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820" tabRatio="831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F25" i="104" l="1"/>
  <c r="G25" i="104" s="1"/>
  <c r="E25" i="104"/>
  <c r="D25" i="104"/>
  <c r="W30" i="124"/>
  <c r="A35" i="114" l="1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G27" i="84" l="1"/>
  <c r="G26" i="86"/>
  <c r="L27" i="84"/>
  <c r="L26" i="86"/>
  <c r="G25" i="120"/>
  <c r="L25" i="120"/>
  <c r="E26" i="114"/>
  <c r="G27" i="111"/>
  <c r="G26" i="110"/>
  <c r="L27" i="111"/>
  <c r="L26" i="110"/>
  <c r="L25" i="105"/>
  <c r="G25" i="105"/>
  <c r="F36" i="83"/>
  <c r="I35" i="91"/>
  <c r="A35" i="91"/>
  <c r="B41" i="87"/>
  <c r="L25" i="82"/>
  <c r="G25" i="82"/>
  <c r="G25" i="80"/>
  <c r="L25" i="80"/>
  <c r="M25" i="78"/>
  <c r="M25" i="77"/>
  <c r="H25" i="78"/>
  <c r="H25" i="77"/>
  <c r="L25" i="73"/>
  <c r="G25" i="73"/>
  <c r="G25" i="74"/>
  <c r="L25" i="72"/>
  <c r="L25" i="74"/>
  <c r="G25" i="72"/>
  <c r="H25" i="70"/>
  <c r="G25" i="71"/>
  <c r="L25" i="71"/>
  <c r="M25" i="70"/>
  <c r="M25" i="69"/>
  <c r="H25" i="69"/>
  <c r="L25" i="68"/>
  <c r="G25" i="68"/>
  <c r="H27" i="78" l="1"/>
  <c r="B42" i="87"/>
  <c r="B147" i="35"/>
  <c r="B146" i="35"/>
  <c r="B134" i="36"/>
  <c r="B133" i="36"/>
  <c r="H28" i="78" l="1"/>
  <c r="H30" i="69"/>
  <c r="G29" i="120"/>
  <c r="G30" i="71"/>
  <c r="G29" i="84"/>
  <c r="G38" i="84"/>
  <c r="G29" i="72"/>
  <c r="G33" i="84"/>
  <c r="G34" i="86"/>
  <c r="G33" i="86"/>
  <c r="H30" i="70"/>
  <c r="G28" i="80"/>
  <c r="G28" i="68"/>
  <c r="J35" i="91"/>
  <c r="H28" i="77"/>
  <c r="N35" i="91"/>
  <c r="K35" i="91"/>
  <c r="H27" i="77"/>
  <c r="L35" i="91"/>
  <c r="M35" i="91"/>
  <c r="E33" i="114"/>
  <c r="O35" i="91"/>
  <c r="A2" i="38"/>
  <c r="A113" i="38" l="1"/>
  <c r="B112" i="75"/>
  <c r="B113" i="36"/>
  <c r="B125" i="35"/>
  <c r="B82" i="120"/>
  <c r="A112" i="38"/>
  <c r="A37" i="110"/>
  <c r="A2" i="112"/>
  <c r="A2" i="35"/>
  <c r="B4" i="64"/>
  <c r="A2" i="124"/>
  <c r="A2" i="123"/>
  <c r="B97" i="84"/>
  <c r="B79" i="105"/>
  <c r="A124" i="123"/>
  <c r="B32" i="124"/>
  <c r="A126" i="123"/>
  <c r="G43" i="84"/>
  <c r="A2" i="77"/>
  <c r="A2" i="84"/>
  <c r="A2" i="86"/>
  <c r="A112" i="108"/>
  <c r="A31" i="74"/>
  <c r="B29" i="105"/>
  <c r="A36" i="91"/>
  <c r="A29" i="80"/>
  <c r="B30" i="120"/>
  <c r="C56" i="92"/>
  <c r="A32" i="113"/>
  <c r="A113" i="106"/>
  <c r="A113" i="15"/>
  <c r="B32" i="78"/>
  <c r="A34" i="114"/>
  <c r="B30" i="73"/>
  <c r="B43" i="87"/>
  <c r="B32" i="77"/>
  <c r="A49" i="18"/>
  <c r="A30" i="82"/>
  <c r="B31" i="71"/>
  <c r="B77" i="119"/>
  <c r="B32" i="111"/>
  <c r="A113" i="112"/>
  <c r="C31" i="69"/>
  <c r="B46" i="84"/>
  <c r="B32" i="104"/>
  <c r="B32" i="70"/>
  <c r="B36" i="86"/>
  <c r="B58" i="103"/>
  <c r="A113" i="107"/>
  <c r="A124" i="83"/>
  <c r="A31" i="72"/>
  <c r="A32" i="68"/>
  <c r="A64" i="117"/>
  <c r="B112" i="35"/>
  <c r="B75" i="119"/>
  <c r="A112" i="112"/>
  <c r="A112" i="107"/>
  <c r="A112" i="106"/>
  <c r="A111" i="108"/>
  <c r="B94" i="74"/>
  <c r="A123" i="83"/>
  <c r="B93" i="82"/>
  <c r="B81" i="80"/>
  <c r="C95" i="78"/>
  <c r="C95" i="77"/>
  <c r="C97" i="75"/>
  <c r="B94" i="73"/>
  <c r="B83" i="72"/>
  <c r="B83" i="71"/>
  <c r="C84" i="70"/>
  <c r="C83" i="69"/>
  <c r="B83" i="68"/>
  <c r="A2" i="120"/>
  <c r="A2" i="75"/>
  <c r="A2" i="78"/>
  <c r="A2" i="119"/>
  <c r="A2" i="117"/>
  <c r="A2" i="114"/>
  <c r="A2" i="113"/>
  <c r="A2" i="110"/>
  <c r="A2" i="111"/>
  <c r="A2" i="105"/>
  <c r="A2" i="107"/>
  <c r="A2" i="106"/>
  <c r="A2" i="104"/>
  <c r="A2" i="108"/>
  <c r="A2" i="103"/>
  <c r="A2" i="74"/>
  <c r="A2" i="72"/>
  <c r="A2" i="73"/>
  <c r="A2" i="80"/>
  <c r="A2" i="82"/>
  <c r="A2" i="71"/>
  <c r="A2" i="69"/>
  <c r="A2" i="70"/>
  <c r="A2" i="92"/>
  <c r="A2" i="91"/>
  <c r="A2" i="87"/>
  <c r="A2" i="68"/>
  <c r="A2" i="83"/>
  <c r="A102" i="52"/>
  <c r="A2" i="52"/>
  <c r="A2" i="18"/>
  <c r="A2" i="36"/>
  <c r="A2" i="15"/>
  <c r="A48" i="18"/>
  <c r="B112" i="36"/>
  <c r="A112" i="15"/>
  <c r="D124" i="123" l="1"/>
  <c r="A82" i="120"/>
  <c r="B70" i="120"/>
  <c r="A100" i="38"/>
  <c r="B81" i="120"/>
  <c r="A111" i="38"/>
  <c r="A79" i="105"/>
  <c r="B96" i="84"/>
  <c r="B78" i="105"/>
  <c r="A123" i="123"/>
  <c r="A97" i="84"/>
  <c r="B85" i="84"/>
  <c r="B67" i="105"/>
  <c r="A112" i="123"/>
  <c r="F27" i="84"/>
  <c r="F26" i="86"/>
  <c r="K27" i="84"/>
  <c r="K26" i="86"/>
  <c r="B95" i="77"/>
  <c r="A54" i="103"/>
  <c r="A53" i="92"/>
  <c r="B83" i="69"/>
  <c r="A81" i="80"/>
  <c r="A56" i="103"/>
  <c r="A55" i="92"/>
  <c r="A53" i="103"/>
  <c r="A52" i="92"/>
  <c r="B84" i="70"/>
  <c r="A93" i="82"/>
  <c r="A83" i="71"/>
  <c r="A83" i="72"/>
  <c r="A94" i="74"/>
  <c r="B97" i="75"/>
  <c r="K25" i="120"/>
  <c r="F25" i="120"/>
  <c r="D26" i="114"/>
  <c r="E24" i="113"/>
  <c r="F27" i="111"/>
  <c r="F26" i="110"/>
  <c r="K27" i="111"/>
  <c r="K26" i="110"/>
  <c r="K25" i="105"/>
  <c r="F25" i="105"/>
  <c r="F35" i="83"/>
  <c r="I34" i="91"/>
  <c r="A34" i="91"/>
  <c r="B40" i="87"/>
  <c r="F25" i="82"/>
  <c r="K25" i="82"/>
  <c r="F25" i="80"/>
  <c r="K25" i="80"/>
  <c r="G25" i="77"/>
  <c r="L25" i="78"/>
  <c r="L25" i="77"/>
  <c r="G25" i="78"/>
  <c r="K25" i="72"/>
  <c r="F25" i="72"/>
  <c r="F25" i="74"/>
  <c r="K25" i="73"/>
  <c r="K25" i="74"/>
  <c r="F25" i="73"/>
  <c r="L25" i="70"/>
  <c r="F25" i="71"/>
  <c r="K25" i="71"/>
  <c r="G25" i="70"/>
  <c r="G25" i="69"/>
  <c r="K25" i="68"/>
  <c r="F25" i="68"/>
  <c r="L25" i="69"/>
  <c r="A83" i="68"/>
  <c r="B95" i="78"/>
  <c r="B74" i="119"/>
  <c r="A111" i="112"/>
  <c r="A111" i="106"/>
  <c r="A110" i="108"/>
  <c r="A111" i="107"/>
  <c r="B93" i="74"/>
  <c r="A122" i="83"/>
  <c r="B92" i="82"/>
  <c r="B80" i="80"/>
  <c r="C94" i="78"/>
  <c r="C94" i="77"/>
  <c r="C96" i="75"/>
  <c r="B93" i="73"/>
  <c r="B82" i="72"/>
  <c r="C83" i="70"/>
  <c r="B82" i="71"/>
  <c r="C82" i="69"/>
  <c r="B82" i="68"/>
  <c r="A55" i="103"/>
  <c r="A54" i="92"/>
  <c r="B63" i="119"/>
  <c r="A63" i="117"/>
  <c r="A100" i="112"/>
  <c r="A100" i="106"/>
  <c r="A100" i="107"/>
  <c r="A99" i="108"/>
  <c r="B82" i="74"/>
  <c r="A111" i="83"/>
  <c r="B81" i="82"/>
  <c r="B69" i="80"/>
  <c r="C83" i="77"/>
  <c r="C83" i="78"/>
  <c r="B82" i="73"/>
  <c r="C85" i="75"/>
  <c r="B71" i="72"/>
  <c r="C72" i="70"/>
  <c r="B71" i="71"/>
  <c r="C71" i="69"/>
  <c r="B71" i="68"/>
  <c r="A94" i="73"/>
  <c r="A47" i="18"/>
  <c r="B111" i="35"/>
  <c r="B111" i="36"/>
  <c r="A111" i="15"/>
  <c r="B100" i="35"/>
  <c r="A100" i="15"/>
  <c r="B100" i="36"/>
  <c r="A81" i="120" l="1"/>
  <c r="I63" i="117"/>
  <c r="A70" i="120"/>
  <c r="D112" i="123"/>
  <c r="B80" i="120"/>
  <c r="A110" i="38"/>
  <c r="B58" i="120"/>
  <c r="A88" i="38"/>
  <c r="B69" i="120"/>
  <c r="A99" i="38"/>
  <c r="E124" i="123"/>
  <c r="D123" i="123"/>
  <c r="B95" i="84"/>
  <c r="B77" i="105"/>
  <c r="A122" i="123"/>
  <c r="J26" i="86"/>
  <c r="E27" i="84"/>
  <c r="E26" i="86"/>
  <c r="J27" i="84"/>
  <c r="A85" i="84"/>
  <c r="A96" i="84"/>
  <c r="B84" i="84"/>
  <c r="B66" i="105"/>
  <c r="A111" i="123"/>
  <c r="A78" i="105"/>
  <c r="B73" i="84"/>
  <c r="B55" i="105"/>
  <c r="A100" i="123"/>
  <c r="A67" i="105"/>
  <c r="B71" i="69"/>
  <c r="A69" i="80"/>
  <c r="A82" i="71"/>
  <c r="A92" i="82"/>
  <c r="A71" i="71"/>
  <c r="A81" i="82"/>
  <c r="B83" i="70"/>
  <c r="D54" i="103"/>
  <c r="D53" i="92"/>
  <c r="B72" i="70"/>
  <c r="A82" i="72"/>
  <c r="A93" i="74"/>
  <c r="C53" i="103"/>
  <c r="B53" i="103"/>
  <c r="C54" i="103"/>
  <c r="A82" i="68"/>
  <c r="B94" i="78"/>
  <c r="F24" i="113"/>
  <c r="J25" i="120"/>
  <c r="E25" i="120"/>
  <c r="C26" i="114"/>
  <c r="D24" i="113"/>
  <c r="J26" i="110"/>
  <c r="E27" i="111"/>
  <c r="E26" i="110"/>
  <c r="J27" i="111"/>
  <c r="E25" i="105"/>
  <c r="J25" i="105"/>
  <c r="F34" i="83"/>
  <c r="H35" i="83" s="1"/>
  <c r="A33" i="91"/>
  <c r="I33" i="91"/>
  <c r="B39" i="87"/>
  <c r="E25" i="82"/>
  <c r="J25" i="82"/>
  <c r="J25" i="80"/>
  <c r="E25" i="80"/>
  <c r="F25" i="77"/>
  <c r="K25" i="78"/>
  <c r="K25" i="77"/>
  <c r="F25" i="78"/>
  <c r="E25" i="74"/>
  <c r="J25" i="74"/>
  <c r="E25" i="73"/>
  <c r="J25" i="72"/>
  <c r="J25" i="73"/>
  <c r="E25" i="72"/>
  <c r="E25" i="71"/>
  <c r="J25" i="71"/>
  <c r="K25" i="70"/>
  <c r="F25" i="70"/>
  <c r="E25" i="68"/>
  <c r="J25" i="68"/>
  <c r="K25" i="69"/>
  <c r="F25" i="69"/>
  <c r="B62" i="119"/>
  <c r="A62" i="117"/>
  <c r="A99" i="112"/>
  <c r="A99" i="107"/>
  <c r="A98" i="108"/>
  <c r="A99" i="106"/>
  <c r="B81" i="74"/>
  <c r="A110" i="83"/>
  <c r="B80" i="82"/>
  <c r="B68" i="80"/>
  <c r="C82" i="77"/>
  <c r="C82" i="78"/>
  <c r="B70" i="72"/>
  <c r="C84" i="75"/>
  <c r="B81" i="73"/>
  <c r="B70" i="71"/>
  <c r="C71" i="70"/>
  <c r="B70" i="68"/>
  <c r="C70" i="69"/>
  <c r="B52" i="92"/>
  <c r="C52" i="92"/>
  <c r="C53" i="92"/>
  <c r="A49" i="103"/>
  <c r="A48" i="92"/>
  <c r="A71" i="72"/>
  <c r="A82" i="74"/>
  <c r="C54" i="92"/>
  <c r="A93" i="73"/>
  <c r="C55" i="92"/>
  <c r="A50" i="103"/>
  <c r="A49" i="92"/>
  <c r="B51" i="119"/>
  <c r="A51" i="117"/>
  <c r="A88" i="112"/>
  <c r="A87" i="108"/>
  <c r="A88" i="107"/>
  <c r="A88" i="106"/>
  <c r="B70" i="74"/>
  <c r="A99" i="83"/>
  <c r="B69" i="82"/>
  <c r="B57" i="80"/>
  <c r="C71" i="78"/>
  <c r="C71" i="77"/>
  <c r="C73" i="75"/>
  <c r="B59" i="72"/>
  <c r="B70" i="73"/>
  <c r="C60" i="70"/>
  <c r="B59" i="71"/>
  <c r="C59" i="69"/>
  <c r="B59" i="68"/>
  <c r="B83" i="78"/>
  <c r="A51" i="103"/>
  <c r="A50" i="92"/>
  <c r="D56" i="103"/>
  <c r="D55" i="92"/>
  <c r="B85" i="75"/>
  <c r="C55" i="103"/>
  <c r="B96" i="75"/>
  <c r="C56" i="103"/>
  <c r="D53" i="103"/>
  <c r="D52" i="92"/>
  <c r="B73" i="119"/>
  <c r="A110" i="112"/>
  <c r="A110" i="106"/>
  <c r="A110" i="107"/>
  <c r="A109" i="108"/>
  <c r="B92" i="74"/>
  <c r="A121" i="83"/>
  <c r="B91" i="82"/>
  <c r="B79" i="80"/>
  <c r="C93" i="78"/>
  <c r="C93" i="77"/>
  <c r="B81" i="72"/>
  <c r="B92" i="73"/>
  <c r="C95" i="75"/>
  <c r="C82" i="70"/>
  <c r="B81" i="71"/>
  <c r="B81" i="68"/>
  <c r="C81" i="69"/>
  <c r="A82" i="73"/>
  <c r="D55" i="103"/>
  <c r="D54" i="92"/>
  <c r="B94" i="77"/>
  <c r="H36" i="83"/>
  <c r="A52" i="103"/>
  <c r="A51" i="92"/>
  <c r="A71" i="68"/>
  <c r="B83" i="77"/>
  <c r="B82" i="69"/>
  <c r="A80" i="80"/>
  <c r="A99" i="15"/>
  <c r="B99" i="35"/>
  <c r="B99" i="36"/>
  <c r="B88" i="36"/>
  <c r="A88" i="15"/>
  <c r="B88" i="35"/>
  <c r="B110" i="36"/>
  <c r="B110" i="35"/>
  <c r="A110" i="15"/>
  <c r="A46" i="18"/>
  <c r="F28" i="78" l="1"/>
  <c r="F27" i="78"/>
  <c r="G27" i="78"/>
  <c r="G28" i="78"/>
  <c r="I62" i="117"/>
  <c r="A69" i="120"/>
  <c r="A58" i="120"/>
  <c r="D111" i="123"/>
  <c r="D122" i="123"/>
  <c r="A80" i="120"/>
  <c r="D100" i="123"/>
  <c r="B46" i="120"/>
  <c r="A76" i="38"/>
  <c r="B79" i="120"/>
  <c r="A109" i="38"/>
  <c r="B68" i="120"/>
  <c r="A98" i="38"/>
  <c r="B57" i="120"/>
  <c r="A87" i="38"/>
  <c r="L28" i="105"/>
  <c r="N63" i="117"/>
  <c r="M30" i="77"/>
  <c r="F29" i="120"/>
  <c r="G30" i="69"/>
  <c r="F30" i="71"/>
  <c r="F29" i="84"/>
  <c r="L30" i="84"/>
  <c r="L37" i="84"/>
  <c r="F29" i="72"/>
  <c r="I27" i="84"/>
  <c r="I26" i="86"/>
  <c r="D27" i="84"/>
  <c r="D26" i="86"/>
  <c r="B72" i="84"/>
  <c r="B54" i="105"/>
  <c r="A99" i="123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B94" i="84"/>
  <c r="B76" i="105"/>
  <c r="A121" i="123"/>
  <c r="B76" i="36"/>
  <c r="B61" i="84"/>
  <c r="B43" i="105"/>
  <c r="A88" i="123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B83" i="84"/>
  <c r="B65" i="105"/>
  <c r="A110" i="123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A48" i="103"/>
  <c r="A47" i="92"/>
  <c r="D51" i="103"/>
  <c r="D50" i="92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A45" i="103"/>
  <c r="A44" i="92"/>
  <c r="B72" i="119"/>
  <c r="A109" i="112"/>
  <c r="A109" i="106"/>
  <c r="A109" i="107"/>
  <c r="A108" i="108"/>
  <c r="B91" i="74"/>
  <c r="A120" i="83"/>
  <c r="B90" i="82"/>
  <c r="B78" i="80"/>
  <c r="C92" i="78"/>
  <c r="C92" i="77"/>
  <c r="B80" i="72"/>
  <c r="B91" i="73"/>
  <c r="C94" i="75"/>
  <c r="B80" i="71"/>
  <c r="C81" i="70"/>
  <c r="C80" i="69"/>
  <c r="B80" i="68"/>
  <c r="B76" i="35"/>
  <c r="B39" i="119"/>
  <c r="A39" i="117"/>
  <c r="A76" i="112"/>
  <c r="A75" i="108"/>
  <c r="A76" i="107"/>
  <c r="A76" i="106"/>
  <c r="A87" i="83"/>
  <c r="B57" i="82"/>
  <c r="B45" i="80"/>
  <c r="C59" i="78"/>
  <c r="C59" i="77"/>
  <c r="C61" i="75"/>
  <c r="B47" i="72"/>
  <c r="B58" i="74"/>
  <c r="B58" i="73"/>
  <c r="B47" i="71"/>
  <c r="C48" i="70"/>
  <c r="C47" i="69"/>
  <c r="B47" i="68"/>
  <c r="L26" i="80"/>
  <c r="M26" i="69"/>
  <c r="M29" i="69"/>
  <c r="L26" i="105"/>
  <c r="M29" i="78"/>
  <c r="M29" i="70"/>
  <c r="A70" i="71"/>
  <c r="K29" i="71"/>
  <c r="K27" i="71"/>
  <c r="K28" i="71"/>
  <c r="D50" i="103"/>
  <c r="D49" i="92"/>
  <c r="M27" i="69"/>
  <c r="B82" i="70"/>
  <c r="L26" i="73"/>
  <c r="B59" i="69"/>
  <c r="A57" i="80"/>
  <c r="K55" i="92"/>
  <c r="J55" i="92"/>
  <c r="M26" i="78"/>
  <c r="J53" i="92"/>
  <c r="K53" i="92"/>
  <c r="G30" i="70"/>
  <c r="B84" i="75"/>
  <c r="L29" i="77"/>
  <c r="L53" i="103"/>
  <c r="M53" i="103"/>
  <c r="L29" i="110"/>
  <c r="L28" i="120"/>
  <c r="L31" i="111"/>
  <c r="L28" i="72"/>
  <c r="L28" i="82"/>
  <c r="D52" i="103"/>
  <c r="D51" i="92"/>
  <c r="B73" i="75"/>
  <c r="B49" i="103"/>
  <c r="C49" i="103"/>
  <c r="K29" i="111"/>
  <c r="K28" i="111"/>
  <c r="A47" i="103"/>
  <c r="A46" i="92"/>
  <c r="A81" i="68"/>
  <c r="A79" i="80"/>
  <c r="C50" i="92"/>
  <c r="B71" i="77"/>
  <c r="D49" i="103"/>
  <c r="D48" i="92"/>
  <c r="B61" i="119"/>
  <c r="A61" i="117"/>
  <c r="A98" i="112"/>
  <c r="A97" i="108"/>
  <c r="A98" i="106"/>
  <c r="A98" i="107"/>
  <c r="B80" i="74"/>
  <c r="A109" i="83"/>
  <c r="B79" i="82"/>
  <c r="B67" i="80"/>
  <c r="C81" i="78"/>
  <c r="C81" i="77"/>
  <c r="C83" i="75"/>
  <c r="B69" i="72"/>
  <c r="B80" i="73"/>
  <c r="B69" i="71"/>
  <c r="C70" i="70"/>
  <c r="B69" i="68"/>
  <c r="C69" i="69"/>
  <c r="L27" i="74"/>
  <c r="M28" i="69"/>
  <c r="C51" i="92"/>
  <c r="A46" i="103"/>
  <c r="A45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G28" i="77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D25" i="120"/>
  <c r="I25" i="120"/>
  <c r="B26" i="114"/>
  <c r="C24" i="113"/>
  <c r="I26" i="110"/>
  <c r="D26" i="110"/>
  <c r="D27" i="111"/>
  <c r="I27" i="111"/>
  <c r="I25" i="105"/>
  <c r="D25" i="105"/>
  <c r="F33" i="83"/>
  <c r="H34" i="83" s="1"/>
  <c r="I32" i="91"/>
  <c r="A32" i="91"/>
  <c r="B38" i="87"/>
  <c r="D25" i="82"/>
  <c r="I25" i="82"/>
  <c r="I25" i="80"/>
  <c r="D25" i="80"/>
  <c r="E25" i="78"/>
  <c r="E25" i="77"/>
  <c r="J25" i="78"/>
  <c r="J25" i="77"/>
  <c r="D25" i="72"/>
  <c r="D25" i="73"/>
  <c r="I25" i="72"/>
  <c r="I25" i="73"/>
  <c r="I25" i="74"/>
  <c r="D25" i="74"/>
  <c r="D25" i="71"/>
  <c r="E25" i="70"/>
  <c r="J25" i="70"/>
  <c r="I25" i="71"/>
  <c r="E25" i="69"/>
  <c r="J25" i="69"/>
  <c r="I25" i="68"/>
  <c r="D25" i="68"/>
  <c r="B50" i="119"/>
  <c r="A50" i="117"/>
  <c r="A87" i="112"/>
  <c r="A86" i="108"/>
  <c r="A87" i="107"/>
  <c r="A87" i="106"/>
  <c r="B69" i="74"/>
  <c r="A98" i="83"/>
  <c r="B68" i="82"/>
  <c r="B56" i="80"/>
  <c r="C70" i="78"/>
  <c r="C70" i="77"/>
  <c r="B58" i="72"/>
  <c r="B69" i="73"/>
  <c r="C72" i="75"/>
  <c r="C59" i="70"/>
  <c r="B58" i="71"/>
  <c r="B58" i="68"/>
  <c r="C58" i="69"/>
  <c r="L30" i="74"/>
  <c r="L26" i="120"/>
  <c r="D33" i="114"/>
  <c r="G27" i="77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26" i="78"/>
  <c r="L29" i="78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A76" i="15"/>
  <c r="A64" i="38"/>
  <c r="B109" i="36"/>
  <c r="B109" i="35"/>
  <c r="A109" i="15"/>
  <c r="A98" i="15"/>
  <c r="B98" i="36"/>
  <c r="B98" i="35"/>
  <c r="B87" i="35"/>
  <c r="B87" i="36"/>
  <c r="A87" i="15"/>
  <c r="A45" i="18"/>
  <c r="E27" i="78" l="1"/>
  <c r="E28" i="78"/>
  <c r="I51" i="117"/>
  <c r="I61" i="117"/>
  <c r="D121" i="123"/>
  <c r="A46" i="120"/>
  <c r="D110" i="123"/>
  <c r="A79" i="120"/>
  <c r="D99" i="123"/>
  <c r="A57" i="120"/>
  <c r="D88" i="123"/>
  <c r="A68" i="120"/>
  <c r="B56" i="120"/>
  <c r="A86" i="38"/>
  <c r="B45" i="120"/>
  <c r="A75" i="38"/>
  <c r="B67" i="120"/>
  <c r="A97" i="38"/>
  <c r="B78" i="120"/>
  <c r="A108" i="38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B71" i="84"/>
  <c r="B53" i="105"/>
  <c r="A98" i="123"/>
  <c r="E38" i="84"/>
  <c r="A76" i="105"/>
  <c r="A94" i="84"/>
  <c r="E33" i="86"/>
  <c r="K33" i="86" s="1"/>
  <c r="K44" i="84"/>
  <c r="A54" i="105"/>
  <c r="K41" i="84"/>
  <c r="L33" i="84"/>
  <c r="E29" i="84"/>
  <c r="K29" i="84" s="1"/>
  <c r="A72" i="84"/>
  <c r="B93" i="84"/>
  <c r="B75" i="105"/>
  <c r="A120" i="123"/>
  <c r="K32" i="86"/>
  <c r="L34" i="86"/>
  <c r="E33" i="84"/>
  <c r="K33" i="84" s="1"/>
  <c r="K31" i="86"/>
  <c r="J28" i="86"/>
  <c r="J31" i="86"/>
  <c r="J30" i="86"/>
  <c r="J29" i="86"/>
  <c r="B64" i="36"/>
  <c r="A76" i="123"/>
  <c r="A65" i="105"/>
  <c r="K39" i="84"/>
  <c r="A43" i="105"/>
  <c r="L33" i="86"/>
  <c r="J41" i="84"/>
  <c r="J37" i="84"/>
  <c r="J35" i="84"/>
  <c r="J32" i="84"/>
  <c r="J34" i="84"/>
  <c r="J28" i="84"/>
  <c r="J31" i="84"/>
  <c r="L29" i="84"/>
  <c r="B75" i="36"/>
  <c r="B60" i="84"/>
  <c r="B42" i="105"/>
  <c r="A87" i="123"/>
  <c r="A83" i="84"/>
  <c r="L38" i="84"/>
  <c r="A61" i="84"/>
  <c r="K35" i="86"/>
  <c r="K34" i="84"/>
  <c r="C27" i="84"/>
  <c r="C26" i="86"/>
  <c r="C25" i="105"/>
  <c r="B82" i="84"/>
  <c r="B64" i="105"/>
  <c r="A109" i="123"/>
  <c r="J28" i="72"/>
  <c r="E122" i="123"/>
  <c r="K40" i="84"/>
  <c r="J28" i="74"/>
  <c r="J29" i="74"/>
  <c r="J30" i="74"/>
  <c r="L26" i="77"/>
  <c r="K33" i="91"/>
  <c r="K26" i="71"/>
  <c r="K30" i="71" s="1"/>
  <c r="L33" i="91"/>
  <c r="F26" i="114"/>
  <c r="J50" i="103"/>
  <c r="O33" i="91"/>
  <c r="M33" i="91"/>
  <c r="J49" i="103"/>
  <c r="K29" i="82"/>
  <c r="D31" i="113"/>
  <c r="L32" i="70"/>
  <c r="B60" i="119"/>
  <c r="A60" i="117"/>
  <c r="A97" i="112"/>
  <c r="A96" i="108"/>
  <c r="A97" i="106"/>
  <c r="A97" i="107"/>
  <c r="B79" i="74"/>
  <c r="A108" i="83"/>
  <c r="B78" i="82"/>
  <c r="B66" i="80"/>
  <c r="C80" i="78"/>
  <c r="C80" i="77"/>
  <c r="B68" i="72"/>
  <c r="B79" i="73"/>
  <c r="C82" i="75"/>
  <c r="B68" i="71"/>
  <c r="C69" i="70"/>
  <c r="B68" i="68"/>
  <c r="C68" i="69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A41" i="103"/>
  <c r="A40" i="92"/>
  <c r="B49" i="119"/>
  <c r="A49" i="117"/>
  <c r="A86" i="112"/>
  <c r="A86" i="107"/>
  <c r="A86" i="106"/>
  <c r="A85" i="108"/>
  <c r="B68" i="74"/>
  <c r="A97" i="83"/>
  <c r="B67" i="82"/>
  <c r="B55" i="80"/>
  <c r="C69" i="77"/>
  <c r="C69" i="78"/>
  <c r="C71" i="75"/>
  <c r="B68" i="73"/>
  <c r="B57" i="72"/>
  <c r="C58" i="70"/>
  <c r="B57" i="71"/>
  <c r="C57" i="69"/>
  <c r="B57" i="68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C25" i="120"/>
  <c r="B24" i="113"/>
  <c r="C26" i="110"/>
  <c r="C27" i="111"/>
  <c r="F32" i="83"/>
  <c r="H33" i="83" s="1"/>
  <c r="A31" i="91"/>
  <c r="I31" i="91"/>
  <c r="B37" i="87"/>
  <c r="C25" i="82"/>
  <c r="C25" i="80"/>
  <c r="D25" i="78"/>
  <c r="D25" i="77"/>
  <c r="C25" i="73"/>
  <c r="C25" i="72"/>
  <c r="C25" i="74"/>
  <c r="D25" i="70"/>
  <c r="C25" i="71"/>
  <c r="D25" i="69"/>
  <c r="C25" i="68"/>
  <c r="B59" i="70"/>
  <c r="J28" i="71"/>
  <c r="A69" i="71"/>
  <c r="F33" i="114"/>
  <c r="F28" i="77"/>
  <c r="A47" i="71"/>
  <c r="A57" i="82"/>
  <c r="A80" i="72"/>
  <c r="D45" i="103"/>
  <c r="D44" i="92"/>
  <c r="L32" i="111"/>
  <c r="K26" i="120"/>
  <c r="B72" i="75"/>
  <c r="A69" i="74"/>
  <c r="K29" i="77"/>
  <c r="E28" i="68"/>
  <c r="K30" i="111"/>
  <c r="K32" i="111" s="1"/>
  <c r="K28" i="110"/>
  <c r="C45" i="92"/>
  <c r="A80" i="73"/>
  <c r="A80" i="74"/>
  <c r="K31" i="111"/>
  <c r="C33" i="114"/>
  <c r="F27" i="77"/>
  <c r="L27" i="77" s="1"/>
  <c r="A58" i="73"/>
  <c r="B92" i="77"/>
  <c r="K28" i="74"/>
  <c r="M28" i="78"/>
  <c r="A44" i="103"/>
  <c r="A43" i="92"/>
  <c r="D48" i="103"/>
  <c r="D47" i="92"/>
  <c r="B71" i="119"/>
  <c r="A108" i="112"/>
  <c r="A108" i="107"/>
  <c r="A107" i="108"/>
  <c r="A108" i="106"/>
  <c r="B90" i="74"/>
  <c r="A119" i="83"/>
  <c r="B89" i="82"/>
  <c r="B77" i="80"/>
  <c r="C91" i="77"/>
  <c r="C91" i="78"/>
  <c r="C93" i="75"/>
  <c r="B90" i="73"/>
  <c r="B79" i="72"/>
  <c r="C80" i="70"/>
  <c r="B79" i="71"/>
  <c r="C79" i="69"/>
  <c r="B79" i="68"/>
  <c r="D46" i="103"/>
  <c r="D45" i="92"/>
  <c r="B75" i="35"/>
  <c r="B38" i="119"/>
  <c r="A38" i="117"/>
  <c r="A75" i="112"/>
  <c r="A74" i="108"/>
  <c r="A75" i="106"/>
  <c r="A75" i="107"/>
  <c r="A86" i="83"/>
  <c r="B56" i="82"/>
  <c r="B44" i="80"/>
  <c r="C58" i="78"/>
  <c r="C58" i="77"/>
  <c r="B57" i="74"/>
  <c r="B57" i="73"/>
  <c r="C60" i="75"/>
  <c r="B46" i="72"/>
  <c r="C47" i="70"/>
  <c r="B46" i="71"/>
  <c r="C46" i="69"/>
  <c r="B46" i="68"/>
  <c r="L51" i="103"/>
  <c r="M51" i="103"/>
  <c r="L27" i="78"/>
  <c r="A69" i="73"/>
  <c r="K30" i="78"/>
  <c r="E28" i="80"/>
  <c r="C46" i="103"/>
  <c r="A69" i="72"/>
  <c r="C46" i="92"/>
  <c r="M30" i="70"/>
  <c r="M31" i="70" s="1"/>
  <c r="L28" i="80"/>
  <c r="A58" i="74"/>
  <c r="A80" i="68"/>
  <c r="B92" i="78"/>
  <c r="A43" i="103"/>
  <c r="A42" i="92"/>
  <c r="D47" i="103"/>
  <c r="D46" i="92"/>
  <c r="B64" i="35"/>
  <c r="A64" i="112"/>
  <c r="A64" i="106"/>
  <c r="A63" i="108"/>
  <c r="A64" i="107"/>
  <c r="B46" i="73"/>
  <c r="B45" i="82"/>
  <c r="B46" i="74"/>
  <c r="A75" i="83"/>
  <c r="C47" i="77"/>
  <c r="C47" i="78"/>
  <c r="C49" i="75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L28" i="78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A42" i="103"/>
  <c r="A41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A44" i="18"/>
  <c r="A97" i="15"/>
  <c r="B97" i="35"/>
  <c r="B97" i="36"/>
  <c r="B86" i="36"/>
  <c r="B86" i="35"/>
  <c r="A86" i="15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B108" i="35"/>
  <c r="A108" i="15"/>
  <c r="B108" i="36"/>
  <c r="A52" i="38"/>
  <c r="A64" i="15"/>
  <c r="A75" i="15"/>
  <c r="A63" i="38"/>
  <c r="D27" i="78" l="1"/>
  <c r="I76" i="36"/>
  <c r="I50" i="117"/>
  <c r="I60" i="117"/>
  <c r="D98" i="123"/>
  <c r="A45" i="120"/>
  <c r="D76" i="123"/>
  <c r="D87" i="123"/>
  <c r="A78" i="120"/>
  <c r="A67" i="120"/>
  <c r="D109" i="123"/>
  <c r="D120" i="123"/>
  <c r="A56" i="120"/>
  <c r="I39" i="117"/>
  <c r="B77" i="120"/>
  <c r="A107" i="38"/>
  <c r="B44" i="120"/>
  <c r="A74" i="38"/>
  <c r="B66" i="120"/>
  <c r="A96" i="38"/>
  <c r="B55" i="120"/>
  <c r="A85" i="38"/>
  <c r="J28" i="105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B52" i="36"/>
  <c r="A64" i="123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B74" i="36"/>
  <c r="B59" i="84"/>
  <c r="B41" i="105"/>
  <c r="A86" i="123"/>
  <c r="B81" i="84"/>
  <c r="B63" i="105"/>
  <c r="A108" i="123"/>
  <c r="J27" i="86"/>
  <c r="A64" i="105"/>
  <c r="D29" i="84"/>
  <c r="J29" i="84" s="1"/>
  <c r="B63" i="36"/>
  <c r="A75" i="123"/>
  <c r="J40" i="84"/>
  <c r="A42" i="105"/>
  <c r="B92" i="84"/>
  <c r="B74" i="105"/>
  <c r="A119" i="123"/>
  <c r="B70" i="84"/>
  <c r="B52" i="105"/>
  <c r="A97" i="123"/>
  <c r="J42" i="84"/>
  <c r="A82" i="84"/>
  <c r="J35" i="86"/>
  <c r="K38" i="84"/>
  <c r="E121" i="123"/>
  <c r="D33" i="84"/>
  <c r="J36" i="84"/>
  <c r="E88" i="123"/>
  <c r="J30" i="84"/>
  <c r="J44" i="84"/>
  <c r="J39" i="84"/>
  <c r="J32" i="86"/>
  <c r="I30" i="74"/>
  <c r="I28" i="74"/>
  <c r="I27" i="74"/>
  <c r="I26" i="74"/>
  <c r="M31" i="78"/>
  <c r="M31" i="77"/>
  <c r="L31" i="78"/>
  <c r="K34" i="110"/>
  <c r="J26" i="72"/>
  <c r="N32" i="91"/>
  <c r="J46" i="103"/>
  <c r="K32" i="70"/>
  <c r="J47" i="103"/>
  <c r="J29" i="82"/>
  <c r="K28" i="80"/>
  <c r="L32" i="91"/>
  <c r="K26" i="69"/>
  <c r="L30" i="69"/>
  <c r="L31" i="70"/>
  <c r="D43" i="103"/>
  <c r="D42" i="92"/>
  <c r="A39" i="103"/>
  <c r="A38" i="92"/>
  <c r="B59" i="119"/>
  <c r="A59" i="117"/>
  <c r="A96" i="112"/>
  <c r="A96" i="107"/>
  <c r="A95" i="108"/>
  <c r="A96" i="106"/>
  <c r="B78" i="74"/>
  <c r="A107" i="83"/>
  <c r="B77" i="82"/>
  <c r="B65" i="80"/>
  <c r="C79" i="78"/>
  <c r="C79" i="77"/>
  <c r="C81" i="75"/>
  <c r="B67" i="72"/>
  <c r="B78" i="73"/>
  <c r="C68" i="70"/>
  <c r="B67" i="71"/>
  <c r="C67" i="69"/>
  <c r="B67" i="68"/>
  <c r="A38" i="103"/>
  <c r="A37" i="92"/>
  <c r="B70" i="119"/>
  <c r="A107" i="112"/>
  <c r="A106" i="108"/>
  <c r="A107" i="107"/>
  <c r="A107" i="106"/>
  <c r="B89" i="74"/>
  <c r="A118" i="83"/>
  <c r="B88" i="82"/>
  <c r="B76" i="80"/>
  <c r="C90" i="77"/>
  <c r="C90" i="78"/>
  <c r="B89" i="73"/>
  <c r="C92" i="75"/>
  <c r="B78" i="72"/>
  <c r="B78" i="71"/>
  <c r="C79" i="70"/>
  <c r="B78" i="68"/>
  <c r="C78" i="69"/>
  <c r="D42" i="103"/>
  <c r="D41" i="92"/>
  <c r="F31" i="83"/>
  <c r="H32" i="83" s="1"/>
  <c r="I30" i="91"/>
  <c r="A30" i="91"/>
  <c r="B36" i="87"/>
  <c r="A52" i="112"/>
  <c r="A52" i="107"/>
  <c r="A52" i="106"/>
  <c r="A51" i="108"/>
  <c r="A63" i="83"/>
  <c r="C37" i="75"/>
  <c r="C41" i="92"/>
  <c r="C43" i="103"/>
  <c r="A57" i="73"/>
  <c r="B93" i="75"/>
  <c r="C44" i="103"/>
  <c r="J29" i="78"/>
  <c r="J30" i="78"/>
  <c r="J26" i="78"/>
  <c r="I29" i="111"/>
  <c r="I30" i="111"/>
  <c r="I31" i="111"/>
  <c r="I28" i="111"/>
  <c r="A57" i="72"/>
  <c r="A68" i="74"/>
  <c r="C40" i="92"/>
  <c r="B40" i="92"/>
  <c r="A68" i="72"/>
  <c r="B74" i="35"/>
  <c r="B37" i="119"/>
  <c r="A37" i="117"/>
  <c r="A74" i="112"/>
  <c r="A73" i="108"/>
  <c r="A74" i="107"/>
  <c r="A74" i="106"/>
  <c r="A85" i="83"/>
  <c r="B55" i="82"/>
  <c r="B43" i="80"/>
  <c r="C57" i="78"/>
  <c r="C57" i="77"/>
  <c r="C59" i="75"/>
  <c r="B45" i="72"/>
  <c r="B56" i="74"/>
  <c r="B56" i="73"/>
  <c r="B45" i="71"/>
  <c r="C46" i="70"/>
  <c r="C45" i="69"/>
  <c r="B45" i="68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D44" i="103"/>
  <c r="D43" i="92"/>
  <c r="B63" i="35"/>
  <c r="A63" i="112"/>
  <c r="A63" i="107"/>
  <c r="A63" i="106"/>
  <c r="A62" i="108"/>
  <c r="B45" i="74"/>
  <c r="B44" i="82"/>
  <c r="B45" i="73"/>
  <c r="A74" i="83"/>
  <c r="C46" i="77"/>
  <c r="C46" i="78"/>
  <c r="C48" i="75"/>
  <c r="J48" i="103"/>
  <c r="L28" i="77"/>
  <c r="L31" i="77" s="1"/>
  <c r="K26" i="78"/>
  <c r="B47" i="77"/>
  <c r="K27" i="78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E27" i="77"/>
  <c r="D28" i="68"/>
  <c r="K27" i="70"/>
  <c r="I29" i="74"/>
  <c r="J27" i="74"/>
  <c r="A57" i="68"/>
  <c r="B69" i="77"/>
  <c r="J28" i="110"/>
  <c r="B69" i="70"/>
  <c r="A78" i="82"/>
  <c r="D41" i="103"/>
  <c r="D40" i="92"/>
  <c r="A37" i="103"/>
  <c r="A36" i="92"/>
  <c r="K47" i="92"/>
  <c r="J47" i="92"/>
  <c r="K29" i="72"/>
  <c r="K30" i="72" s="1"/>
  <c r="A46" i="74"/>
  <c r="B47" i="70"/>
  <c r="A56" i="82"/>
  <c r="B80" i="70"/>
  <c r="K26" i="77"/>
  <c r="J45" i="92"/>
  <c r="K45" i="92"/>
  <c r="E28" i="77"/>
  <c r="K28" i="77" s="1"/>
  <c r="J32" i="91"/>
  <c r="I26" i="72"/>
  <c r="I27" i="72"/>
  <c r="B57" i="69"/>
  <c r="A55" i="80"/>
  <c r="J45" i="103"/>
  <c r="J26" i="120"/>
  <c r="A68" i="71"/>
  <c r="B48" i="119"/>
  <c r="A48" i="117"/>
  <c r="A85" i="112"/>
  <c r="A85" i="107"/>
  <c r="A85" i="106"/>
  <c r="A84" i="108"/>
  <c r="B67" i="74"/>
  <c r="A96" i="83"/>
  <c r="B66" i="82"/>
  <c r="B54" i="80"/>
  <c r="C68" i="78"/>
  <c r="C68" i="77"/>
  <c r="B67" i="73"/>
  <c r="B56" i="72"/>
  <c r="C70" i="75"/>
  <c r="B56" i="71"/>
  <c r="C57" i="70"/>
  <c r="C56" i="69"/>
  <c r="B56" i="68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A40" i="103"/>
  <c r="A39" i="92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29" i="77"/>
  <c r="J26" i="77"/>
  <c r="J30" i="77"/>
  <c r="I27" i="105"/>
  <c r="I26" i="105"/>
  <c r="B58" i="70"/>
  <c r="M45" i="103"/>
  <c r="L45" i="103"/>
  <c r="A79" i="73"/>
  <c r="B52" i="35"/>
  <c r="A107" i="15"/>
  <c r="B107" i="36"/>
  <c r="B107" i="35"/>
  <c r="K99" i="36"/>
  <c r="J99" i="36"/>
  <c r="I99" i="36"/>
  <c r="H99" i="36"/>
  <c r="J88" i="35"/>
  <c r="H88" i="35"/>
  <c r="K88" i="35"/>
  <c r="I88" i="35"/>
  <c r="K88" i="36"/>
  <c r="J88" i="36"/>
  <c r="I88" i="36"/>
  <c r="H88" i="36"/>
  <c r="A74" i="15"/>
  <c r="A62" i="38"/>
  <c r="A43" i="18"/>
  <c r="A52" i="15"/>
  <c r="A40" i="38"/>
  <c r="J110" i="35"/>
  <c r="K110" i="35"/>
  <c r="I110" i="35"/>
  <c r="H110" i="35"/>
  <c r="I110" i="36"/>
  <c r="H110" i="36"/>
  <c r="K110" i="36"/>
  <c r="J110" i="36"/>
  <c r="B85" i="36"/>
  <c r="B85" i="35"/>
  <c r="A85" i="15"/>
  <c r="I99" i="35"/>
  <c r="J99" i="35"/>
  <c r="H99" i="35"/>
  <c r="K99" i="35"/>
  <c r="B96" i="36"/>
  <c r="A96" i="15"/>
  <c r="B96" i="35"/>
  <c r="A51" i="38"/>
  <c r="A63" i="15"/>
  <c r="D28" i="78" l="1"/>
  <c r="H76" i="36"/>
  <c r="H75" i="36"/>
  <c r="H64" i="36"/>
  <c r="D64" i="123"/>
  <c r="D108" i="123"/>
  <c r="A66" i="120"/>
  <c r="A44" i="120"/>
  <c r="D97" i="123"/>
  <c r="D75" i="123"/>
  <c r="D86" i="123"/>
  <c r="A77" i="120"/>
  <c r="H75" i="35"/>
  <c r="D119" i="123"/>
  <c r="I59" i="117"/>
  <c r="A55" i="120"/>
  <c r="I38" i="117"/>
  <c r="I49" i="117"/>
  <c r="B76" i="120"/>
  <c r="A106" i="38"/>
  <c r="A115" i="38"/>
  <c r="A114" i="38"/>
  <c r="C27" i="38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B54" i="120"/>
  <c r="A84" i="38"/>
  <c r="B65" i="120"/>
  <c r="A95" i="38"/>
  <c r="B43" i="120"/>
  <c r="A73" i="38"/>
  <c r="I28" i="105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A74" i="105"/>
  <c r="A115" i="112"/>
  <c r="A115" i="106"/>
  <c r="A114" i="108"/>
  <c r="A115" i="107"/>
  <c r="A115" i="15"/>
  <c r="A116" i="112"/>
  <c r="B51" i="36"/>
  <c r="A63" i="123"/>
  <c r="B62" i="36"/>
  <c r="A74" i="123"/>
  <c r="A92" i="84"/>
  <c r="A41" i="105"/>
  <c r="A59" i="84"/>
  <c r="A63" i="105"/>
  <c r="E98" i="123"/>
  <c r="C29" i="84"/>
  <c r="I29" i="84" s="1"/>
  <c r="K43" i="84"/>
  <c r="B91" i="84"/>
  <c r="B73" i="105"/>
  <c r="A118" i="123"/>
  <c r="A52" i="105"/>
  <c r="A81" i="84"/>
  <c r="E76" i="123"/>
  <c r="C33" i="86"/>
  <c r="I33" i="86" s="1"/>
  <c r="C33" i="84"/>
  <c r="I33" i="84" s="1"/>
  <c r="B80" i="84"/>
  <c r="B62" i="105"/>
  <c r="A107" i="123"/>
  <c r="C38" i="84"/>
  <c r="I38" i="84" s="1"/>
  <c r="J38" i="84"/>
  <c r="B40" i="36"/>
  <c r="A52" i="123"/>
  <c r="B69" i="84"/>
  <c r="B51" i="105"/>
  <c r="A96" i="123"/>
  <c r="B73" i="36"/>
  <c r="B58" i="84"/>
  <c r="B40" i="105"/>
  <c r="A85" i="123"/>
  <c r="A70" i="84"/>
  <c r="C34" i="86"/>
  <c r="I34" i="86" s="1"/>
  <c r="J33" i="84"/>
  <c r="K31" i="78"/>
  <c r="H64" i="35"/>
  <c r="I75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D37" i="103"/>
  <c r="D36" i="92"/>
  <c r="A35" i="103"/>
  <c r="A34" i="92"/>
  <c r="B69" i="119"/>
  <c r="A106" i="112"/>
  <c r="A105" i="108"/>
  <c r="A106" i="107"/>
  <c r="A106" i="106"/>
  <c r="B88" i="74"/>
  <c r="A117" i="83"/>
  <c r="B87" i="82"/>
  <c r="B75" i="80"/>
  <c r="C89" i="77"/>
  <c r="C89" i="78"/>
  <c r="C91" i="75"/>
  <c r="B77" i="72"/>
  <c r="B88" i="73"/>
  <c r="B77" i="71"/>
  <c r="C78" i="70"/>
  <c r="C77" i="69"/>
  <c r="B77" i="68"/>
  <c r="C39" i="92"/>
  <c r="A67" i="73"/>
  <c r="K31" i="91"/>
  <c r="B46" i="77"/>
  <c r="M41" i="103"/>
  <c r="L41" i="103"/>
  <c r="C28" i="80"/>
  <c r="M42" i="103"/>
  <c r="L42" i="103"/>
  <c r="A45" i="68"/>
  <c r="B57" i="77"/>
  <c r="J28" i="78"/>
  <c r="J41" i="92"/>
  <c r="K41" i="92"/>
  <c r="A89" i="73"/>
  <c r="B67" i="69"/>
  <c r="A65" i="80"/>
  <c r="J43" i="92"/>
  <c r="K43" i="92"/>
  <c r="A36" i="103"/>
  <c r="A35" i="92"/>
  <c r="A40" i="112"/>
  <c r="A40" i="107"/>
  <c r="A40" i="106"/>
  <c r="A39" i="108"/>
  <c r="A51" i="83"/>
  <c r="A56" i="72"/>
  <c r="I34" i="110"/>
  <c r="D39" i="103"/>
  <c r="D38" i="92"/>
  <c r="D38" i="103"/>
  <c r="D37" i="92"/>
  <c r="B47" i="119"/>
  <c r="A47" i="117"/>
  <c r="A84" i="112"/>
  <c r="A84" i="107"/>
  <c r="A84" i="106"/>
  <c r="A83" i="108"/>
  <c r="B66" i="74"/>
  <c r="A95" i="83"/>
  <c r="B65" i="82"/>
  <c r="B53" i="80"/>
  <c r="C67" i="78"/>
  <c r="C67" i="77"/>
  <c r="C69" i="75"/>
  <c r="B55" i="72"/>
  <c r="B66" i="73"/>
  <c r="C56" i="70"/>
  <c r="B55" i="71"/>
  <c r="C55" i="69"/>
  <c r="B55" i="68"/>
  <c r="B73" i="35"/>
  <c r="B36" i="119"/>
  <c r="A36" i="117"/>
  <c r="A73" i="112"/>
  <c r="A72" i="108"/>
  <c r="A73" i="106"/>
  <c r="A73" i="107"/>
  <c r="A84" i="83"/>
  <c r="B54" i="82"/>
  <c r="B42" i="80"/>
  <c r="C56" i="78"/>
  <c r="C56" i="77"/>
  <c r="B55" i="74"/>
  <c r="B55" i="73"/>
  <c r="C58" i="75"/>
  <c r="B44" i="72"/>
  <c r="C45" i="70"/>
  <c r="B44" i="71"/>
  <c r="C44" i="69"/>
  <c r="B44" i="68"/>
  <c r="C40" i="103"/>
  <c r="B68" i="77"/>
  <c r="N31" i="91"/>
  <c r="C29" i="72"/>
  <c r="I29" i="72" s="1"/>
  <c r="I30" i="72" s="1"/>
  <c r="B45" i="69"/>
  <c r="B57" i="78"/>
  <c r="J27" i="78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A33" i="103"/>
  <c r="A32" i="92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A114" i="15"/>
  <c r="A114" i="112"/>
  <c r="C27" i="112"/>
  <c r="A113" i="108"/>
  <c r="A114" i="107"/>
  <c r="C27" i="106"/>
  <c r="C27" i="107"/>
  <c r="A114" i="106"/>
  <c r="F30" i="83"/>
  <c r="A29" i="91"/>
  <c r="I29" i="91"/>
  <c r="B35" i="87"/>
  <c r="A51" i="112"/>
  <c r="A51" i="107"/>
  <c r="A50" i="108"/>
  <c r="A51" i="106"/>
  <c r="A62" i="83"/>
  <c r="C36" i="75"/>
  <c r="B62" i="35"/>
  <c r="A62" i="112"/>
  <c r="A62" i="106"/>
  <c r="A62" i="107"/>
  <c r="A61" i="108"/>
  <c r="B44" i="73"/>
  <c r="B44" i="74"/>
  <c r="B43" i="82"/>
  <c r="A73" i="83"/>
  <c r="C45" i="77"/>
  <c r="C45" i="78"/>
  <c r="C47" i="75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D40" i="103"/>
  <c r="D39" i="92"/>
  <c r="A34" i="103"/>
  <c r="A33" i="92"/>
  <c r="B58" i="119"/>
  <c r="A58" i="117"/>
  <c r="A95" i="112"/>
  <c r="A95" i="107"/>
  <c r="A94" i="108"/>
  <c r="A95" i="106"/>
  <c r="B77" i="74"/>
  <c r="A106" i="83"/>
  <c r="B76" i="82"/>
  <c r="B64" i="80"/>
  <c r="C78" i="78"/>
  <c r="C78" i="77"/>
  <c r="C80" i="75"/>
  <c r="B77" i="73"/>
  <c r="B66" i="72"/>
  <c r="B66" i="71"/>
  <c r="C67" i="70"/>
  <c r="B66" i="68"/>
  <c r="C66" i="69"/>
  <c r="I29" i="82"/>
  <c r="B70" i="75"/>
  <c r="A67" i="74"/>
  <c r="O31" i="91"/>
  <c r="B48" i="75"/>
  <c r="J42" i="103"/>
  <c r="A45" i="72"/>
  <c r="B37" i="75"/>
  <c r="A78" i="72"/>
  <c r="A89" i="74"/>
  <c r="C38" i="103"/>
  <c r="B79" i="77"/>
  <c r="B51" i="35"/>
  <c r="B40" i="35"/>
  <c r="K87" i="36"/>
  <c r="J87" i="36"/>
  <c r="I87" i="36"/>
  <c r="H87" i="36"/>
  <c r="B84" i="35"/>
  <c r="A84" i="15"/>
  <c r="B84" i="36"/>
  <c r="A50" i="38"/>
  <c r="A62" i="15"/>
  <c r="B95" i="35"/>
  <c r="B95" i="36"/>
  <c r="A95" i="15"/>
  <c r="A73" i="15"/>
  <c r="A61" i="38"/>
  <c r="I109" i="36"/>
  <c r="H109" i="36"/>
  <c r="K109" i="36"/>
  <c r="J109" i="36"/>
  <c r="A106" i="15"/>
  <c r="B106" i="36"/>
  <c r="B106" i="35"/>
  <c r="A51" i="15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A42" i="18"/>
  <c r="C27" i="15"/>
  <c r="J87" i="35"/>
  <c r="H87" i="35"/>
  <c r="K87" i="35"/>
  <c r="I87" i="35"/>
  <c r="A40" i="123"/>
  <c r="A40" i="15"/>
  <c r="I75" i="35" l="1"/>
  <c r="I64" i="36"/>
  <c r="H74" i="36"/>
  <c r="H63" i="36"/>
  <c r="A76" i="120"/>
  <c r="D52" i="123"/>
  <c r="D85" i="123"/>
  <c r="D74" i="123"/>
  <c r="A43" i="120"/>
  <c r="A54" i="120"/>
  <c r="I58" i="117"/>
  <c r="A65" i="120"/>
  <c r="D63" i="123"/>
  <c r="D107" i="123"/>
  <c r="D118" i="123"/>
  <c r="E100" i="38"/>
  <c r="I37" i="117"/>
  <c r="I48" i="117"/>
  <c r="A51" i="123"/>
  <c r="A39" i="38"/>
  <c r="B42" i="120"/>
  <c r="A72" i="38"/>
  <c r="E88" i="38"/>
  <c r="E52" i="38"/>
  <c r="B75" i="120"/>
  <c r="A105" i="38"/>
  <c r="E112" i="38"/>
  <c r="B53" i="120"/>
  <c r="A83" i="38"/>
  <c r="E64" i="38"/>
  <c r="B64" i="120"/>
  <c r="A94" i="38"/>
  <c r="E76" i="38"/>
  <c r="E40" i="38"/>
  <c r="N59" i="117"/>
  <c r="N48" i="117"/>
  <c r="N37" i="117"/>
  <c r="I29" i="120"/>
  <c r="E108" i="123"/>
  <c r="E119" i="123"/>
  <c r="E64" i="123"/>
  <c r="C43" i="84"/>
  <c r="I43" i="84" s="1"/>
  <c r="B50" i="36"/>
  <c r="A62" i="123"/>
  <c r="A69" i="84"/>
  <c r="E97" i="123"/>
  <c r="B79" i="84"/>
  <c r="B61" i="105"/>
  <c r="A106" i="123"/>
  <c r="B72" i="36"/>
  <c r="B57" i="84"/>
  <c r="B39" i="105"/>
  <c r="A84" i="123"/>
  <c r="B90" i="84"/>
  <c r="B72" i="105"/>
  <c r="A117" i="123"/>
  <c r="B68" i="84"/>
  <c r="B50" i="105"/>
  <c r="A95" i="123"/>
  <c r="A40" i="105"/>
  <c r="A73" i="105"/>
  <c r="A51" i="105"/>
  <c r="A80" i="84"/>
  <c r="D40" i="123"/>
  <c r="B61" i="36"/>
  <c r="A73" i="123"/>
  <c r="A58" i="84"/>
  <c r="A91" i="84"/>
  <c r="E86" i="123"/>
  <c r="D96" i="123"/>
  <c r="A62" i="105"/>
  <c r="E75" i="123"/>
  <c r="I64" i="35"/>
  <c r="J31" i="77"/>
  <c r="J31" i="78"/>
  <c r="H52" i="36"/>
  <c r="I52" i="36"/>
  <c r="I63" i="36"/>
  <c r="B39" i="35"/>
  <c r="B39" i="36"/>
  <c r="A39" i="83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A50" i="112"/>
  <c r="A49" i="108"/>
  <c r="A50" i="106"/>
  <c r="A50" i="107"/>
  <c r="A61" i="83"/>
  <c r="C35" i="75"/>
  <c r="M38" i="103"/>
  <c r="L38" i="103"/>
  <c r="A66" i="72"/>
  <c r="A77" i="74"/>
  <c r="C33" i="92"/>
  <c r="A44" i="73"/>
  <c r="A77" i="73"/>
  <c r="A29" i="103"/>
  <c r="A28" i="92"/>
  <c r="D36" i="103"/>
  <c r="D35" i="92"/>
  <c r="A31" i="103"/>
  <c r="A30" i="92"/>
  <c r="B57" i="119"/>
  <c r="A57" i="117"/>
  <c r="A94" i="112"/>
  <c r="A94" i="106"/>
  <c r="A93" i="108"/>
  <c r="A94" i="107"/>
  <c r="B76" i="74"/>
  <c r="A105" i="83"/>
  <c r="B75" i="82"/>
  <c r="B63" i="80"/>
  <c r="C77" i="78"/>
  <c r="C77" i="77"/>
  <c r="B65" i="72"/>
  <c r="B76" i="73"/>
  <c r="C79" i="75"/>
  <c r="C66" i="70"/>
  <c r="B65" i="71"/>
  <c r="B65" i="68"/>
  <c r="C65" i="69"/>
  <c r="B72" i="35"/>
  <c r="B35" i="119"/>
  <c r="A35" i="117"/>
  <c r="A72" i="112"/>
  <c r="A71" i="108"/>
  <c r="A72" i="106"/>
  <c r="A72" i="107"/>
  <c r="A83" i="83"/>
  <c r="B53" i="82"/>
  <c r="B41" i="80"/>
  <c r="C55" i="78"/>
  <c r="C55" i="77"/>
  <c r="C57" i="75"/>
  <c r="B43" i="72"/>
  <c r="B54" i="74"/>
  <c r="B54" i="73"/>
  <c r="B43" i="71"/>
  <c r="C44" i="70"/>
  <c r="B43" i="68"/>
  <c r="C43" i="69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D34" i="103"/>
  <c r="D33" i="92"/>
  <c r="C34" i="103"/>
  <c r="A55" i="73"/>
  <c r="A30" i="103"/>
  <c r="A29" i="92"/>
  <c r="B68" i="119"/>
  <c r="A105" i="112"/>
  <c r="A104" i="108"/>
  <c r="A105" i="106"/>
  <c r="A105" i="107"/>
  <c r="B87" i="74"/>
  <c r="A116" i="83"/>
  <c r="B86" i="82"/>
  <c r="B74" i="80"/>
  <c r="C88" i="78"/>
  <c r="C88" i="77"/>
  <c r="B76" i="72"/>
  <c r="B87" i="73"/>
  <c r="C90" i="75"/>
  <c r="B76" i="71"/>
  <c r="C77" i="70"/>
  <c r="C76" i="69"/>
  <c r="B76" i="68"/>
  <c r="B46" i="119"/>
  <c r="A46" i="117"/>
  <c r="A83" i="112"/>
  <c r="A82" i="108"/>
  <c r="A83" i="107"/>
  <c r="A83" i="106"/>
  <c r="B65" i="74"/>
  <c r="A94" i="83"/>
  <c r="B64" i="82"/>
  <c r="B52" i="80"/>
  <c r="C66" i="78"/>
  <c r="C66" i="77"/>
  <c r="B54" i="72"/>
  <c r="B65" i="73"/>
  <c r="C68" i="75"/>
  <c r="C55" i="70"/>
  <c r="B54" i="71"/>
  <c r="B54" i="68"/>
  <c r="C54" i="69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D33" i="103"/>
  <c r="D32" i="92"/>
  <c r="A32" i="103"/>
  <c r="A31" i="92"/>
  <c r="B61" i="35"/>
  <c r="A61" i="112"/>
  <c r="A61" i="106"/>
  <c r="A61" i="107"/>
  <c r="A60" i="108"/>
  <c r="B42" i="82"/>
  <c r="B43" i="73"/>
  <c r="B43" i="74"/>
  <c r="A72" i="83"/>
  <c r="C44" i="77"/>
  <c r="C44" i="78"/>
  <c r="C46" i="75"/>
  <c r="A66" i="68"/>
  <c r="A64" i="80"/>
  <c r="A44" i="71"/>
  <c r="A42" i="80"/>
  <c r="A55" i="72"/>
  <c r="C35" i="92"/>
  <c r="A88" i="73"/>
  <c r="A88" i="74"/>
  <c r="C35" i="103"/>
  <c r="D35" i="103"/>
  <c r="D34" i="92"/>
  <c r="F29" i="83"/>
  <c r="H30" i="83" s="1"/>
  <c r="I28" i="91"/>
  <c r="A28" i="91"/>
  <c r="B34" i="87"/>
  <c r="A39" i="112"/>
  <c r="A39" i="106"/>
  <c r="A39" i="107"/>
  <c r="A38" i="108"/>
  <c r="A5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63" i="35"/>
  <c r="B50" i="35"/>
  <c r="A41" i="18"/>
  <c r="A39" i="123"/>
  <c r="A39" i="15"/>
  <c r="A83" i="15"/>
  <c r="B83" i="35"/>
  <c r="B83" i="36"/>
  <c r="I97" i="36"/>
  <c r="H97" i="36"/>
  <c r="K97" i="36"/>
  <c r="J97" i="36"/>
  <c r="A60" i="38"/>
  <c r="A72" i="15"/>
  <c r="A105" i="15"/>
  <c r="B105" i="35"/>
  <c r="B105" i="36"/>
  <c r="A50" i="15"/>
  <c r="I97" i="35"/>
  <c r="J97" i="35"/>
  <c r="H97" i="35"/>
  <c r="K97" i="35"/>
  <c r="I86" i="36"/>
  <c r="H86" i="36"/>
  <c r="K86" i="36"/>
  <c r="J86" i="36"/>
  <c r="J86" i="35"/>
  <c r="K86" i="35"/>
  <c r="I86" i="35"/>
  <c r="H86" i="35"/>
  <c r="B94" i="36"/>
  <c r="B94" i="35"/>
  <c r="A94" i="15"/>
  <c r="A61" i="15"/>
  <c r="A49" i="38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I74" i="36" l="1"/>
  <c r="I73" i="36"/>
  <c r="H73" i="35"/>
  <c r="I40" i="36"/>
  <c r="H51" i="36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I36" i="117"/>
  <c r="I47" i="117"/>
  <c r="B74" i="120"/>
  <c r="A104" i="38"/>
  <c r="B63" i="120"/>
  <c r="A93" i="38"/>
  <c r="B52" i="120"/>
  <c r="A82" i="38"/>
  <c r="A50" i="123"/>
  <c r="A38" i="38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B41" i="120"/>
  <c r="A71" i="38"/>
  <c r="N58" i="117"/>
  <c r="N47" i="117"/>
  <c r="N36" i="117"/>
  <c r="E118" i="123"/>
  <c r="E107" i="123"/>
  <c r="E96" i="123"/>
  <c r="E63" i="123"/>
  <c r="B49" i="36"/>
  <c r="A61" i="123"/>
  <c r="A39" i="105"/>
  <c r="E40" i="123"/>
  <c r="A57" i="84"/>
  <c r="A50" i="105"/>
  <c r="E52" i="123"/>
  <c r="B89" i="84"/>
  <c r="B71" i="105"/>
  <c r="A116" i="123"/>
  <c r="B60" i="36"/>
  <c r="A72" i="123"/>
  <c r="A72" i="105"/>
  <c r="A79" i="84"/>
  <c r="E85" i="123"/>
  <c r="A90" i="84"/>
  <c r="E74" i="123"/>
  <c r="A68" i="84"/>
  <c r="B59" i="92"/>
  <c r="A61" i="105"/>
  <c r="B71" i="36"/>
  <c r="B56" i="84"/>
  <c r="B38" i="105"/>
  <c r="A83" i="123"/>
  <c r="B67" i="84"/>
  <c r="B49" i="105"/>
  <c r="A94" i="123"/>
  <c r="B78" i="84"/>
  <c r="B60" i="105"/>
  <c r="A105" i="123"/>
  <c r="A38" i="83"/>
  <c r="I74" i="35"/>
  <c r="B38" i="35"/>
  <c r="B38" i="36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49" i="112"/>
  <c r="A49" i="106"/>
  <c r="A48" i="108"/>
  <c r="A49" i="107"/>
  <c r="A60" i="83"/>
  <c r="C34" i="75"/>
  <c r="B56" i="119"/>
  <c r="A56" i="117"/>
  <c r="A93" i="112"/>
  <c r="A93" i="106"/>
  <c r="A93" i="107"/>
  <c r="A92" i="108"/>
  <c r="B75" i="74"/>
  <c r="A104" i="83"/>
  <c r="B74" i="82"/>
  <c r="B62" i="80"/>
  <c r="C76" i="77"/>
  <c r="C76" i="78"/>
  <c r="B75" i="73"/>
  <c r="B64" i="72"/>
  <c r="C78" i="75"/>
  <c r="B64" i="71"/>
  <c r="C65" i="70"/>
  <c r="C64" i="69"/>
  <c r="B64" i="68"/>
  <c r="A54" i="68"/>
  <c r="A52" i="80"/>
  <c r="A87" i="73"/>
  <c r="A43" i="71"/>
  <c r="A53" i="82"/>
  <c r="A65" i="72"/>
  <c r="D31" i="103"/>
  <c r="D30" i="9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5" i="119"/>
  <c r="A45" i="117"/>
  <c r="A82" i="112"/>
  <c r="A81" i="108"/>
  <c r="A82" i="106"/>
  <c r="A82" i="107"/>
  <c r="B64" i="74"/>
  <c r="A93" i="83"/>
  <c r="B63" i="82"/>
  <c r="B51" i="80"/>
  <c r="C65" i="78"/>
  <c r="C65" i="77"/>
  <c r="C67" i="75"/>
  <c r="B64" i="73"/>
  <c r="B53" i="72"/>
  <c r="B53" i="71"/>
  <c r="C54" i="70"/>
  <c r="B53" i="68"/>
  <c r="C53" i="69"/>
  <c r="B44" i="70"/>
  <c r="A41" i="80"/>
  <c r="A76" i="73"/>
  <c r="F28" i="83"/>
  <c r="H29" i="83" s="1"/>
  <c r="B33" i="87"/>
  <c r="B77" i="77"/>
  <c r="A64" i="103"/>
  <c r="A63" i="103"/>
  <c r="A61" i="103"/>
  <c r="A60" i="103"/>
  <c r="B63" i="92"/>
  <c r="B62" i="92"/>
  <c r="B60" i="92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D29" i="103"/>
  <c r="D28" i="92"/>
  <c r="B67" i="119"/>
  <c r="A104" i="112"/>
  <c r="A104" i="106"/>
  <c r="A103" i="108"/>
  <c r="A104" i="107"/>
  <c r="B86" i="74"/>
  <c r="A115" i="83"/>
  <c r="B85" i="82"/>
  <c r="B73" i="80"/>
  <c r="C87" i="78"/>
  <c r="C87" i="77"/>
  <c r="B86" i="73"/>
  <c r="C89" i="75"/>
  <c r="B75" i="72"/>
  <c r="C76" i="70"/>
  <c r="B75" i="71"/>
  <c r="B75" i="68"/>
  <c r="C75" i="69"/>
  <c r="B60" i="35"/>
  <c r="A60" i="112"/>
  <c r="A60" i="106"/>
  <c r="A60" i="107"/>
  <c r="A59" i="108"/>
  <c r="B41" i="82"/>
  <c r="B42" i="73"/>
  <c r="B42" i="74"/>
  <c r="A71" i="83"/>
  <c r="C43" i="77"/>
  <c r="C43" i="78"/>
  <c r="C4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D32" i="103"/>
  <c r="D31" i="92"/>
  <c r="B71" i="35"/>
  <c r="B34" i="119"/>
  <c r="A34" i="117"/>
  <c r="A71" i="112"/>
  <c r="A70" i="108"/>
  <c r="A71" i="106"/>
  <c r="A71" i="107"/>
  <c r="A82" i="83"/>
  <c r="B52" i="82"/>
  <c r="B40" i="80"/>
  <c r="C54" i="78"/>
  <c r="C54" i="77"/>
  <c r="B53" i="73"/>
  <c r="C56" i="75"/>
  <c r="B42" i="72"/>
  <c r="B53" i="74"/>
  <c r="B42" i="71"/>
  <c r="C43" i="70"/>
  <c r="B42" i="68"/>
  <c r="C42" i="69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A38" i="112"/>
  <c r="A38" i="106"/>
  <c r="A38" i="107"/>
  <c r="A37" i="108"/>
  <c r="A49" i="83"/>
  <c r="B44" i="78"/>
  <c r="A54" i="73"/>
  <c r="D30" i="103"/>
  <c r="D29" i="92"/>
  <c r="B44" i="77"/>
  <c r="E40" i="112"/>
  <c r="B55" i="70"/>
  <c r="B88" i="77"/>
  <c r="A54" i="74"/>
  <c r="B65" i="69"/>
  <c r="B77" i="78"/>
  <c r="H52" i="35"/>
  <c r="I52" i="35"/>
  <c r="B49" i="35"/>
  <c r="H96" i="36"/>
  <c r="E40" i="15"/>
  <c r="E76" i="15"/>
  <c r="E100" i="15"/>
  <c r="E52" i="15"/>
  <c r="A82" i="15"/>
  <c r="B82" i="36"/>
  <c r="B82" i="35"/>
  <c r="B104" i="36"/>
  <c r="A104" i="15"/>
  <c r="B104" i="3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A49" i="15"/>
  <c r="B93" i="36"/>
  <c r="B93" i="35"/>
  <c r="A93" i="15"/>
  <c r="A60" i="15"/>
  <c r="A48" i="38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A38" i="123"/>
  <c r="A38" i="15"/>
  <c r="A40" i="18"/>
  <c r="K107" i="36"/>
  <c r="J107" i="36"/>
  <c r="I107" i="36"/>
  <c r="H107" i="36"/>
  <c r="A59" i="38"/>
  <c r="A71" i="15"/>
  <c r="I107" i="35"/>
  <c r="J107" i="35"/>
  <c r="H107" i="35"/>
  <c r="K107" i="35"/>
  <c r="I57" i="117" l="1"/>
  <c r="E111" i="38"/>
  <c r="H61" i="36"/>
  <c r="H73" i="36"/>
  <c r="I73" i="35"/>
  <c r="H40" i="36"/>
  <c r="H61" i="35"/>
  <c r="I51" i="36"/>
  <c r="D72" i="123"/>
  <c r="A74" i="120"/>
  <c r="D83" i="123"/>
  <c r="E51" i="123"/>
  <c r="D105" i="123"/>
  <c r="A52" i="120"/>
  <c r="D116" i="123"/>
  <c r="A41" i="120"/>
  <c r="D50" i="123"/>
  <c r="D61" i="123"/>
  <c r="I50" i="36"/>
  <c r="D38" i="123"/>
  <c r="D94" i="123"/>
  <c r="A63" i="120"/>
  <c r="E51" i="38"/>
  <c r="I35" i="117"/>
  <c r="E99" i="38"/>
  <c r="I46" i="117"/>
  <c r="E87" i="38"/>
  <c r="E63" i="38"/>
  <c r="B73" i="120"/>
  <c r="A103" i="38"/>
  <c r="B51" i="120"/>
  <c r="A81" i="38"/>
  <c r="E75" i="38"/>
  <c r="E39" i="38"/>
  <c r="A49" i="123"/>
  <c r="A37" i="38"/>
  <c r="B40" i="120"/>
  <c r="A70" i="38"/>
  <c r="B62" i="120"/>
  <c r="A92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H62" i="36"/>
  <c r="I62" i="36"/>
  <c r="N57" i="117"/>
  <c r="N46" i="117"/>
  <c r="N35" i="117"/>
  <c r="E39" i="123"/>
  <c r="E62" i="123"/>
  <c r="E84" i="123"/>
  <c r="E106" i="123"/>
  <c r="E117" i="123"/>
  <c r="E73" i="123"/>
  <c r="A56" i="84"/>
  <c r="B88" i="84"/>
  <c r="B70" i="105"/>
  <c r="A115" i="123"/>
  <c r="B77" i="84"/>
  <c r="B59" i="105"/>
  <c r="A104" i="123"/>
  <c r="A89" i="84"/>
  <c r="B66" i="84"/>
  <c r="B48" i="105"/>
  <c r="A93" i="123"/>
  <c r="B70" i="36"/>
  <c r="B55" i="84"/>
  <c r="B37" i="105"/>
  <c r="A82" i="123"/>
  <c r="A38" i="105"/>
  <c r="A78" i="84"/>
  <c r="E95" i="123"/>
  <c r="A60" i="105"/>
  <c r="B32" i="87"/>
  <c r="B59" i="36"/>
  <c r="A71" i="123"/>
  <c r="B48" i="36"/>
  <c r="A60" i="123"/>
  <c r="A49" i="105"/>
  <c r="A67" i="84"/>
  <c r="A71" i="105"/>
  <c r="A37" i="83"/>
  <c r="I72" i="36"/>
  <c r="H72" i="36"/>
  <c r="I61" i="36"/>
  <c r="B37" i="36"/>
  <c r="B37" i="35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B70" i="35"/>
  <c r="B33" i="119"/>
  <c r="A33" i="117"/>
  <c r="A70" i="112"/>
  <c r="A69" i="108"/>
  <c r="A70" i="107"/>
  <c r="A70" i="106"/>
  <c r="A81" i="83"/>
  <c r="B51" i="82"/>
  <c r="B39" i="80"/>
  <c r="C53" i="77"/>
  <c r="C53" i="78"/>
  <c r="C55" i="75"/>
  <c r="B41" i="72"/>
  <c r="B52" i="74"/>
  <c r="B52" i="73"/>
  <c r="C42" i="70"/>
  <c r="B41" i="71"/>
  <c r="C41" i="69"/>
  <c r="B41" i="68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A48" i="112"/>
  <c r="A47" i="108"/>
  <c r="A48" i="106"/>
  <c r="A48" i="107"/>
  <c r="A59" i="83"/>
  <c r="C33" i="75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E50" i="107" s="1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B44" i="119"/>
  <c r="A44" i="117"/>
  <c r="A81" i="112"/>
  <c r="A81" i="106"/>
  <c r="A80" i="108"/>
  <c r="A81" i="107"/>
  <c r="B63" i="74"/>
  <c r="A92" i="83"/>
  <c r="B62" i="82"/>
  <c r="B50" i="80"/>
  <c r="C64" i="78"/>
  <c r="C64" i="77"/>
  <c r="B63" i="73"/>
  <c r="B52" i="72"/>
  <c r="C66" i="75"/>
  <c r="C53" i="70"/>
  <c r="B52" i="71"/>
  <c r="B52" i="68"/>
  <c r="C52" i="69"/>
  <c r="B66" i="119"/>
  <c r="A103" i="112"/>
  <c r="A103" i="107"/>
  <c r="A102" i="108"/>
  <c r="A103" i="106"/>
  <c r="B85" i="74"/>
  <c r="A114" i="83"/>
  <c r="B84" i="82"/>
  <c r="B72" i="80"/>
  <c r="C86" i="78"/>
  <c r="C86" i="77"/>
  <c r="C88" i="75"/>
  <c r="B74" i="72"/>
  <c r="B85" i="73"/>
  <c r="C75" i="70"/>
  <c r="B74" i="71"/>
  <c r="C74" i="69"/>
  <c r="B74" i="68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B59" i="35"/>
  <c r="A59" i="112"/>
  <c r="A59" i="106"/>
  <c r="A59" i="107"/>
  <c r="A58" i="108"/>
  <c r="B41" i="74"/>
  <c r="B40" i="82"/>
  <c r="B41" i="73"/>
  <c r="A70" i="83"/>
  <c r="C42" i="77"/>
  <c r="C42" i="78"/>
  <c r="C44" i="75"/>
  <c r="B55" i="119"/>
  <c r="A55" i="117"/>
  <c r="A92" i="112"/>
  <c r="A92" i="106"/>
  <c r="A91" i="108"/>
  <c r="A92" i="107"/>
  <c r="B74" i="74"/>
  <c r="A103" i="83"/>
  <c r="B73" i="82"/>
  <c r="B61" i="80"/>
  <c r="C75" i="77"/>
  <c r="C75" i="78"/>
  <c r="B63" i="72"/>
  <c r="C77" i="75"/>
  <c r="B74" i="73"/>
  <c r="B63" i="71"/>
  <c r="C64" i="70"/>
  <c r="B63" i="68"/>
  <c r="C63" i="69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A37" i="112"/>
  <c r="A37" i="106"/>
  <c r="A37" i="107"/>
  <c r="A36" i="108"/>
  <c r="A48" i="83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B48" i="35"/>
  <c r="E111" i="15"/>
  <c r="E51" i="15"/>
  <c r="I106" i="36"/>
  <c r="H106" i="36"/>
  <c r="K106" i="36"/>
  <c r="J106" i="36"/>
  <c r="K95" i="36"/>
  <c r="J95" i="36"/>
  <c r="I95" i="36"/>
  <c r="H95" i="36"/>
  <c r="A37" i="15"/>
  <c r="A37" i="123"/>
  <c r="B103" i="36"/>
  <c r="B103" i="35"/>
  <c r="A103" i="15"/>
  <c r="J95" i="35"/>
  <c r="H95" i="35"/>
  <c r="K95" i="35"/>
  <c r="I95" i="35"/>
  <c r="K84" i="36"/>
  <c r="J84" i="36"/>
  <c r="I84" i="36"/>
  <c r="H84" i="36"/>
  <c r="A48" i="15"/>
  <c r="A39" i="18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A81" i="15"/>
  <c r="B81" i="35"/>
  <c r="B81" i="36"/>
  <c r="E63" i="15"/>
  <c r="I84" i="35"/>
  <c r="H84" i="35"/>
  <c r="J84" i="35"/>
  <c r="K84" i="35"/>
  <c r="E87" i="15"/>
  <c r="H106" i="35"/>
  <c r="J106" i="35"/>
  <c r="K106" i="35"/>
  <c r="I106" i="35"/>
  <c r="E75" i="15"/>
  <c r="B92" i="35"/>
  <c r="A92" i="15"/>
  <c r="B92" i="36"/>
  <c r="E99" i="15"/>
  <c r="A58" i="38"/>
  <c r="A70" i="15"/>
  <c r="A59" i="15"/>
  <c r="A47" i="38"/>
  <c r="E39" i="15"/>
  <c r="B31" i="87"/>
  <c r="I56" i="117" l="1"/>
  <c r="I61" i="35"/>
  <c r="I71" i="36"/>
  <c r="H50" i="36"/>
  <c r="H60" i="35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I45" i="117"/>
  <c r="I34" i="117"/>
  <c r="E110" i="112"/>
  <c r="E62" i="38"/>
  <c r="E110" i="38"/>
  <c r="E98" i="38"/>
  <c r="E38" i="38"/>
  <c r="B50" i="120"/>
  <c r="A80" i="38"/>
  <c r="B72" i="120"/>
  <c r="A102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B39" i="120"/>
  <c r="A69" i="38"/>
  <c r="A48" i="123"/>
  <c r="A36" i="38"/>
  <c r="B61" i="120"/>
  <c r="A91" i="38"/>
  <c r="N45" i="117"/>
  <c r="N56" i="117"/>
  <c r="N34" i="117"/>
  <c r="E61" i="123"/>
  <c r="E105" i="123"/>
  <c r="E116" i="123"/>
  <c r="E38" i="123"/>
  <c r="E94" i="123"/>
  <c r="B47" i="36"/>
  <c r="A59" i="123"/>
  <c r="A37" i="105"/>
  <c r="A70" i="105"/>
  <c r="B87" i="84"/>
  <c r="B69" i="105"/>
  <c r="A114" i="123"/>
  <c r="E72" i="123"/>
  <c r="A55" i="84"/>
  <c r="E83" i="123"/>
  <c r="A88" i="84"/>
  <c r="A48" i="105"/>
  <c r="B76" i="84"/>
  <c r="B58" i="105"/>
  <c r="A103" i="123"/>
  <c r="A66" i="84"/>
  <c r="A59" i="105"/>
  <c r="B65" i="84"/>
  <c r="B47" i="105"/>
  <c r="A92" i="123"/>
  <c r="B58" i="36"/>
  <c r="A70" i="123"/>
  <c r="B69" i="36"/>
  <c r="B54" i="84"/>
  <c r="B36" i="105"/>
  <c r="A81" i="123"/>
  <c r="A77" i="84"/>
  <c r="H39" i="35"/>
  <c r="I39" i="35"/>
  <c r="I39" i="36"/>
  <c r="H39" i="36"/>
  <c r="H49" i="36"/>
  <c r="I49" i="36"/>
  <c r="A36" i="83"/>
  <c r="B36" i="35"/>
  <c r="B36" i="36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69" i="35"/>
  <c r="B32" i="119"/>
  <c r="A32" i="117"/>
  <c r="A69" i="112"/>
  <c r="A69" i="107"/>
  <c r="A69" i="106"/>
  <c r="A68" i="108"/>
  <c r="A80" i="83"/>
  <c r="B50" i="82"/>
  <c r="B38" i="80"/>
  <c r="C52" i="77"/>
  <c r="C52" i="78"/>
  <c r="C54" i="75"/>
  <c r="B40" i="72"/>
  <c r="B51" i="73"/>
  <c r="B51" i="74"/>
  <c r="C41" i="70"/>
  <c r="B40" i="71"/>
  <c r="C40" i="69"/>
  <c r="B40" i="68"/>
  <c r="B54" i="119"/>
  <c r="A54" i="117"/>
  <c r="A91" i="112"/>
  <c r="A91" i="107"/>
  <c r="A91" i="106"/>
  <c r="A90" i="108"/>
  <c r="B73" i="74"/>
  <c r="A102" i="83"/>
  <c r="B72" i="82"/>
  <c r="B60" i="80"/>
  <c r="C74" i="78"/>
  <c r="C74" i="77"/>
  <c r="C76" i="75"/>
  <c r="B62" i="72"/>
  <c r="B73" i="73"/>
  <c r="C63" i="70"/>
  <c r="B62" i="71"/>
  <c r="B62" i="68"/>
  <c r="C62" i="69"/>
  <c r="B77" i="75"/>
  <c r="B65" i="119"/>
  <c r="A102" i="112"/>
  <c r="A102" i="107"/>
  <c r="A101" i="108"/>
  <c r="A102" i="106"/>
  <c r="B84" i="74"/>
  <c r="A113" i="83"/>
  <c r="B83" i="82"/>
  <c r="B71" i="80"/>
  <c r="C85" i="78"/>
  <c r="C85" i="77"/>
  <c r="C87" i="75"/>
  <c r="B84" i="73"/>
  <c r="B73" i="72"/>
  <c r="C74" i="70"/>
  <c r="B73" i="71"/>
  <c r="C73" i="69"/>
  <c r="B73" i="68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B58" i="35"/>
  <c r="A58" i="112"/>
  <c r="A57" i="108"/>
  <c r="A58" i="106"/>
  <c r="A58" i="107"/>
  <c r="B40" i="74"/>
  <c r="B39" i="82"/>
  <c r="B40" i="73"/>
  <c r="A69" i="83"/>
  <c r="C41" i="78"/>
  <c r="C41" i="77"/>
  <c r="C43" i="75"/>
  <c r="B43" i="119"/>
  <c r="A43" i="117"/>
  <c r="A80" i="112"/>
  <c r="A80" i="107"/>
  <c r="A80" i="106"/>
  <c r="A79" i="108"/>
  <c r="B62" i="74"/>
  <c r="A91" i="83"/>
  <c r="B61" i="82"/>
  <c r="B49" i="80"/>
  <c r="C63" i="78"/>
  <c r="C63" i="77"/>
  <c r="C65" i="75"/>
  <c r="B62" i="73"/>
  <c r="B51" i="72"/>
  <c r="C52" i="70"/>
  <c r="B51" i="71"/>
  <c r="C51" i="69"/>
  <c r="B51" i="68"/>
  <c r="A36" i="112"/>
  <c r="A35" i="108"/>
  <c r="A36" i="106"/>
  <c r="A36" i="107"/>
  <c r="A47" i="83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A47" i="112"/>
  <c r="A47" i="106"/>
  <c r="A47" i="107"/>
  <c r="A46" i="108"/>
  <c r="A58" i="83"/>
  <c r="C32" i="75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B47" i="35"/>
  <c r="I50" i="35"/>
  <c r="H50" i="35"/>
  <c r="E50" i="15"/>
  <c r="E110" i="15"/>
  <c r="B80" i="36"/>
  <c r="A80" i="15"/>
  <c r="B80" i="35"/>
  <c r="I83" i="35"/>
  <c r="J83" i="35"/>
  <c r="H83" i="35"/>
  <c r="K83" i="35"/>
  <c r="I94" i="36"/>
  <c r="H94" i="36"/>
  <c r="K94" i="36"/>
  <c r="J94" i="36"/>
  <c r="J94" i="35"/>
  <c r="K94" i="35"/>
  <c r="I94" i="35"/>
  <c r="H94" i="35"/>
  <c r="A47" i="1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A58" i="15"/>
  <c r="A46" i="38"/>
  <c r="A69" i="15"/>
  <c r="A57" i="38"/>
  <c r="B102" i="36"/>
  <c r="B102" i="35"/>
  <c r="A102" i="15"/>
  <c r="E62" i="15"/>
  <c r="I105" i="36"/>
  <c r="H105" i="36"/>
  <c r="K105" i="36"/>
  <c r="J105" i="36"/>
  <c r="A36" i="15"/>
  <c r="A36" i="123"/>
  <c r="E86" i="15"/>
  <c r="E74" i="15"/>
  <c r="A38" i="18"/>
  <c r="E98" i="15"/>
  <c r="I105" i="35"/>
  <c r="J105" i="35"/>
  <c r="H105" i="35"/>
  <c r="K105" i="35"/>
  <c r="K83" i="36"/>
  <c r="J83" i="36"/>
  <c r="I83" i="36"/>
  <c r="H83" i="36"/>
  <c r="A91" i="15"/>
  <c r="B91" i="36"/>
  <c r="B91" i="35"/>
  <c r="E49" i="123" l="1"/>
  <c r="H71" i="36"/>
  <c r="I60" i="35"/>
  <c r="I55" i="117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I33" i="117"/>
  <c r="I44" i="117"/>
  <c r="E49" i="38"/>
  <c r="E97" i="38"/>
  <c r="E61" i="38"/>
  <c r="A47" i="123"/>
  <c r="A35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B71" i="120"/>
  <c r="A101" i="38"/>
  <c r="B49" i="120"/>
  <c r="A79" i="38"/>
  <c r="B60" i="120"/>
  <c r="A90" i="38"/>
  <c r="E73" i="38"/>
  <c r="B38" i="120"/>
  <c r="A68" i="38"/>
  <c r="H60" i="36"/>
  <c r="I60" i="36"/>
  <c r="N44" i="117"/>
  <c r="N55" i="117"/>
  <c r="B30" i="87"/>
  <c r="D27" i="87"/>
  <c r="N33" i="117"/>
  <c r="E93" i="123"/>
  <c r="E71" i="123"/>
  <c r="E37" i="123"/>
  <c r="E104" i="123"/>
  <c r="A58" i="105"/>
  <c r="A69" i="105"/>
  <c r="A47" i="105"/>
  <c r="A87" i="84"/>
  <c r="A54" i="84"/>
  <c r="A76" i="84"/>
  <c r="B64" i="84"/>
  <c r="B46" i="105"/>
  <c r="A91" i="123"/>
  <c r="B86" i="84"/>
  <c r="B68" i="105"/>
  <c r="A113" i="123"/>
  <c r="B46" i="36"/>
  <c r="A58" i="123"/>
  <c r="B68" i="36"/>
  <c r="B53" i="84"/>
  <c r="B35" i="105"/>
  <c r="A80" i="123"/>
  <c r="A65" i="84"/>
  <c r="E82" i="123"/>
  <c r="E115" i="123"/>
  <c r="B57" i="36"/>
  <c r="A69" i="123"/>
  <c r="B75" i="84"/>
  <c r="B57" i="105"/>
  <c r="A102" i="123"/>
  <c r="A36" i="105"/>
  <c r="E60" i="123"/>
  <c r="I70" i="35"/>
  <c r="H38" i="35"/>
  <c r="H71" i="35"/>
  <c r="I38" i="36"/>
  <c r="H38" i="36"/>
  <c r="I48" i="36"/>
  <c r="H48" i="36"/>
  <c r="B35" i="36"/>
  <c r="B35" i="35"/>
  <c r="A35" i="83"/>
  <c r="I38" i="35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A46" i="112"/>
  <c r="A46" i="107"/>
  <c r="A45" i="108"/>
  <c r="A46" i="106"/>
  <c r="A57" i="83"/>
  <c r="C31" i="75"/>
  <c r="B68" i="35"/>
  <c r="B31" i="119"/>
  <c r="A31" i="117"/>
  <c r="A68" i="112"/>
  <c r="A68" i="107"/>
  <c r="A68" i="106"/>
  <c r="A67" i="108"/>
  <c r="A79" i="83"/>
  <c r="B49" i="82"/>
  <c r="B37" i="80"/>
  <c r="C51" i="78"/>
  <c r="C51" i="77"/>
  <c r="C53" i="75"/>
  <c r="B39" i="72"/>
  <c r="B50" i="74"/>
  <c r="B50" i="73"/>
  <c r="C40" i="70"/>
  <c r="B39" i="71"/>
  <c r="C39" i="69"/>
  <c r="B39" i="68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64" i="119"/>
  <c r="A101" i="112"/>
  <c r="A101" i="107"/>
  <c r="A100" i="108"/>
  <c r="A101" i="106"/>
  <c r="B83" i="74"/>
  <c r="A112" i="83"/>
  <c r="B82" i="82"/>
  <c r="B70" i="80"/>
  <c r="C84" i="78"/>
  <c r="C84" i="77"/>
  <c r="C86" i="75"/>
  <c r="B72" i="72"/>
  <c r="B83" i="73"/>
  <c r="C73" i="70"/>
  <c r="B72" i="71"/>
  <c r="C72" i="69"/>
  <c r="B72" i="68"/>
  <c r="B51" i="69"/>
  <c r="A49" i="80"/>
  <c r="A39" i="82"/>
  <c r="A60" i="80"/>
  <c r="A51" i="73"/>
  <c r="E49" i="107"/>
  <c r="B53" i="119"/>
  <c r="A53" i="117"/>
  <c r="A90" i="112"/>
  <c r="A89" i="108"/>
  <c r="A90" i="106"/>
  <c r="A90" i="107"/>
  <c r="B72" i="74"/>
  <c r="A101" i="83"/>
  <c r="B71" i="82"/>
  <c r="B59" i="80"/>
  <c r="C73" i="78"/>
  <c r="C73" i="77"/>
  <c r="B61" i="72"/>
  <c r="B72" i="73"/>
  <c r="C75" i="75"/>
  <c r="B61" i="71"/>
  <c r="C62" i="70"/>
  <c r="C61" i="69"/>
  <c r="B61" i="68"/>
  <c r="A51" i="71"/>
  <c r="A40" i="74"/>
  <c r="B73" i="69"/>
  <c r="A71" i="80"/>
  <c r="B57" i="35"/>
  <c r="A57" i="112"/>
  <c r="A56" i="108"/>
  <c r="A57" i="107"/>
  <c r="A57" i="106"/>
  <c r="B39" i="73"/>
  <c r="B38" i="82"/>
  <c r="B39" i="74"/>
  <c r="A68" i="83"/>
  <c r="C40" i="77"/>
  <c r="C40" i="78"/>
  <c r="C42" i="75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B42" i="119"/>
  <c r="A42" i="117"/>
  <c r="A79" i="112"/>
  <c r="A79" i="107"/>
  <c r="A79" i="106"/>
  <c r="A78" i="108"/>
  <c r="B61" i="74"/>
  <c r="A90" i="83"/>
  <c r="B60" i="82"/>
  <c r="B48" i="80"/>
  <c r="C62" i="77"/>
  <c r="C62" i="78"/>
  <c r="B50" i="72"/>
  <c r="B61" i="73"/>
  <c r="C64" i="75"/>
  <c r="B50" i="71"/>
  <c r="C51" i="70"/>
  <c r="B50" i="68"/>
  <c r="C50" i="69"/>
  <c r="J85" i="108"/>
  <c r="I85" i="108"/>
  <c r="B65" i="75"/>
  <c r="B41" i="78"/>
  <c r="A84" i="73"/>
  <c r="B76" i="75"/>
  <c r="A40" i="71"/>
  <c r="A38" i="80"/>
  <c r="E85" i="112"/>
  <c r="A35" i="112"/>
  <c r="A35" i="107"/>
  <c r="A34" i="108"/>
  <c r="A35" i="106"/>
  <c r="A46" i="83"/>
  <c r="B32" i="75"/>
  <c r="E96" i="108"/>
  <c r="E36" i="108"/>
  <c r="F36" i="108"/>
  <c r="F72" i="108"/>
  <c r="F84" i="108"/>
  <c r="F108" i="108"/>
  <c r="E108" i="108"/>
  <c r="F60" i="108"/>
  <c r="F96" i="108"/>
  <c r="I96" i="108" s="1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B46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B101" i="36"/>
  <c r="B101" i="35"/>
  <c r="A101" i="15"/>
  <c r="I82" i="36"/>
  <c r="H82" i="36"/>
  <c r="K82" i="36"/>
  <c r="J82" i="36"/>
  <c r="A46" i="15"/>
  <c r="I93" i="36"/>
  <c r="H93" i="36"/>
  <c r="K93" i="36"/>
  <c r="J93" i="36"/>
  <c r="E97" i="15"/>
  <c r="E37" i="15"/>
  <c r="H82" i="35"/>
  <c r="J82" i="35"/>
  <c r="K82" i="35"/>
  <c r="I82" i="35"/>
  <c r="A37" i="18"/>
  <c r="B79" i="36"/>
  <c r="B79" i="35"/>
  <c r="A79" i="15"/>
  <c r="A57" i="15"/>
  <c r="A45" i="38"/>
  <c r="A35" i="15"/>
  <c r="A35" i="123"/>
  <c r="E109" i="15"/>
  <c r="I93" i="35"/>
  <c r="J93" i="35"/>
  <c r="H93" i="35"/>
  <c r="K93" i="35"/>
  <c r="J104" i="35"/>
  <c r="H104" i="35"/>
  <c r="K104" i="35"/>
  <c r="I104" i="35"/>
  <c r="A68" i="15"/>
  <c r="A56" i="38"/>
  <c r="A90" i="15"/>
  <c r="B90" i="36"/>
  <c r="B90" i="35"/>
  <c r="E61" i="15"/>
  <c r="B29" i="87"/>
  <c r="D29" i="87" l="1"/>
  <c r="D30" i="87"/>
  <c r="I54" i="117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I43" i="117"/>
  <c r="I32" i="117"/>
  <c r="E108" i="38"/>
  <c r="E72" i="38"/>
  <c r="A46" i="123"/>
  <c r="A34" i="38"/>
  <c r="B48" i="120"/>
  <c r="A78" i="38"/>
  <c r="E84" i="38"/>
  <c r="B37" i="120"/>
  <c r="A67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B59" i="120"/>
  <c r="A89" i="38"/>
  <c r="E48" i="38"/>
  <c r="E96" i="38"/>
  <c r="H59" i="36"/>
  <c r="I70" i="36"/>
  <c r="H70" i="36"/>
  <c r="N43" i="117"/>
  <c r="N54" i="117"/>
  <c r="N32" i="117"/>
  <c r="E81" i="123"/>
  <c r="E36" i="123"/>
  <c r="H70" i="35"/>
  <c r="H59" i="35"/>
  <c r="E59" i="123"/>
  <c r="I59" i="36"/>
  <c r="A75" i="84"/>
  <c r="B63" i="84"/>
  <c r="B45" i="105"/>
  <c r="A90" i="123"/>
  <c r="B45" i="36"/>
  <c r="A57" i="123"/>
  <c r="E103" i="123"/>
  <c r="A68" i="105"/>
  <c r="E92" i="123"/>
  <c r="E114" i="123"/>
  <c r="A57" i="105"/>
  <c r="B67" i="36"/>
  <c r="B52" i="84"/>
  <c r="B34" i="105"/>
  <c r="A79" i="123"/>
  <c r="A35" i="105"/>
  <c r="A86" i="84"/>
  <c r="A53" i="84"/>
  <c r="A46" i="105"/>
  <c r="A64" i="84"/>
  <c r="E70" i="123"/>
  <c r="B56" i="36"/>
  <c r="A68" i="123"/>
  <c r="B74" i="84"/>
  <c r="B56" i="105"/>
  <c r="A101" i="123"/>
  <c r="J96" i="108"/>
  <c r="I37" i="35"/>
  <c r="B34" i="36"/>
  <c r="B34" i="35"/>
  <c r="H37" i="35"/>
  <c r="I47" i="36"/>
  <c r="H47" i="36"/>
  <c r="I37" i="36"/>
  <c r="H37" i="36"/>
  <c r="A34" i="83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67" i="35"/>
  <c r="B30" i="119"/>
  <c r="A30" i="117"/>
  <c r="A67" i="112"/>
  <c r="A67" i="107"/>
  <c r="A67" i="106"/>
  <c r="A66" i="108"/>
  <c r="A78" i="83"/>
  <c r="B48" i="82"/>
  <c r="B36" i="80"/>
  <c r="C50" i="77"/>
  <c r="C50" i="78"/>
  <c r="B49" i="73"/>
  <c r="B49" i="74"/>
  <c r="C52" i="75"/>
  <c r="B38" i="72"/>
  <c r="C39" i="70"/>
  <c r="B38" i="71"/>
  <c r="B38" i="68"/>
  <c r="C38" i="69"/>
  <c r="B73" i="77"/>
  <c r="E48" i="112"/>
  <c r="A61" i="68"/>
  <c r="B73" i="78"/>
  <c r="J36" i="108"/>
  <c r="E84" i="112"/>
  <c r="B61" i="69"/>
  <c r="A59" i="80"/>
  <c r="A39" i="68"/>
  <c r="B51" i="77"/>
  <c r="B56" i="35"/>
  <c r="A56" i="112"/>
  <c r="A56" i="106"/>
  <c r="A56" i="107"/>
  <c r="A55" i="108"/>
  <c r="B38" i="73"/>
  <c r="B37" i="82"/>
  <c r="B38" i="74"/>
  <c r="A67" i="83"/>
  <c r="C39" i="77"/>
  <c r="C39" i="78"/>
  <c r="C41" i="75"/>
  <c r="E72" i="112"/>
  <c r="I60" i="108"/>
  <c r="A61" i="73"/>
  <c r="A61" i="71"/>
  <c r="A72" i="68"/>
  <c r="B84" i="78"/>
  <c r="E72" i="107"/>
  <c r="A39" i="71"/>
  <c r="A37" i="80"/>
  <c r="A34" i="112"/>
  <c r="A33" i="108"/>
  <c r="A34" i="107"/>
  <c r="A34" i="106"/>
  <c r="A45" i="83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B41" i="119"/>
  <c r="A41" i="117"/>
  <c r="A78" i="112"/>
  <c r="A78" i="106"/>
  <c r="A78" i="107"/>
  <c r="A77" i="108"/>
  <c r="B60" i="74"/>
  <c r="A89" i="83"/>
  <c r="B59" i="82"/>
  <c r="B47" i="80"/>
  <c r="C61" i="78"/>
  <c r="C61" i="77"/>
  <c r="B60" i="73"/>
  <c r="C63" i="75"/>
  <c r="B49" i="72"/>
  <c r="B49" i="71"/>
  <c r="C50" i="70"/>
  <c r="B49" i="68"/>
  <c r="C49" i="69"/>
  <c r="A45" i="112"/>
  <c r="A45" i="107"/>
  <c r="A44" i="108"/>
  <c r="A45" i="106"/>
  <c r="A56" i="83"/>
  <c r="C30" i="75"/>
  <c r="B52" i="119"/>
  <c r="A52" i="117"/>
  <c r="A89" i="112"/>
  <c r="A88" i="108"/>
  <c r="A89" i="107"/>
  <c r="A89" i="106"/>
  <c r="B71" i="74"/>
  <c r="A100" i="83"/>
  <c r="B70" i="82"/>
  <c r="B58" i="80"/>
  <c r="C72" i="78"/>
  <c r="C72" i="77"/>
  <c r="B71" i="73"/>
  <c r="C74" i="75"/>
  <c r="B60" i="72"/>
  <c r="C61" i="70"/>
  <c r="B60" i="71"/>
  <c r="B60" i="68"/>
  <c r="C60" i="69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B45" i="35"/>
  <c r="H48" i="35"/>
  <c r="I48" i="35"/>
  <c r="I69" i="35"/>
  <c r="H69" i="35"/>
  <c r="E36" i="15"/>
  <c r="E96" i="15"/>
  <c r="I92" i="35"/>
  <c r="H92" i="35"/>
  <c r="J92" i="35"/>
  <c r="K92" i="35"/>
  <c r="A89" i="15"/>
  <c r="B89" i="35"/>
  <c r="B89" i="36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A67" i="15"/>
  <c r="A55" i="38"/>
  <c r="I81" i="35"/>
  <c r="J81" i="35"/>
  <c r="H81" i="35"/>
  <c r="K81" i="35"/>
  <c r="A34" i="15"/>
  <c r="A34" i="123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A36" i="18"/>
  <c r="K92" i="36"/>
  <c r="J92" i="36"/>
  <c r="I92" i="36"/>
  <c r="H92" i="36"/>
  <c r="B78" i="36"/>
  <c r="B78" i="35"/>
  <c r="A78" i="15"/>
  <c r="A45" i="15"/>
  <c r="A44" i="38"/>
  <c r="A56" i="15"/>
  <c r="I81" i="36"/>
  <c r="H81" i="36"/>
  <c r="K81" i="36"/>
  <c r="J81" i="36"/>
  <c r="E108" i="15"/>
  <c r="E47" i="123" l="1"/>
  <c r="D46" i="123"/>
  <c r="D57" i="123"/>
  <c r="D90" i="123"/>
  <c r="A37" i="120"/>
  <c r="I57" i="35"/>
  <c r="D79" i="123"/>
  <c r="A48" i="120"/>
  <c r="D68" i="123"/>
  <c r="A59" i="120"/>
  <c r="D34" i="123"/>
  <c r="D101" i="123"/>
  <c r="E71" i="38"/>
  <c r="E59" i="38"/>
  <c r="I42" i="117"/>
  <c r="I53" i="117"/>
  <c r="I31" i="117"/>
  <c r="E83" i="38"/>
  <c r="E47" i="38"/>
  <c r="E35" i="38"/>
  <c r="E107" i="38"/>
  <c r="E95" i="38"/>
  <c r="B36" i="120"/>
  <c r="A66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A45" i="123"/>
  <c r="A33" i="38"/>
  <c r="B47" i="120"/>
  <c r="A77" i="38"/>
  <c r="I58" i="36"/>
  <c r="H58" i="36"/>
  <c r="I69" i="36"/>
  <c r="H69" i="36"/>
  <c r="N53" i="117"/>
  <c r="N31" i="117"/>
  <c r="N42" i="117"/>
  <c r="E91" i="123"/>
  <c r="H68" i="35"/>
  <c r="E35" i="123"/>
  <c r="A63" i="84"/>
  <c r="B66" i="36"/>
  <c r="B51" i="84"/>
  <c r="B33" i="105"/>
  <c r="A78" i="123"/>
  <c r="E58" i="123"/>
  <c r="E69" i="123"/>
  <c r="E113" i="123"/>
  <c r="A74" i="84"/>
  <c r="E102" i="123"/>
  <c r="E80" i="123"/>
  <c r="B55" i="36"/>
  <c r="A67" i="123"/>
  <c r="B44" i="36"/>
  <c r="A56" i="123"/>
  <c r="A34" i="105"/>
  <c r="A45" i="105"/>
  <c r="A52" i="84"/>
  <c r="B62" i="84"/>
  <c r="B44" i="105"/>
  <c r="A89" i="123"/>
  <c r="B30" i="75"/>
  <c r="A56" i="105"/>
  <c r="J83" i="108"/>
  <c r="I36" i="35"/>
  <c r="I58" i="35"/>
  <c r="A33" i="83"/>
  <c r="H36" i="35"/>
  <c r="B33" i="36"/>
  <c r="B33" i="35"/>
  <c r="I68" i="36"/>
  <c r="H68" i="36"/>
  <c r="I46" i="36"/>
  <c r="H46" i="36"/>
  <c r="H36" i="36"/>
  <c r="I36" i="36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40" i="119"/>
  <c r="A40" i="117"/>
  <c r="A77" i="112"/>
  <c r="A77" i="106"/>
  <c r="A76" i="108"/>
  <c r="A77" i="107"/>
  <c r="B59" i="74"/>
  <c r="A88" i="83"/>
  <c r="B58" i="82"/>
  <c r="B46" i="80"/>
  <c r="C60" i="78"/>
  <c r="C60" i="77"/>
  <c r="B48" i="72"/>
  <c r="C62" i="75"/>
  <c r="B59" i="73"/>
  <c r="B48" i="71"/>
  <c r="C49" i="70"/>
  <c r="C48" i="69"/>
  <c r="B48" i="68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B66" i="35"/>
  <c r="B29" i="119"/>
  <c r="A29" i="117"/>
  <c r="A66" i="112"/>
  <c r="A65" i="108"/>
  <c r="A66" i="107"/>
  <c r="A66" i="106"/>
  <c r="A77" i="83"/>
  <c r="B47" i="82"/>
  <c r="B35" i="80"/>
  <c r="C49" i="77"/>
  <c r="C49" i="78"/>
  <c r="B48" i="74"/>
  <c r="C51" i="75"/>
  <c r="B37" i="72"/>
  <c r="B48" i="73"/>
  <c r="B37" i="71"/>
  <c r="C38" i="70"/>
  <c r="B37" i="68"/>
  <c r="C37" i="69"/>
  <c r="A44" i="112"/>
  <c r="A44" i="106"/>
  <c r="A44" i="107"/>
  <c r="A43" i="108"/>
  <c r="A55" i="83"/>
  <c r="C29" i="75"/>
  <c r="A33" i="112"/>
  <c r="A32" i="108"/>
  <c r="A33" i="107"/>
  <c r="A33" i="106"/>
  <c r="A44" i="83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55" i="35"/>
  <c r="A55" i="112"/>
  <c r="A55" i="106"/>
  <c r="A54" i="108"/>
  <c r="A55" i="107"/>
  <c r="B37" i="74"/>
  <c r="B37" i="73"/>
  <c r="B36" i="82"/>
  <c r="A66" i="83"/>
  <c r="C38" i="77"/>
  <c r="C38" i="78"/>
  <c r="C40" i="75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B44" i="35"/>
  <c r="I47" i="35"/>
  <c r="H47" i="35"/>
  <c r="E107" i="15"/>
  <c r="E95" i="15"/>
  <c r="E59" i="15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A43" i="38"/>
  <c r="A55" i="15"/>
  <c r="A66" i="15"/>
  <c r="A54" i="38"/>
  <c r="E83" i="15"/>
  <c r="A35" i="18"/>
  <c r="K91" i="36"/>
  <c r="J91" i="36"/>
  <c r="I91" i="36"/>
  <c r="H91" i="36"/>
  <c r="A33" i="15"/>
  <c r="A33" i="123"/>
  <c r="I91" i="35"/>
  <c r="J91" i="35"/>
  <c r="H91" i="35"/>
  <c r="K91" i="35"/>
  <c r="E35" i="15"/>
  <c r="B77" i="36"/>
  <c r="B77" i="35"/>
  <c r="A77" i="15"/>
  <c r="A44" i="15"/>
  <c r="J80" i="35"/>
  <c r="H80" i="35"/>
  <c r="K80" i="35"/>
  <c r="I80" i="35"/>
  <c r="J102" i="35"/>
  <c r="K102" i="35"/>
  <c r="I102" i="35"/>
  <c r="H102" i="35"/>
  <c r="A34" i="18"/>
  <c r="H57" i="35" l="1"/>
  <c r="E46" i="123"/>
  <c r="D45" i="123"/>
  <c r="A36" i="120"/>
  <c r="D78" i="123"/>
  <c r="D56" i="123"/>
  <c r="D33" i="123"/>
  <c r="A47" i="120"/>
  <c r="D67" i="123"/>
  <c r="I56" i="35"/>
  <c r="I52" i="117"/>
  <c r="I30" i="117"/>
  <c r="I41" i="117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B35" i="120"/>
  <c r="A65" i="38"/>
  <c r="E46" i="38"/>
  <c r="A44" i="123"/>
  <c r="A32" i="38"/>
  <c r="E106" i="38"/>
  <c r="E34" i="38"/>
  <c r="I68" i="35"/>
  <c r="I57" i="36"/>
  <c r="H57" i="36"/>
  <c r="N52" i="117"/>
  <c r="N41" i="117"/>
  <c r="N30" i="117"/>
  <c r="E79" i="123"/>
  <c r="E90" i="123"/>
  <c r="E57" i="123"/>
  <c r="E101" i="123"/>
  <c r="A51" i="84"/>
  <c r="A33" i="105"/>
  <c r="D89" i="123"/>
  <c r="E34" i="123"/>
  <c r="B54" i="36"/>
  <c r="A66" i="123"/>
  <c r="B29" i="75"/>
  <c r="A62" i="84"/>
  <c r="E68" i="123"/>
  <c r="A44" i="105"/>
  <c r="B65" i="36"/>
  <c r="B50" i="84"/>
  <c r="B32" i="105"/>
  <c r="A77" i="123"/>
  <c r="B43" i="36"/>
  <c r="A55" i="123"/>
  <c r="H35" i="35"/>
  <c r="I35" i="36"/>
  <c r="H35" i="36"/>
  <c r="I35" i="35"/>
  <c r="I45" i="36"/>
  <c r="H45" i="36"/>
  <c r="B32" i="36"/>
  <c r="B32" i="35"/>
  <c r="I67" i="36"/>
  <c r="H67" i="36"/>
  <c r="I56" i="36"/>
  <c r="H56" i="36"/>
  <c r="A32" i="83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B65" i="35"/>
  <c r="B28" i="119"/>
  <c r="A28" i="117"/>
  <c r="A65" i="112"/>
  <c r="A64" i="108"/>
  <c r="A65" i="106"/>
  <c r="A65" i="107"/>
  <c r="A76" i="83"/>
  <c r="B46" i="82"/>
  <c r="B34" i="80"/>
  <c r="C48" i="78"/>
  <c r="C48" i="77"/>
  <c r="B36" i="72"/>
  <c r="B47" i="73"/>
  <c r="B47" i="74"/>
  <c r="C50" i="75"/>
  <c r="B36" i="71"/>
  <c r="C37" i="70"/>
  <c r="C36" i="69"/>
  <c r="B36" i="68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A32" i="112"/>
  <c r="A31" i="108"/>
  <c r="A32" i="106"/>
  <c r="A32" i="107"/>
  <c r="A43" i="83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B54" i="35"/>
  <c r="A54" i="112"/>
  <c r="A54" i="106"/>
  <c r="A53" i="108"/>
  <c r="A54" i="107"/>
  <c r="B36" i="74"/>
  <c r="B35" i="82"/>
  <c r="B36" i="73"/>
  <c r="A65" i="83"/>
  <c r="C37" i="77"/>
  <c r="C37" i="78"/>
  <c r="C39" i="75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A43" i="112"/>
  <c r="A43" i="106"/>
  <c r="A42" i="108"/>
  <c r="A43" i="107"/>
  <c r="A54" i="83"/>
  <c r="C28" i="75"/>
  <c r="B38" i="78"/>
  <c r="A37" i="68"/>
  <c r="B49" i="77"/>
  <c r="K106" i="108"/>
  <c r="B49" i="70"/>
  <c r="A58" i="82"/>
  <c r="E82" i="106"/>
  <c r="I46" i="35"/>
  <c r="H46" i="35"/>
  <c r="B43" i="35"/>
  <c r="E46" i="15"/>
  <c r="E58" i="15"/>
  <c r="A43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A32" i="123"/>
  <c r="A32" i="15"/>
  <c r="A65" i="15"/>
  <c r="A53" i="38"/>
  <c r="A42" i="38"/>
  <c r="A54" i="15"/>
  <c r="E82" i="15"/>
  <c r="A33" i="18"/>
  <c r="E45" i="123" l="1"/>
  <c r="H66" i="36"/>
  <c r="H44" i="36"/>
  <c r="D32" i="123"/>
  <c r="D55" i="123"/>
  <c r="H56" i="35"/>
  <c r="A35" i="120"/>
  <c r="D66" i="123"/>
  <c r="I55" i="36"/>
  <c r="D77" i="123"/>
  <c r="D44" i="123"/>
  <c r="E93" i="38"/>
  <c r="I40" i="117"/>
  <c r="I29" i="117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A43" i="123"/>
  <c r="A31" i="38"/>
  <c r="E105" i="38"/>
  <c r="E69" i="38"/>
  <c r="B81" i="119"/>
  <c r="B80" i="119"/>
  <c r="N29" i="117"/>
  <c r="N40" i="117"/>
  <c r="E93" i="112"/>
  <c r="E67" i="123"/>
  <c r="E78" i="123"/>
  <c r="B53" i="36"/>
  <c r="A65" i="123"/>
  <c r="A50" i="84"/>
  <c r="E33" i="123"/>
  <c r="I55" i="35"/>
  <c r="E56" i="123"/>
  <c r="B42" i="36"/>
  <c r="A54" i="123"/>
  <c r="E89" i="123"/>
  <c r="B28" i="75"/>
  <c r="A32" i="105"/>
  <c r="H34" i="35"/>
  <c r="I34" i="36"/>
  <c r="H34" i="36"/>
  <c r="A31" i="83"/>
  <c r="I34" i="35"/>
  <c r="B31" i="36"/>
  <c r="B31" i="35"/>
  <c r="I66" i="36"/>
  <c r="H67" i="35"/>
  <c r="H66" i="35"/>
  <c r="K33" i="108"/>
  <c r="E105" i="107"/>
  <c r="F81" i="119"/>
  <c r="F80" i="119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A42" i="112"/>
  <c r="A41" i="108"/>
  <c r="A42" i="106"/>
  <c r="A42" i="107"/>
  <c r="A53" i="83"/>
  <c r="C27" i="75"/>
  <c r="A31" i="112"/>
  <c r="A31" i="106"/>
  <c r="A30" i="108"/>
  <c r="A31" i="107"/>
  <c r="A42" i="83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B53" i="35"/>
  <c r="A53" i="112"/>
  <c r="A53" i="107"/>
  <c r="A53" i="106"/>
  <c r="A52" i="108"/>
  <c r="B34" i="82"/>
  <c r="B35" i="73"/>
  <c r="B35" i="74"/>
  <c r="A64" i="83"/>
  <c r="C36" i="77"/>
  <c r="C36" i="78"/>
  <c r="C38" i="75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B42" i="35"/>
  <c r="I45" i="35"/>
  <c r="H45" i="35"/>
  <c r="E105" i="15"/>
  <c r="E45" i="15"/>
  <c r="E93" i="15"/>
  <c r="E81" i="15"/>
  <c r="E33" i="15"/>
  <c r="I89" i="35"/>
  <c r="J89" i="35"/>
  <c r="H89" i="35"/>
  <c r="K89" i="35"/>
  <c r="A53" i="15"/>
  <c r="A41" i="38"/>
  <c r="I78" i="36"/>
  <c r="H78" i="36"/>
  <c r="K78" i="36"/>
  <c r="J78" i="36"/>
  <c r="E69" i="15"/>
  <c r="I89" i="36"/>
  <c r="H89" i="36"/>
  <c r="K89" i="36"/>
  <c r="J89" i="36"/>
  <c r="E57" i="15"/>
  <c r="A42" i="15"/>
  <c r="A31" i="123"/>
  <c r="A31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A32" i="18"/>
  <c r="E36" i="120" l="1"/>
  <c r="I44" i="36"/>
  <c r="H54" i="36"/>
  <c r="I43" i="36"/>
  <c r="I65" i="36"/>
  <c r="D54" i="123"/>
  <c r="D65" i="123"/>
  <c r="D43" i="123"/>
  <c r="E48" i="120"/>
  <c r="E81" i="120"/>
  <c r="E72" i="120"/>
  <c r="E60" i="120"/>
  <c r="E69" i="120"/>
  <c r="E57" i="120"/>
  <c r="E44" i="123"/>
  <c r="H55" i="36"/>
  <c r="D31" i="123"/>
  <c r="E45" i="120"/>
  <c r="I28" i="117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A42" i="123"/>
  <c r="A30" i="38"/>
  <c r="I54" i="35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77" i="123"/>
  <c r="E66" i="123"/>
  <c r="E48" i="74"/>
  <c r="B41" i="36"/>
  <c r="A53" i="123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I66" i="35"/>
  <c r="A30" i="83"/>
  <c r="I54" i="36"/>
  <c r="I33" i="35"/>
  <c r="B30" i="35"/>
  <c r="B30" i="36"/>
  <c r="H33" i="36"/>
  <c r="I33" i="36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A30" i="112"/>
  <c r="A30" i="106"/>
  <c r="A29" i="108"/>
  <c r="A30" i="107"/>
  <c r="A41" i="83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A41" i="112"/>
  <c r="A40" i="108"/>
  <c r="A41" i="106"/>
  <c r="A41" i="107"/>
  <c r="A52" i="83"/>
  <c r="C26" i="75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B41" i="35"/>
  <c r="I44" i="35"/>
  <c r="H4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A30" i="123"/>
  <c r="A30" i="15"/>
  <c r="A41" i="15"/>
  <c r="A31" i="18"/>
  <c r="I42" i="36" l="1"/>
  <c r="H54" i="35"/>
  <c r="H65" i="36"/>
  <c r="H43" i="36"/>
  <c r="I53" i="36"/>
  <c r="D42" i="123"/>
  <c r="E43" i="123"/>
  <c r="D30" i="123"/>
  <c r="D53" i="123"/>
  <c r="E91" i="38"/>
  <c r="E103" i="38"/>
  <c r="E67" i="38"/>
  <c r="E43" i="38"/>
  <c r="E31" i="38"/>
  <c r="E79" i="38"/>
  <c r="A41" i="123"/>
  <c r="A2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A29" i="83"/>
  <c r="B29" i="36"/>
  <c r="B29" i="35"/>
  <c r="I32" i="36"/>
  <c r="H32" i="36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A29" i="112"/>
  <c r="A29" i="107"/>
  <c r="A29" i="106"/>
  <c r="A28" i="108"/>
  <c r="A40" i="83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A29" i="15"/>
  <c r="A29" i="123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A30" i="18"/>
  <c r="H42" i="36" l="1"/>
  <c r="H53" i="36"/>
  <c r="F35" i="75"/>
  <c r="E42" i="123"/>
  <c r="D41" i="123"/>
  <c r="D29" i="123"/>
  <c r="E90" i="38"/>
  <c r="E102" i="38"/>
  <c r="E54" i="38"/>
  <c r="E42" i="38"/>
  <c r="E66" i="38"/>
  <c r="E78" i="38"/>
  <c r="A118" i="38"/>
  <c r="A117" i="38"/>
  <c r="E30" i="38"/>
  <c r="A117" i="15"/>
  <c r="A118" i="15"/>
  <c r="F30" i="75"/>
  <c r="F28" i="75"/>
  <c r="F27" i="75"/>
  <c r="F36" i="75"/>
  <c r="F33" i="75"/>
  <c r="K48" i="75"/>
  <c r="F32" i="75"/>
  <c r="K39" i="75"/>
  <c r="F31" i="75"/>
  <c r="D29" i="112"/>
  <c r="A123" i="112"/>
  <c r="A122" i="112"/>
  <c r="A119" i="112"/>
  <c r="A118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A116" i="108"/>
  <c r="E53" i="123"/>
  <c r="E42" i="107"/>
  <c r="H31" i="35"/>
  <c r="I31" i="36"/>
  <c r="H31" i="36"/>
  <c r="K66" i="108"/>
  <c r="I41" i="36"/>
  <c r="H41" i="36"/>
  <c r="I31" i="35"/>
  <c r="A28" i="83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A118" i="106"/>
  <c r="A117" i="106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A117" i="108"/>
  <c r="J42" i="108"/>
  <c r="I42" i="108"/>
  <c r="A117" i="107"/>
  <c r="A118" i="107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I42" i="35"/>
  <c r="H42" i="35"/>
  <c r="E78" i="15"/>
  <c r="E90" i="15"/>
  <c r="E66" i="15"/>
  <c r="E30" i="15"/>
  <c r="E102" i="15"/>
  <c r="A131" i="123"/>
  <c r="E54" i="15"/>
  <c r="E42" i="15"/>
  <c r="A29" i="18"/>
  <c r="E41" i="123" l="1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A130" i="123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H30" i="35"/>
  <c r="I30" i="36"/>
  <c r="H30" i="36"/>
  <c r="I30" i="35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I41" i="35"/>
  <c r="H41" i="35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A28" i="18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I29" i="35"/>
  <c r="H29" i="35"/>
  <c r="I29" i="36"/>
  <c r="H29" i="36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<sst xmlns="http://schemas.openxmlformats.org/spreadsheetml/2006/main" count="1051" uniqueCount="549">
  <si>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</si>
  <si>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</si>
  <si>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</si>
  <si>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</si>
  <si>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</si>
  <si>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</si>
  <si>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</si>
  <si>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</si>
  <si>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</si>
  <si>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</si>
  <si>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</si>
  <si>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</si>
  <si>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</si>
  <si>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</si>
  <si>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</si>
  <si>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</si>
  <si>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</si>
  <si>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</si>
  <si>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</si>
  <si>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</si>
  <si>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</si>
  <si>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</si>
  <si>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</si>
  <si>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</si>
  <si>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</si>
  <si>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</si>
  <si>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</si>
  <si>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</si>
  <si>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</si>
  <si>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</si>
  <si>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</si>
  <si>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</si>
  <si>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</si>
  <si>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</si>
  <si>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</si>
  <si>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</si>
  <si>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</si>
  <si>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</si>
  <si>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</si>
  <si>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</si>
  <si>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</si>
  <si>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</si>
  <si>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</si>
  <si>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</si>
  <si>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</si>
  <si>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</si>
  <si>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</si>
  <si>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</si>
  <si>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</si>
  <si>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</si>
  <si>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</si>
  <si>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</si>
  <si>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</si>
  <si>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</si>
  <si>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</si>
  <si>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</si>
  <si>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</si>
  <si>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</si>
  <si>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</si>
  <si>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</si>
  <si>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</si>
  <si>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</si>
  <si>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</si>
  <si>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</si>
  <si>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</si>
  <si>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</si>
  <si>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</si>
  <si>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</si>
  <si>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</si>
  <si>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</si>
  <si>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</si>
  <si>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</si>
  <si>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</si>
  <si>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</si>
  <si>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</si>
  <si>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</si>
  <si>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</si>
  <si>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</si>
  <si>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</si>
  <si>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</si>
  <si>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</si>
  <si>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</si>
  <si>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</si>
  <si>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t>Consumption (million kilowatthours per day)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</si>
  <si>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</si>
  <si>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</si>
  <si>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</si>
  <si>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</si>
  <si>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Electricity Generation, All Sectors (thousand megawatthours per day)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</si>
  <si>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</si>
  <si>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</si>
  <si>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</si>
  <si>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</si>
  <si>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</si>
  <si>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</si>
  <si>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</si>
  <si>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</si>
  <si>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</si>
  <si>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</si>
  <si>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</si>
  <si>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</si>
  <si>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</si>
  <si>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</si>
  <si>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</si>
  <si>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</si>
  <si>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</si>
  <si>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</si>
  <si>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</si>
  <si>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</si>
  <si>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</si>
  <si>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</si>
  <si>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</si>
  <si>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</si>
  <si>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</si>
  <si>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</si>
  <si>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</si>
  <si>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</si>
  <si>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</si>
  <si>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</si>
  <si>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</si>
  <si>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</si>
  <si>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</si>
  <si>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</si>
  <si>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</si>
  <si>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</si>
  <si>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</si>
  <si>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</si>
  <si>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</si>
  <si>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</si>
  <si>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</si>
  <si>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</si>
  <si>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</si>
  <si>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</si>
  <si>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</si>
  <si>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</si>
  <si>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</si>
  <si>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</si>
  <si>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</si>
  <si>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</si>
  <si>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</si>
  <si>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</si>
  <si>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</si>
  <si>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</si>
  <si>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</si>
  <si>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</si>
  <si>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</si>
  <si>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</si>
  <si>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</si>
  <si>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</si>
  <si>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</si>
  <si>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</si>
  <si>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</si>
  <si>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</si>
  <si>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</si>
  <si>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</si>
  <si>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</si>
  <si>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</si>
  <si>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</si>
  <si>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</si>
  <si>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</si>
  <si>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</si>
  <si>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</si>
  <si>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</si>
  <si>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</si>
  <si>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</si>
  <si>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</si>
  <si>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</si>
  <si>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</si>
  <si>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</si>
  <si>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</si>
  <si>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</si>
  <si>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</si>
  <si>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</si>
  <si>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</si>
  <si>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</si>
  <si>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</si>
  <si>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</si>
  <si>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</si>
  <si>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</si>
  <si>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</si>
  <si>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</si>
  <si>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</si>
  <si>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</si>
  <si>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</si>
  <si>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</si>
  <si>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</si>
  <si>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</si>
  <si>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</si>
  <si>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</si>
  <si>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</si>
  <si>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</si>
  <si>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Consumption Growth (million kWh per day)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</si>
  <si>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</si>
  <si>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</si>
  <si>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</si>
  <si>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</si>
  <si>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</si>
  <si>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</si>
  <si>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</si>
  <si>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</si>
  <si>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</si>
  <si>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</si>
  <si>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</si>
  <si>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</si>
  <si>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</si>
  <si>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</si>
  <si>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</si>
  <si>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</si>
  <si>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</si>
  <si>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</si>
  <si>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</si>
  <si>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</si>
  <si>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</si>
  <si>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</si>
  <si>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</si>
  <si>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</si>
  <si>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</si>
  <si>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</si>
  <si>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</si>
  <si>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</si>
  <si>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</si>
  <si>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</si>
  <si>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</si>
  <si>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</si>
  <si>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</si>
  <si>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</si>
  <si>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</si>
  <si>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</si>
  <si>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</si>
  <si>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</si>
  <si>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</si>
  <si>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</si>
  <si>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</si>
  <si>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</si>
  <si>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</si>
  <si>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</si>
  <si>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</si>
  <si>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</si>
  <si>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</si>
  <si>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</si>
  <si>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</si>
  <si>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</si>
  <si>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</si>
  <si>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</si>
  <si>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</si>
  <si>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</si>
  <si>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</si>
  <si>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</si>
  <si>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</si>
  <si>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</si>
  <si>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</si>
  <si>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</si>
  <si>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</si>
  <si>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</si>
  <si>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</si>
  <si>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</si>
  <si>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</si>
  <si>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</si>
  <si>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</si>
  <si>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</si>
  <si>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</si>
  <si>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</si>
  <si>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</si>
  <si>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</si>
  <si>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</si>
  <si>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</si>
  <si>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</si>
  <si>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</si>
  <si>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</si>
  <si>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</si>
  <si>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</si>
  <si>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</si>
  <si>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</si>
  <si>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</si>
  <si>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</si>
  <si>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</si>
  <si>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</si>
  <si>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</si>
  <si>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</si>
  <si>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</si>
  <si>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</si>
  <si>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</si>
  <si>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</si>
  <si>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</si>
  <si>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</si>
  <si>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ESTXPUS</t>
  </si>
  <si>
    <t>monthly consumption</t>
  </si>
  <si>
    <t>residential sales</t>
  </si>
  <si>
    <t>industrial sales</t>
  </si>
  <si>
    <t>commercial and transportation</t>
  </si>
  <si>
    <t>direct use of electricity</t>
  </si>
  <si>
    <t>EXRCPUS</t>
  </si>
  <si>
    <t>EXICPUS</t>
  </si>
  <si>
    <t>EXCCPUS</t>
  </si>
  <si>
    <t>ELDUPUS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</si>
  <si>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</si>
  <si>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</si>
  <si>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</si>
  <si>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</si>
  <si>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</si>
  <si>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</si>
  <si>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</si>
  <si>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</si>
  <si>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</si>
  <si>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</si>
  <si>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</si>
  <si>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</si>
  <si>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</si>
  <si>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</si>
  <si>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</si>
  <si>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</si>
  <si>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</si>
  <si>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</si>
  <si>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</si>
  <si>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</si>
  <si>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</si>
  <si>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</si>
  <si>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</si>
  <si>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</si>
  <si>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</si>
  <si>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</si>
  <si>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</si>
  <si>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</si>
  <si>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</si>
  <si>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</si>
  <si>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</si>
  <si>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</si>
  <si>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</si>
  <si>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</si>
  <si>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</si>
  <si>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</si>
  <si>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</si>
  <si>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</si>
  <si>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</si>
  <si>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</si>
  <si>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</si>
  <si>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</si>
  <si>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</si>
  <si>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</si>
  <si>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</si>
  <si>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</si>
  <si>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</si>
  <si>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</si>
  <si>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</si>
  <si>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</si>
  <si>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</si>
  <si>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</si>
  <si>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</si>
  <si>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</si>
  <si>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</si>
  <si>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</si>
  <si>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</si>
  <si>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</si>
  <si>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</si>
  <si>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</si>
  <si>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</si>
  <si>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</si>
  <si>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</si>
  <si>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</si>
  <si>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</si>
  <si>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</si>
  <si>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</si>
  <si>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</si>
  <si>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</si>
  <si>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</si>
  <si>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</si>
  <si>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</si>
  <si>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</si>
  <si>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</si>
  <si>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</si>
  <si>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</si>
  <si>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</si>
  <si>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</si>
  <si>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</si>
  <si>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</si>
  <si>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</si>
  <si>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</si>
  <si>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</si>
  <si>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</si>
  <si>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</si>
  <si>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</si>
  <si>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</si>
  <si>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</si>
  <si>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</si>
  <si>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CLTO_US</t>
  </si>
  <si>
    <t>Coal generation</t>
  </si>
  <si>
    <t>Nonhydropower renewables</t>
  </si>
  <si>
    <t>Total generation</t>
  </si>
  <si>
    <t>NGTO_US</t>
  </si>
  <si>
    <t>PATO_US</t>
  </si>
  <si>
    <t>NUTO_US</t>
  </si>
  <si>
    <t>HYTO_US</t>
  </si>
  <si>
    <t>RNTO_US</t>
  </si>
  <si>
    <t>TSEO_US</t>
  </si>
  <si>
    <t>Other sources</t>
  </si>
  <si>
    <t>OGTO_US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</si>
  <si>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</si>
  <si>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</si>
  <si>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</si>
  <si>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</si>
  <si>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</si>
  <si>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</si>
  <si>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</si>
  <si>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</si>
  <si>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OTTO_US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</si>
  <si>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</si>
  <si>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</si>
  <si>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</si>
  <si>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</si>
  <si>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</si>
  <si>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</si>
  <si>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</si>
  <si>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</si>
  <si>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</si>
  <si>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</si>
  <si>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</si>
  <si>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</si>
  <si>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</si>
  <si>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</si>
  <si>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</si>
  <si>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</si>
  <si>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</si>
  <si>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</si>
  <si>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</si>
  <si>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</si>
  <si>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</si>
  <si>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</si>
  <si>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</si>
  <si>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</si>
  <si>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</si>
  <si>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</si>
  <si>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</si>
  <si>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</si>
  <si>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</si>
  <si>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</si>
  <si>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</si>
  <si>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</si>
  <si>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</si>
  <si>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</si>
  <si>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</si>
  <si>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</si>
  <si>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</si>
  <si>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</si>
  <si>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</si>
  <si>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</si>
  <si>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</si>
  <si>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</si>
  <si>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</si>
  <si>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</si>
  <si>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</si>
  <si>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</si>
  <si>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</si>
  <si>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</si>
  <si>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</si>
  <si>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</si>
  <si>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</si>
  <si>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</si>
  <si>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</si>
  <si>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</si>
  <si>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</si>
  <si>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</si>
  <si>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</si>
  <si>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</si>
  <si>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</si>
  <si>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</si>
  <si>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</si>
  <si>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</si>
  <si>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</si>
  <si>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</si>
  <si>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</si>
  <si>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</si>
  <si>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</si>
  <si>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</si>
  <si>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</si>
  <si>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</si>
  <si>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</si>
  <si>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</si>
  <si>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</si>
  <si>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</si>
  <si>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</si>
  <si>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</si>
  <si>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</si>
  <si>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</si>
  <si>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</si>
  <si>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>EXACPUS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</si>
  <si>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</si>
  <si>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</si>
  <si>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</si>
  <si>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</si>
  <si>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</si>
  <si>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</si>
  <si>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</si>
  <si>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</si>
  <si>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</si>
  <si>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</si>
  <si>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</si>
  <si>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</si>
  <si>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</si>
  <si>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</si>
  <si>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</si>
  <si>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</si>
  <si>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</si>
  <si>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</si>
  <si>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</si>
  <si>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</si>
  <si>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</si>
  <si>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</si>
  <si>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</si>
  <si>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</si>
  <si>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</si>
  <si>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</si>
  <si>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</si>
  <si>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</si>
  <si>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</si>
  <si>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</si>
  <si>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</si>
  <si>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</si>
  <si>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</si>
  <si>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C3PSPUS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</si>
  <si>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</si>
  <si>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</si>
  <si>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</si>
  <si>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</si>
  <si>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</si>
  <si>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</si>
  <si>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</si>
  <si>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</si>
  <si>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</si>
  <si>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</si>
  <si>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</si>
  <si>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</si>
  <si>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</si>
  <si>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</si>
  <si>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</si>
  <si>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</si>
  <si>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</si>
  <si>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</si>
  <si>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</si>
  <si>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</si>
  <si>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</si>
  <si>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</si>
  <si>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</si>
  <si>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</si>
  <si>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</si>
  <si>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</si>
  <si>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</si>
  <si>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</si>
  <si>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</si>
  <si>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Note: Confidence interval derived from options market information for the five trading days ending Jul 3, 2019. Intervals not calculated for months with sparse trading in near-the-money options contracts.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</si>
</sst>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22" fillId="0" borderId="0" applyFon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39" fillId="0" borderId="0"/>
    <xf numFmtId="0" fontId="16" fillId="0" borderId="0"/>
    <xf numFmtId="0" fontId="22" fillId="0" borderId="0"/>
    <xf numFmtId="0" fontId="15" fillId="0" borderId="0"/>
    <xf numFmtId="0" fontId="43" fillId="0" borderId="0"/>
    <xf numFmtId="0" fontId="14" fillId="0" borderId="0"/>
    <xf numFmtId="0" fontId="13" fillId="0" borderId="0"/>
    <xf numFmtId="0" fontId="9" fillId="0" borderId="0"/>
    <xf numFmtId="43" fontId="22" fillId="0" borderId="0" applyFont="0" applyFill="0" applyBorder="0" applyAlignment="0" applyProtection="0"/>
    <xf numFmtId="0" fontId="7" fillId="0" borderId="0"/>
    <xf numFmtId="0" fontId="43" fillId="0" borderId="0"/>
  </cellStyleXfs>
  <cellXfs count="598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3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2" fillId="0" borderId="0" xfId="0" applyNumberFormat="1" applyFont="1"/>
    <xf numFmtId="0" fontId="22" fillId="0" borderId="0" xfId="0" applyFont="1"/>
    <xf numFmtId="166" fontId="22" fillId="0" borderId="0" xfId="0" applyNumberFormat="1" applyFont="1"/>
    <xf numFmtId="0" fontId="27" fillId="0" borderId="0" xfId="0" applyFont="1"/>
    <xf numFmtId="0" fontId="27" fillId="0" borderId="1" xfId="0" applyFont="1" applyFill="1" applyBorder="1" applyAlignment="1">
      <alignment horizontal="right"/>
    </xf>
    <xf numFmtId="0" fontId="27" fillId="0" borderId="1" xfId="0" applyFont="1" applyBorder="1"/>
    <xf numFmtId="0" fontId="27" fillId="0" borderId="1" xfId="0" applyNumberFormat="1" applyFont="1" applyBorder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2" fillId="0" borderId="0" xfId="2" quotePrefix="1" applyNumberFormat="1" applyFont="1"/>
    <xf numFmtId="165" fontId="24" fillId="0" borderId="0" xfId="0" applyNumberFormat="1" applyFont="1"/>
    <xf numFmtId="0" fontId="25" fillId="2" borderId="0" xfId="0" applyFont="1" applyFill="1"/>
    <xf numFmtId="0" fontId="0" fillId="2" borderId="0" xfId="0" applyFill="1"/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/>
    <xf numFmtId="0" fontId="25" fillId="0" borderId="1" xfId="0" applyFont="1" applyFill="1" applyBorder="1" applyAlignment="1">
      <alignment horizontal="center"/>
    </xf>
    <xf numFmtId="2" fontId="28" fillId="0" borderId="0" xfId="0" applyNumberFormat="1" applyFont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0" fontId="24" fillId="0" borderId="0" xfId="0" applyFont="1"/>
    <xf numFmtId="164" fontId="28" fillId="0" borderId="0" xfId="0" applyNumberFormat="1" applyFont="1" applyBorder="1" applyAlignment="1">
      <alignment horizontal="right"/>
    </xf>
    <xf numFmtId="164" fontId="28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8" fillId="0" borderId="2" xfId="0" applyNumberFormat="1" applyFont="1" applyBorder="1" applyAlignment="1">
      <alignment horizontal="center"/>
    </xf>
    <xf numFmtId="0" fontId="28" fillId="0" borderId="2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166" fontId="28" fillId="0" borderId="2" xfId="0" applyNumberFormat="1" applyFont="1" applyBorder="1" applyAlignment="1">
      <alignment horizontal="center"/>
    </xf>
    <xf numFmtId="166" fontId="28" fillId="0" borderId="0" xfId="0" applyNumberFormat="1" applyFont="1" applyBorder="1" applyAlignment="1">
      <alignment horizontal="center"/>
    </xf>
    <xf numFmtId="166" fontId="28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2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2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right"/>
    </xf>
    <xf numFmtId="0" fontId="22" fillId="0" borderId="1" xfId="0" applyFont="1" applyFill="1" applyBorder="1" applyAlignment="1">
      <alignment horizontal="center"/>
    </xf>
    <xf numFmtId="0" fontId="22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2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5" fillId="0" borderId="1" xfId="0" applyFont="1" applyBorder="1" applyAlignment="1"/>
    <xf numFmtId="4" fontId="0" fillId="0" borderId="0" xfId="0" applyNumberFormat="1" applyBorder="1"/>
    <xf numFmtId="0" fontId="25" fillId="0" borderId="1" xfId="0" applyFont="1" applyFill="1" applyBorder="1"/>
    <xf numFmtId="164" fontId="0" fillId="0" borderId="0" xfId="0" applyNumberFormat="1" applyBorder="1"/>
    <xf numFmtId="0" fontId="25" fillId="0" borderId="1" xfId="0" applyFont="1" applyBorder="1" applyAlignment="1">
      <alignment horizontal="right"/>
    </xf>
    <xf numFmtId="0" fontId="28" fillId="0" borderId="1" xfId="0" applyFont="1" applyBorder="1" applyAlignment="1">
      <alignment horizontal="right"/>
    </xf>
    <xf numFmtId="0" fontId="34" fillId="0" borderId="0" xfId="0" applyFont="1" applyAlignment="1">
      <alignment horizontal="right"/>
    </xf>
    <xf numFmtId="9" fontId="0" fillId="0" borderId="0" xfId="0" applyNumberFormat="1"/>
    <xf numFmtId="0" fontId="25" fillId="0" borderId="0" xfId="0" applyFont="1" applyFill="1" applyBorder="1" applyAlignment="1">
      <alignment horizontal="center"/>
    </xf>
    <xf numFmtId="0" fontId="23" fillId="0" borderId="3" xfId="1" applyBorder="1" applyAlignment="1" applyProtection="1"/>
    <xf numFmtId="0" fontId="23" fillId="0" borderId="3" xfId="1" applyFont="1" applyBorder="1" applyAlignment="1" applyProtection="1"/>
    <xf numFmtId="0" fontId="25" fillId="0" borderId="3" xfId="0" applyFont="1" applyBorder="1"/>
    <xf numFmtId="0" fontId="23" fillId="0" borderId="3" xfId="1" applyFont="1" applyBorder="1" applyAlignment="1" applyProtection="1">
      <alignment wrapText="1"/>
    </xf>
    <xf numFmtId="0" fontId="22" fillId="0" borderId="0" xfId="3"/>
    <xf numFmtId="0" fontId="22" fillId="0" borderId="0" xfId="3" applyAlignment="1">
      <alignment horizontal="right"/>
    </xf>
    <xf numFmtId="2" fontId="22" fillId="0" borderId="2" xfId="0" applyNumberFormat="1" applyFont="1" applyBorder="1" applyAlignment="1">
      <alignment horizontal="center"/>
    </xf>
    <xf numFmtId="164" fontId="22" fillId="0" borderId="0" xfId="0" applyNumberFormat="1" applyFont="1" applyBorder="1" applyAlignment="1">
      <alignment horizontal="right"/>
    </xf>
    <xf numFmtId="166" fontId="22" fillId="0" borderId="2" xfId="0" applyNumberFormat="1" applyFont="1" applyBorder="1" applyAlignment="1">
      <alignment horizontal="center"/>
    </xf>
    <xf numFmtId="0" fontId="22" fillId="0" borderId="2" xfId="0" applyFont="1" applyFill="1" applyBorder="1" applyAlignment="1">
      <alignment horizontal="center"/>
    </xf>
    <xf numFmtId="2" fontId="22" fillId="0" borderId="0" xfId="0" applyNumberFormat="1" applyFont="1" applyBorder="1" applyAlignment="1">
      <alignment horizontal="center"/>
    </xf>
    <xf numFmtId="166" fontId="22" fillId="0" borderId="0" xfId="0" applyNumberFormat="1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164" fontId="22" fillId="0" borderId="1" xfId="0" applyNumberFormat="1" applyFont="1" applyBorder="1" applyAlignment="1">
      <alignment horizontal="right"/>
    </xf>
    <xf numFmtId="2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6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7" fillId="0" borderId="0" xfId="0" applyFont="1"/>
    <xf numFmtId="0" fontId="38" fillId="0" borderId="0" xfId="0" applyFont="1"/>
    <xf numFmtId="0" fontId="22" fillId="0" borderId="0" xfId="3" applyFont="1"/>
    <xf numFmtId="0" fontId="37" fillId="0" borderId="0" xfId="3" applyFont="1"/>
    <xf numFmtId="0" fontId="26" fillId="0" borderId="0" xfId="3" applyFont="1" applyAlignment="1">
      <alignment horizontal="center"/>
    </xf>
    <xf numFmtId="0" fontId="26" fillId="0" borderId="0" xfId="3" applyFont="1" applyAlignment="1">
      <alignment horizontal="left"/>
    </xf>
    <xf numFmtId="0" fontId="22" fillId="0" borderId="1" xfId="3" applyBorder="1" applyAlignment="1">
      <alignment horizontal="right"/>
    </xf>
    <xf numFmtId="1" fontId="22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5" fillId="0" borderId="11" xfId="0" applyFont="1" applyBorder="1"/>
    <xf numFmtId="0" fontId="0" fillId="0" borderId="6" xfId="0" applyBorder="1"/>
    <xf numFmtId="164" fontId="22" fillId="0" borderId="0" xfId="0" quotePrefix="1" applyNumberFormat="1" applyFont="1" applyBorder="1" applyAlignment="1">
      <alignment horizontal="right"/>
    </xf>
    <xf numFmtId="2" fontId="22" fillId="0" borderId="2" xfId="0" quotePrefix="1" applyNumberFormat="1" applyFont="1" applyBorder="1" applyAlignment="1">
      <alignment horizontal="center"/>
    </xf>
    <xf numFmtId="0" fontId="19" fillId="0" borderId="0" xfId="6"/>
    <xf numFmtId="0" fontId="19" fillId="0" borderId="0" xfId="6" applyFont="1"/>
    <xf numFmtId="0" fontId="39" fillId="0" borderId="0" xfId="7"/>
    <xf numFmtId="164" fontId="19" fillId="0" borderId="0" xfId="6" applyNumberFormat="1"/>
    <xf numFmtId="168" fontId="41" fillId="0" borderId="2" xfId="7" quotePrefix="1" applyNumberFormat="1" applyFont="1" applyBorder="1" applyAlignment="1">
      <alignment horizontal="center"/>
    </xf>
    <xf numFmtId="2" fontId="22" fillId="0" borderId="2" xfId="7" applyNumberFormat="1" applyFont="1" applyBorder="1" applyAlignment="1">
      <alignment horizontal="center"/>
    </xf>
    <xf numFmtId="0" fontId="19" fillId="0" borderId="0" xfId="6" quotePrefix="1" applyFont="1"/>
    <xf numFmtId="0" fontId="19" fillId="0" borderId="0" xfId="6" applyAlignment="1">
      <alignment horizontal="right"/>
    </xf>
    <xf numFmtId="0" fontId="19" fillId="0" borderId="0" xfId="6" quotePrefix="1"/>
    <xf numFmtId="168" fontId="19" fillId="0" borderId="0" xfId="6" applyNumberFormat="1"/>
    <xf numFmtId="168" fontId="22" fillId="0" borderId="2" xfId="7" applyNumberFormat="1" applyFont="1" applyBorder="1" applyAlignment="1">
      <alignment horizontal="center"/>
    </xf>
    <xf numFmtId="0" fontId="22" fillId="0" borderId="0" xfId="0" applyNumberFormat="1" applyFont="1" applyAlignment="1"/>
    <xf numFmtId="0" fontId="22" fillId="0" borderId="1" xfId="0" applyNumberFormat="1" applyFont="1" applyBorder="1" applyAlignment="1"/>
    <xf numFmtId="0" fontId="19" fillId="6" borderId="0" xfId="6" applyFill="1"/>
    <xf numFmtId="0" fontId="19" fillId="7" borderId="0" xfId="6" applyFont="1" applyFill="1"/>
    <xf numFmtId="171" fontId="19" fillId="0" borderId="0" xfId="6" applyNumberFormat="1"/>
    <xf numFmtId="0" fontId="40" fillId="0" borderId="0" xfId="6" applyFont="1"/>
    <xf numFmtId="0" fontId="42" fillId="0" borderId="0" xfId="6" applyFont="1"/>
    <xf numFmtId="168" fontId="18" fillId="0" borderId="0" xfId="6" quotePrefix="1" applyNumberFormat="1" applyFont="1"/>
    <xf numFmtId="168" fontId="17" fillId="0" borderId="0" xfId="6" quotePrefix="1" applyNumberFormat="1" applyFont="1"/>
    <xf numFmtId="0" fontId="22" fillId="0" borderId="12" xfId="0" applyNumberFormat="1" applyFont="1" applyBorder="1" applyAlignment="1"/>
    <xf numFmtId="171" fontId="22" fillId="0" borderId="0" xfId="0" quotePrefix="1" applyNumberFormat="1" applyFont="1"/>
    <xf numFmtId="0" fontId="16" fillId="0" borderId="0" xfId="6" applyFont="1"/>
    <xf numFmtId="0" fontId="0" fillId="0" borderId="0" xfId="0" applyNumberFormat="1" applyAlignment="1"/>
    <xf numFmtId="0" fontId="22" fillId="0" borderId="0" xfId="0" applyNumberFormat="1" applyFont="1" applyFill="1" applyBorder="1" applyAlignment="1">
      <alignment horizontal="right"/>
    </xf>
    <xf numFmtId="0" fontId="27" fillId="0" borderId="0" xfId="3" applyFont="1"/>
    <xf numFmtId="0" fontId="27" fillId="0" borderId="0" xfId="3" applyFont="1" applyAlignment="1"/>
    <xf numFmtId="0" fontId="27" fillId="0" borderId="0" xfId="3" applyFont="1" applyBorder="1" applyAlignment="1">
      <alignment horizontal="center"/>
    </xf>
    <xf numFmtId="0" fontId="27" fillId="0" borderId="1" xfId="3" applyFont="1" applyBorder="1" applyAlignment="1">
      <alignment horizontal="left"/>
    </xf>
    <xf numFmtId="0" fontId="27" fillId="0" borderId="1" xfId="3" applyFont="1" applyBorder="1"/>
    <xf numFmtId="0" fontId="27" fillId="0" borderId="1" xfId="3" applyFont="1" applyBorder="1" applyAlignment="1"/>
    <xf numFmtId="0" fontId="22" fillId="0" borderId="0" xfId="3" applyAlignment="1">
      <alignment horizontal="left"/>
    </xf>
    <xf numFmtId="168" fontId="22" fillId="0" borderId="0" xfId="3" applyNumberFormat="1"/>
    <xf numFmtId="168" fontId="22" fillId="0" borderId="0" xfId="3" applyNumberFormat="1" applyAlignment="1"/>
    <xf numFmtId="2" fontId="22" fillId="0" borderId="0" xfId="3" applyNumberFormat="1"/>
    <xf numFmtId="0" fontId="22" fillId="0" borderId="1" xfId="3" applyBorder="1" applyAlignment="1">
      <alignment horizontal="left"/>
    </xf>
    <xf numFmtId="168" fontId="22" fillId="0" borderId="1" xfId="3" applyNumberFormat="1" applyBorder="1" applyAlignment="1"/>
    <xf numFmtId="171" fontId="22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5" fillId="0" borderId="0" xfId="10"/>
    <xf numFmtId="2" fontId="15" fillId="0" borderId="0" xfId="10" applyNumberFormat="1"/>
    <xf numFmtId="0" fontId="44" fillId="0" borderId="0" xfId="11" applyFont="1" applyFill="1" applyBorder="1" applyAlignment="1" applyProtection="1"/>
    <xf numFmtId="173" fontId="26" fillId="0" borderId="0" xfId="11" applyNumberFormat="1" applyFont="1" applyAlignment="1" applyProtection="1">
      <alignment horizontal="left"/>
    </xf>
    <xf numFmtId="0" fontId="44" fillId="0" borderId="0" xfId="11" applyFont="1" applyFill="1" applyAlignment="1" applyProtection="1"/>
    <xf numFmtId="173" fontId="26" fillId="0" borderId="0" xfId="11" applyNumberFormat="1" applyFont="1" applyBorder="1" applyAlignment="1" applyProtection="1">
      <alignment horizontal="left"/>
    </xf>
    <xf numFmtId="0" fontId="45" fillId="0" borderId="0" xfId="11" applyFont="1" applyAlignment="1" applyProtection="1">
      <alignment horizontal="left"/>
    </xf>
    <xf numFmtId="0" fontId="22" fillId="3" borderId="0" xfId="3" applyFill="1"/>
    <xf numFmtId="0" fontId="22" fillId="0" borderId="0" xfId="3" applyBorder="1" applyAlignment="1">
      <alignment horizontal="right"/>
    </xf>
    <xf numFmtId="0" fontId="25" fillId="0" borderId="13" xfId="3" applyFont="1" applyBorder="1"/>
    <xf numFmtId="0" fontId="22" fillId="0" borderId="14" xfId="3" applyBorder="1"/>
    <xf numFmtId="0" fontId="22" fillId="0" borderId="16" xfId="3" applyBorder="1"/>
    <xf numFmtId="0" fontId="22" fillId="0" borderId="18" xfId="3" applyBorder="1"/>
    <xf numFmtId="0" fontId="22" fillId="6" borderId="0" xfId="3" applyFill="1"/>
    <xf numFmtId="0" fontId="42" fillId="6" borderId="0" xfId="6" applyFont="1" applyFill="1"/>
    <xf numFmtId="0" fontId="14" fillId="6" borderId="0" xfId="6" applyFont="1" applyFill="1"/>
    <xf numFmtId="0" fontId="12" fillId="0" borderId="0" xfId="6" applyFont="1"/>
    <xf numFmtId="0" fontId="15" fillId="6" borderId="0" xfId="10" applyFill="1"/>
    <xf numFmtId="0" fontId="47" fillId="0" borderId="0" xfId="6" applyFont="1"/>
    <xf numFmtId="168" fontId="46" fillId="0" borderId="0" xfId="6" applyNumberFormat="1" applyFont="1"/>
    <xf numFmtId="0" fontId="11" fillId="0" borderId="0" xfId="10" applyFont="1"/>
    <xf numFmtId="0" fontId="22" fillId="0" borderId="0" xfId="7" applyFont="1"/>
    <xf numFmtId="0" fontId="10" fillId="0" borderId="0" xfId="10" applyFont="1"/>
    <xf numFmtId="0" fontId="0" fillId="0" borderId="4" xfId="0" applyBorder="1" applyAlignment="1">
      <alignment horizontal="center"/>
    </xf>
    <xf numFmtId="0" fontId="22" fillId="0" borderId="0" xfId="3" applyBorder="1" applyAlignment="1">
      <alignment horizontal="left"/>
    </xf>
    <xf numFmtId="168" fontId="22" fillId="0" borderId="0" xfId="3" applyNumberFormat="1" applyBorder="1" applyAlignment="1"/>
    <xf numFmtId="2" fontId="22" fillId="0" borderId="0" xfId="3" applyNumberFormat="1" applyAlignment="1"/>
    <xf numFmtId="2" fontId="22" fillId="0" borderId="1" xfId="3" applyNumberFormat="1" applyBorder="1" applyAlignment="1"/>
    <xf numFmtId="0" fontId="48" fillId="0" borderId="0" xfId="0" applyFont="1" applyAlignment="1">
      <alignment horizontal="left" vertical="center" readingOrder="1"/>
    </xf>
    <xf numFmtId="0" fontId="22" fillId="0" borderId="0" xfId="3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2" fillId="0" borderId="15" xfId="3" applyFont="1" applyBorder="1"/>
    <xf numFmtId="0" fontId="22" fillId="0" borderId="16" xfId="3" applyFont="1" applyBorder="1"/>
    <xf numFmtId="0" fontId="22" fillId="4" borderId="0" xfId="3" applyFill="1"/>
    <xf numFmtId="0" fontId="26" fillId="4" borderId="0" xfId="3" applyFont="1" applyFill="1"/>
    <xf numFmtId="0" fontId="15" fillId="0" borderId="14" xfId="10" applyBorder="1"/>
    <xf numFmtId="0" fontId="22" fillId="0" borderId="19" xfId="3" applyBorder="1" applyAlignment="1">
      <alignment horizontal="left"/>
    </xf>
    <xf numFmtId="0" fontId="22" fillId="0" borderId="20" xfId="3" applyBorder="1"/>
    <xf numFmtId="0" fontId="22" fillId="0" borderId="15" xfId="3" applyBorder="1" applyAlignment="1">
      <alignment horizontal="left"/>
    </xf>
    <xf numFmtId="2" fontId="22" fillId="0" borderId="15" xfId="3" applyNumberFormat="1" applyBorder="1"/>
    <xf numFmtId="0" fontId="22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5" fillId="0" borderId="17" xfId="0" applyFont="1" applyBorder="1" applyAlignment="1">
      <alignment vertical="center" readingOrder="1"/>
    </xf>
    <xf numFmtId="0" fontId="0" fillId="0" borderId="18" xfId="0" applyBorder="1"/>
    <xf numFmtId="0" fontId="25" fillId="0" borderId="19" xfId="0" applyFont="1" applyBorder="1" applyAlignment="1">
      <alignment vertical="center" readingOrder="1"/>
    </xf>
    <xf numFmtId="0" fontId="22" fillId="0" borderId="19" xfId="0" applyFont="1" applyBorder="1"/>
    <xf numFmtId="0" fontId="22" fillId="0" borderId="15" xfId="0" applyFont="1" applyBorder="1" applyAlignment="1"/>
    <xf numFmtId="0" fontId="0" fillId="0" borderId="15" xfId="0" applyBorder="1" applyAlignment="1"/>
    <xf numFmtId="0" fontId="22" fillId="0" borderId="15" xfId="0" applyFont="1" applyFill="1" applyBorder="1" applyAlignment="1"/>
    <xf numFmtId="0" fontId="22" fillId="0" borderId="17" xfId="0" applyFont="1" applyFill="1" applyBorder="1" applyAlignment="1"/>
    <xf numFmtId="0" fontId="22" fillId="0" borderId="13" xfId="0" applyFont="1" applyBorder="1" applyAlignment="1"/>
    <xf numFmtId="0" fontId="22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2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5" fillId="0" borderId="4" xfId="0" applyFont="1" applyBorder="1"/>
    <xf numFmtId="0" fontId="22" fillId="0" borderId="19" xfId="0" applyNumberFormat="1" applyFont="1" applyBorder="1" applyAlignment="1"/>
    <xf numFmtId="0" fontId="22" fillId="0" borderId="15" xfId="0" applyNumberFormat="1" applyFont="1" applyBorder="1" applyAlignment="1"/>
    <xf numFmtId="0" fontId="22" fillId="3" borderId="20" xfId="0" applyFont="1" applyFill="1" applyBorder="1"/>
    <xf numFmtId="0" fontId="22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2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2" fillId="0" borderId="4" xfId="3" applyBorder="1"/>
    <xf numFmtId="0" fontId="25" fillId="0" borderId="13" xfId="0" applyFont="1" applyBorder="1" applyAlignment="1">
      <alignment vertical="center" readingOrder="1"/>
    </xf>
    <xf numFmtId="0" fontId="22" fillId="0" borderId="14" xfId="0" applyFont="1" applyBorder="1"/>
    <xf numFmtId="0" fontId="22" fillId="0" borderId="17" xfId="3" applyFont="1" applyBorder="1"/>
    <xf numFmtId="0" fontId="22" fillId="0" borderId="18" xfId="3" applyFont="1" applyBorder="1"/>
    <xf numFmtId="0" fontId="22" fillId="0" borderId="0" xfId="3" applyFill="1"/>
    <xf numFmtId="0" fontId="25" fillId="0" borderId="0" xfId="3" applyFont="1" applyFill="1" applyAlignment="1"/>
    <xf numFmtId="0" fontId="22" fillId="0" borderId="1" xfId="3" applyFill="1" applyBorder="1"/>
    <xf numFmtId="0" fontId="50" fillId="0" borderId="0" xfId="3" applyFont="1" applyAlignment="1">
      <alignment horizontal="left" vertical="center" readingOrder="1"/>
    </xf>
    <xf numFmtId="2" fontId="22" fillId="0" borderId="15" xfId="0" applyNumberFormat="1" applyFont="1" applyFill="1" applyBorder="1" applyAlignment="1" applyProtection="1">
      <alignment horizontal="left"/>
    </xf>
    <xf numFmtId="2" fontId="22" fillId="0" borderId="0" xfId="0" applyNumberFormat="1" applyFont="1" applyFill="1" applyBorder="1" applyAlignment="1" applyProtection="1">
      <alignment horizontal="left"/>
    </xf>
    <xf numFmtId="0" fontId="22" fillId="0" borderId="0" xfId="3" applyBorder="1"/>
    <xf numFmtId="0" fontId="22" fillId="0" borderId="0" xfId="3" quotePrefix="1" applyBorder="1"/>
    <xf numFmtId="0" fontId="22" fillId="0" borderId="0" xfId="3" applyFill="1" applyBorder="1" applyAlignment="1">
      <alignment horizontal="center"/>
    </xf>
    <xf numFmtId="167" fontId="22" fillId="0" borderId="0" xfId="3" applyNumberFormat="1" applyBorder="1"/>
    <xf numFmtId="0" fontId="9" fillId="0" borderId="0" xfId="14" applyBorder="1"/>
    <xf numFmtId="168" fontId="9" fillId="0" borderId="0" xfId="14" applyNumberFormat="1" applyBorder="1"/>
    <xf numFmtId="0" fontId="51" fillId="0" borderId="0" xfId="0" applyFont="1" applyFill="1"/>
    <xf numFmtId="168" fontId="9" fillId="0" borderId="0" xfId="14" applyNumberFormat="1"/>
    <xf numFmtId="0" fontId="22" fillId="0" borderId="0" xfId="3" applyFill="1" applyBorder="1" applyAlignment="1">
      <alignment horizontal="center" wrapText="1"/>
    </xf>
    <xf numFmtId="164" fontId="25" fillId="0" borderId="0" xfId="0" applyNumberFormat="1" applyFont="1" applyFill="1" applyAlignment="1">
      <alignment horizontal="left"/>
    </xf>
    <xf numFmtId="164" fontId="22" fillId="0" borderId="0" xfId="3" applyNumberFormat="1"/>
    <xf numFmtId="0" fontId="22" fillId="0" borderId="20" xfId="3" applyFont="1" applyBorder="1" applyAlignment="1">
      <alignment horizontal="center" wrapText="1"/>
    </xf>
    <xf numFmtId="0" fontId="41" fillId="0" borderId="18" xfId="3" applyFont="1" applyBorder="1"/>
    <xf numFmtId="0" fontId="25" fillId="0" borderId="17" xfId="3" applyFont="1" applyBorder="1" applyAlignment="1">
      <alignment vertical="center" wrapText="1"/>
    </xf>
    <xf numFmtId="1" fontId="25" fillId="0" borderId="0" xfId="3" applyNumberFormat="1" applyFont="1" applyFill="1" applyAlignment="1"/>
    <xf numFmtId="0" fontId="0" fillId="0" borderId="0" xfId="0" applyAlignment="1">
      <alignment wrapText="1"/>
    </xf>
    <xf numFmtId="0" fontId="23" fillId="0" borderId="0" xfId="1" applyFill="1" applyAlignment="1" applyProtection="1">
      <alignment horizontal="left"/>
    </xf>
    <xf numFmtId="0" fontId="23" fillId="0" borderId="0" xfId="1" applyFill="1" applyAlignment="1" applyProtection="1"/>
    <xf numFmtId="2" fontId="23" fillId="0" borderId="0" xfId="1" applyNumberFormat="1" applyFill="1" applyAlignment="1" applyProtection="1"/>
    <xf numFmtId="0" fontId="9" fillId="0" borderId="0" xfId="14" applyFill="1"/>
    <xf numFmtId="167" fontId="22" fillId="0" borderId="0" xfId="3" applyNumberFormat="1" applyFill="1"/>
    <xf numFmtId="174" fontId="22" fillId="0" borderId="0" xfId="15" applyNumberFormat="1" applyFont="1" applyFill="1" applyAlignment="1">
      <alignment horizontal="center"/>
    </xf>
    <xf numFmtId="167" fontId="22" fillId="0" borderId="0" xfId="3" applyNumberFormat="1" applyFill="1" applyAlignment="1">
      <alignment horizontal="center"/>
    </xf>
    <xf numFmtId="166" fontId="22" fillId="0" borderId="0" xfId="3" applyNumberFormat="1" applyFont="1" applyFill="1" applyBorder="1"/>
    <xf numFmtId="0" fontId="51" fillId="0" borderId="0" xfId="3" applyFont="1" applyFill="1" applyAlignment="1">
      <alignment horizontal="center" wrapText="1"/>
    </xf>
    <xf numFmtId="166" fontId="22" fillId="0" borderId="0" xfId="3" applyNumberFormat="1" applyFill="1" applyBorder="1"/>
    <xf numFmtId="166" fontId="22" fillId="0" borderId="0" xfId="3" applyNumberFormat="1" applyFill="1"/>
    <xf numFmtId="0" fontId="51" fillId="0" borderId="0" xfId="3" applyFont="1" applyFill="1" applyAlignment="1">
      <alignment horizontal="center"/>
    </xf>
    <xf numFmtId="1" fontId="51" fillId="0" borderId="0" xfId="3" applyNumberFormat="1" applyFont="1" applyFill="1" applyAlignment="1">
      <alignment horizontal="center"/>
    </xf>
    <xf numFmtId="164" fontId="22" fillId="0" borderId="0" xfId="3" applyNumberFormat="1" applyFill="1"/>
    <xf numFmtId="3" fontId="22" fillId="0" borderId="1" xfId="3" applyNumberFormat="1" applyFill="1" applyBorder="1"/>
    <xf numFmtId="3" fontId="22" fillId="0" borderId="18" xfId="3" applyNumberFormat="1" applyFill="1" applyBorder="1"/>
    <xf numFmtId="0" fontId="25" fillId="0" borderId="4" xfId="3" applyFont="1" applyFill="1" applyBorder="1" applyAlignment="1">
      <alignment horizontal="right"/>
    </xf>
    <xf numFmtId="0" fontId="25" fillId="0" borderId="14" xfId="3" quotePrefix="1" applyFont="1" applyFill="1" applyBorder="1" applyAlignment="1">
      <alignment horizontal="left"/>
    </xf>
    <xf numFmtId="0" fontId="25" fillId="0" borderId="1" xfId="0" applyFont="1" applyFill="1" applyBorder="1" applyAlignment="1">
      <alignment horizontal="left"/>
    </xf>
    <xf numFmtId="1" fontId="25" fillId="0" borderId="0" xfId="0" applyNumberFormat="1" applyFont="1" applyFill="1"/>
    <xf numFmtId="3" fontId="25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2" fillId="0" borderId="3" xfId="0" applyFont="1" applyBorder="1"/>
    <xf numFmtId="0" fontId="19" fillId="3" borderId="20" xfId="6" applyFill="1" applyBorder="1"/>
    <xf numFmtId="0" fontId="19" fillId="3" borderId="18" xfId="6" applyFill="1" applyBorder="1"/>
    <xf numFmtId="0" fontId="22" fillId="3" borderId="19" xfId="0" applyNumberFormat="1" applyFont="1" applyFill="1" applyBorder="1" applyAlignment="1"/>
    <xf numFmtId="0" fontId="22" fillId="3" borderId="15" xfId="0" applyNumberFormat="1" applyFont="1" applyFill="1" applyBorder="1" applyAlignment="1"/>
    <xf numFmtId="0" fontId="0" fillId="3" borderId="16" xfId="0" applyFill="1" applyBorder="1"/>
    <xf numFmtId="0" fontId="22" fillId="3" borderId="17" xfId="0" applyNumberFormat="1" applyFont="1" applyFill="1" applyBorder="1" applyAlignment="1"/>
    <xf numFmtId="0" fontId="10" fillId="0" borderId="19" xfId="10" applyFont="1" applyBorder="1"/>
    <xf numFmtId="0" fontId="10" fillId="0" borderId="20" xfId="10" applyFont="1" applyBorder="1"/>
    <xf numFmtId="0" fontId="10" fillId="0" borderId="15" xfId="10" applyFont="1" applyBorder="1"/>
    <xf numFmtId="0" fontId="10" fillId="0" borderId="16" xfId="10" applyFont="1" applyBorder="1"/>
    <xf numFmtId="0" fontId="10" fillId="0" borderId="17" xfId="10" applyFont="1" applyBorder="1"/>
    <xf numFmtId="0" fontId="10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2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2" fillId="0" borderId="18" xfId="0" applyFont="1" applyBorder="1"/>
    <xf numFmtId="0" fontId="41" fillId="0" borderId="16" xfId="3" applyFont="1" applyBorder="1"/>
    <xf numFmtId="0" fontId="22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2" fillId="0" borderId="0" xfId="0" quotePrefix="1" applyNumberFormat="1" applyFont="1"/>
    <xf numFmtId="0" fontId="0" fillId="8" borderId="0" xfId="0" applyFill="1"/>
    <xf numFmtId="0" fontId="22" fillId="8" borderId="0" xfId="3" applyFill="1"/>
    <xf numFmtId="0" fontId="22" fillId="0" borderId="1" xfId="3" applyBorder="1"/>
    <xf numFmtId="165" fontId="23" fillId="0" borderId="0" xfId="1" applyNumberFormat="1" applyAlignment="1" applyProtection="1"/>
    <xf numFmtId="0" fontId="19" fillId="8" borderId="0" xfId="6" quotePrefix="1" applyFont="1" applyFill="1"/>
    <xf numFmtId="0" fontId="19" fillId="8" borderId="0" xfId="6" applyFill="1"/>
    <xf numFmtId="0" fontId="19" fillId="8" borderId="0" xfId="6" quotePrefix="1" applyFill="1"/>
    <xf numFmtId="0" fontId="22" fillId="0" borderId="13" xfId="0" applyFont="1" applyBorder="1" applyAlignment="1">
      <alignment vertical="center" readingOrder="1"/>
    </xf>
    <xf numFmtId="0" fontId="19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2" fillId="0" borderId="17" xfId="3" applyFont="1" applyBorder="1" applyAlignment="1">
      <alignment vertical="center" wrapText="1"/>
    </xf>
    <xf numFmtId="0" fontId="46" fillId="3" borderId="19" xfId="0" applyNumberFormat="1" applyFont="1" applyFill="1" applyBorder="1" applyAlignment="1"/>
    <xf numFmtId="0" fontId="46" fillId="3" borderId="15" xfId="0" applyNumberFormat="1" applyFont="1" applyFill="1" applyBorder="1" applyAlignment="1"/>
    <xf numFmtId="0" fontId="6" fillId="3" borderId="17" xfId="6" applyFont="1" applyFill="1" applyBorder="1"/>
    <xf numFmtId="0" fontId="22" fillId="0" borderId="17" xfId="0" applyFont="1" applyBorder="1"/>
    <xf numFmtId="0" fontId="25" fillId="0" borderId="13" xfId="0" applyFont="1" applyBorder="1"/>
    <xf numFmtId="0" fontId="6" fillId="0" borderId="17" xfId="6" applyFont="1" applyBorder="1"/>
    <xf numFmtId="0" fontId="6" fillId="3" borderId="18" xfId="6" applyFont="1" applyFill="1" applyBorder="1"/>
    <xf numFmtId="9" fontId="39" fillId="0" borderId="0" xfId="7" applyNumberFormat="1"/>
    <xf numFmtId="0" fontId="10" fillId="0" borderId="2" xfId="10" applyFont="1" applyBorder="1"/>
    <xf numFmtId="2" fontId="15" fillId="0" borderId="2" xfId="10" applyNumberFormat="1" applyBorder="1"/>
    <xf numFmtId="0" fontId="10" fillId="0" borderId="4" xfId="10" applyFont="1" applyBorder="1"/>
    <xf numFmtId="2" fontId="15" fillId="0" borderId="4" xfId="10" applyNumberFormat="1" applyBorder="1"/>
    <xf numFmtId="0" fontId="22" fillId="3" borderId="20" xfId="0" applyFont="1" applyFill="1" applyBorder="1" applyAlignment="1"/>
    <xf numFmtId="0" fontId="22" fillId="3" borderId="16" xfId="0" applyFont="1" applyFill="1" applyBorder="1" applyAlignment="1"/>
    <xf numFmtId="0" fontId="8" fillId="0" borderId="17" xfId="6" applyFont="1" applyBorder="1"/>
    <xf numFmtId="0" fontId="46" fillId="0" borderId="19" xfId="0" applyNumberFormat="1" applyFont="1" applyBorder="1" applyAlignment="1"/>
    <xf numFmtId="0" fontId="46" fillId="0" borderId="15" xfId="0" applyNumberFormat="1" applyFont="1" applyBorder="1" applyAlignment="1"/>
    <xf numFmtId="0" fontId="22" fillId="0" borderId="19" xfId="3" applyBorder="1"/>
    <xf numFmtId="0" fontId="26" fillId="3" borderId="20" xfId="11" applyFont="1" applyFill="1" applyBorder="1" applyAlignment="1" applyProtection="1"/>
    <xf numFmtId="0" fontId="22" fillId="0" borderId="15" xfId="3" applyBorder="1"/>
    <xf numFmtId="0" fontId="26" fillId="3" borderId="16" xfId="11" applyFont="1" applyFill="1" applyBorder="1" applyAlignment="1" applyProtection="1"/>
    <xf numFmtId="0" fontId="22" fillId="0" borderId="17" xfId="3" applyBorder="1"/>
    <xf numFmtId="0" fontId="26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7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7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7" fillId="0" borderId="0" xfId="0" applyFont="1" applyAlignment="1">
      <alignment wrapText="1"/>
    </xf>
    <xf numFmtId="0" fontId="27" fillId="0" borderId="0" xfId="0" applyFont="1" applyAlignment="1">
      <alignment horizontal="center"/>
    </xf>
    <xf numFmtId="0" fontId="26" fillId="0" borderId="18" xfId="17" applyFont="1" applyFill="1" applyBorder="1" applyAlignment="1" applyProtection="1">
      <alignment horizontal="left"/>
    </xf>
    <xf numFmtId="0" fontId="22" fillId="0" borderId="0" xfId="0" quotePrefix="1" applyFont="1"/>
    <xf numFmtId="0" fontId="26" fillId="0" borderId="14" xfId="17" applyFont="1" applyFill="1" applyBorder="1" applyAlignment="1" applyProtection="1">
      <alignment horizontal="left"/>
    </xf>
    <xf numFmtId="2" fontId="22" fillId="0" borderId="13" xfId="0" applyNumberFormat="1" applyFont="1" applyBorder="1" applyAlignment="1"/>
    <xf numFmtId="2" fontId="22" fillId="0" borderId="0" xfId="2" quotePrefix="1" applyNumberFormat="1" applyFont="1"/>
    <xf numFmtId="0" fontId="52" fillId="0" borderId="0" xfId="0" applyFont="1"/>
    <xf numFmtId="0" fontId="0" fillId="6" borderId="0" xfId="0" applyFill="1"/>
    <xf numFmtId="0" fontId="5" fillId="0" borderId="0" xfId="10" applyFont="1"/>
    <xf numFmtId="2" fontId="0" fillId="0" borderId="0" xfId="0" applyNumberFormat="1" applyAlignment="1"/>
    <xf numFmtId="2" fontId="22" fillId="0" borderId="1" xfId="0" quotePrefix="1" applyNumberFormat="1" applyFont="1" applyBorder="1"/>
    <xf numFmtId="167" fontId="22" fillId="0" borderId="0" xfId="3" applyNumberFormat="1" applyAlignment="1"/>
    <xf numFmtId="167" fontId="22" fillId="0" borderId="1" xfId="3" applyNumberFormat="1" applyBorder="1" applyAlignment="1"/>
    <xf numFmtId="0" fontId="22" fillId="0" borderId="20" xfId="0" applyFont="1" applyBorder="1"/>
    <xf numFmtId="0" fontId="0" fillId="0" borderId="7" xfId="0" applyBorder="1" applyAlignment="1"/>
    <xf numFmtId="164" fontId="35" fillId="0" borderId="6" xfId="0" applyNumberFormat="1" applyFont="1" applyBorder="1" applyAlignment="1"/>
    <xf numFmtId="1" fontId="22" fillId="0" borderId="0" xfId="0" quotePrefix="1" applyNumberFormat="1" applyFont="1"/>
    <xf numFmtId="1" fontId="22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9" fillId="0" borderId="0" xfId="6" applyFill="1"/>
    <xf numFmtId="2" fontId="22" fillId="0" borderId="0" xfId="0" quotePrefix="1" applyNumberFormat="1" applyFont="1" applyBorder="1" applyAlignment="1">
      <alignment horizontal="center"/>
    </xf>
    <xf numFmtId="0" fontId="4" fillId="0" borderId="0" xfId="6" applyFont="1" applyFill="1"/>
    <xf numFmtId="0" fontId="22" fillId="0" borderId="4" xfId="3" applyBorder="1" applyAlignment="1">
      <alignment horizontal="left"/>
    </xf>
    <xf numFmtId="0" fontId="2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2" fillId="0" borderId="0" xfId="0" quotePrefix="1" applyNumberFormat="1" applyFont="1"/>
    <xf numFmtId="0" fontId="23" fillId="0" borderId="0" xfId="1" applyAlignment="1" applyProtection="1">
      <alignment horizontal="left" readingOrder="1"/>
    </xf>
    <xf numFmtId="165" fontId="24" fillId="0" borderId="0" xfId="0" applyNumberFormat="1" applyFont="1" applyFill="1"/>
    <xf numFmtId="0" fontId="23" fillId="0" borderId="3" xfId="1" applyBorder="1" applyAlignment="1" applyProtection="1">
      <alignment wrapText="1"/>
    </xf>
    <xf numFmtId="0" fontId="15" fillId="0" borderId="0" xfId="10" applyFill="1"/>
    <xf numFmtId="164" fontId="0" fillId="8" borderId="0" xfId="0" applyNumberFormat="1" applyFill="1"/>
    <xf numFmtId="165" fontId="24" fillId="6" borderId="0" xfId="0" applyNumberFormat="1" applyFont="1" applyFill="1"/>
    <xf numFmtId="2" fontId="0" fillId="6" borderId="0" xfId="0" applyNumberFormat="1" applyFill="1"/>
    <xf numFmtId="0" fontId="37" fillId="6" borderId="0" xfId="0" applyFont="1" applyFill="1"/>
    <xf numFmtId="164" fontId="25" fillId="0" borderId="0" xfId="0" applyNumberFormat="1" applyFont="1"/>
    <xf numFmtId="2" fontId="22" fillId="0" borderId="4" xfId="0" quotePrefix="1" applyNumberFormat="1" applyFont="1" applyBorder="1" applyAlignment="1">
      <alignment horizontal="center"/>
    </xf>
    <xf numFmtId="2" fontId="28" fillId="0" borderId="4" xfId="0" applyNumberFormat="1" applyFont="1" applyBorder="1" applyAlignment="1">
      <alignment horizontal="center"/>
    </xf>
    <xf numFmtId="0" fontId="3" fillId="5" borderId="0" xfId="6" applyFont="1" applyFill="1"/>
    <xf numFmtId="2" fontId="22" fillId="0" borderId="1" xfId="0" applyNumberFormat="1" applyFont="1" applyBorder="1" applyAlignment="1"/>
    <xf numFmtId="0" fontId="22" fillId="0" borderId="1" xfId="0" applyFont="1" applyBorder="1" applyAlignment="1"/>
    <xf numFmtId="168" fontId="19" fillId="0" borderId="0" xfId="6" applyNumberFormat="1" applyAlignment="1">
      <alignment horizontal="right"/>
    </xf>
    <xf numFmtId="2" fontId="22" fillId="0" borderId="0" xfId="0" applyNumberFormat="1" applyFont="1" applyAlignment="1"/>
    <xf numFmtId="2" fontId="19" fillId="0" borderId="0" xfId="6" applyNumberFormat="1"/>
    <xf numFmtId="2" fontId="22" fillId="0" borderId="0" xfId="0" applyNumberFormat="1" applyFont="1" applyFill="1" applyBorder="1" applyAlignment="1"/>
    <xf numFmtId="2" fontId="26" fillId="0" borderId="0" xfId="17" applyNumberFormat="1" applyFont="1" applyAlignment="1" applyProtection="1">
      <alignment horizontal="left"/>
    </xf>
    <xf numFmtId="2" fontId="19" fillId="0" borderId="0" xfId="6" applyNumberFormat="1" applyAlignment="1">
      <alignment horizontal="right"/>
    </xf>
    <xf numFmtId="2" fontId="27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9" fillId="0" borderId="0" xfId="7" applyNumberFormat="1"/>
    <xf numFmtId="4" fontId="19" fillId="0" borderId="0" xfId="6" applyNumberFormat="1"/>
    <xf numFmtId="4" fontId="22" fillId="0" borderId="0" xfId="0" applyNumberFormat="1" applyFont="1" applyAlignment="1"/>
    <xf numFmtId="4" fontId="0" fillId="0" borderId="0" xfId="0" applyNumberFormat="1"/>
    <xf numFmtId="4" fontId="22" fillId="0" borderId="1" xfId="0" applyNumberFormat="1" applyFont="1" applyBorder="1" applyAlignment="1"/>
    <xf numFmtId="4" fontId="0" fillId="0" borderId="1" xfId="0" applyNumberFormat="1" applyBorder="1"/>
    <xf numFmtId="0" fontId="22" fillId="0" borderId="1" xfId="0" applyFont="1" applyBorder="1" applyAlignment="1">
      <alignment horizontal="center"/>
    </xf>
    <xf numFmtId="171" fontId="22" fillId="0" borderId="0" xfId="0" applyNumberFormat="1" applyFont="1"/>
    <xf numFmtId="3" fontId="22" fillId="0" borderId="0" xfId="0" applyNumberFormat="1" applyFont="1"/>
    <xf numFmtId="171" fontId="22" fillId="0" borderId="12" xfId="0" applyNumberFormat="1" applyFont="1" applyBorder="1"/>
    <xf numFmtId="3" fontId="22" fillId="0" borderId="12" xfId="0" applyNumberFormat="1" applyFont="1" applyBorder="1"/>
    <xf numFmtId="2" fontId="22" fillId="0" borderId="12" xfId="0" applyNumberFormat="1" applyFont="1" applyBorder="1"/>
    <xf numFmtId="0" fontId="40" fillId="0" borderId="12" xfId="6" applyFont="1" applyBorder="1"/>
    <xf numFmtId="3" fontId="22" fillId="0" borderId="1" xfId="0" applyNumberFormat="1" applyFont="1" applyBorder="1"/>
    <xf numFmtId="0" fontId="40" fillId="0" borderId="0" xfId="6" applyFont="1" applyFill="1"/>
    <xf numFmtId="2" fontId="22" fillId="0" borderId="1" xfId="0" applyNumberFormat="1" applyFont="1" applyFill="1" applyBorder="1" applyAlignment="1">
      <alignment horizontal="right"/>
    </xf>
    <xf numFmtId="0" fontId="22" fillId="0" borderId="0" xfId="7" applyFont="1" applyFill="1"/>
    <xf numFmtId="0" fontId="54" fillId="0" borderId="0" xfId="6" applyFont="1"/>
    <xf numFmtId="168" fontId="54" fillId="0" borderId="0" xfId="6" applyNumberFormat="1" applyFont="1"/>
    <xf numFmtId="0" fontId="54" fillId="0" borderId="0" xfId="6" applyFont="1" applyAlignment="1">
      <alignment horizontal="right"/>
    </xf>
    <xf numFmtId="164" fontId="40" fillId="0" borderId="0" xfId="6" applyNumberFormat="1" applyFont="1"/>
    <xf numFmtId="168" fontId="22" fillId="0" borderId="2" xfId="7" quotePrefix="1" applyNumberFormat="1" applyFont="1" applyBorder="1" applyAlignment="1">
      <alignment horizontal="center"/>
    </xf>
    <xf numFmtId="168" fontId="40" fillId="0" borderId="0" xfId="6" applyNumberFormat="1" applyFont="1"/>
    <xf numFmtId="0" fontId="40" fillId="0" borderId="0" xfId="6" applyFont="1" applyAlignment="1">
      <alignment horizontal="right"/>
    </xf>
    <xf numFmtId="168" fontId="40" fillId="0" borderId="0" xfId="6" quotePrefix="1" applyNumberFormat="1" applyFont="1"/>
    <xf numFmtId="0" fontId="22" fillId="0" borderId="19" xfId="0" applyNumberFormat="1" applyFont="1" applyFill="1" applyBorder="1" applyAlignment="1"/>
    <xf numFmtId="0" fontId="40" fillId="0" borderId="20" xfId="6" applyFont="1" applyFill="1" applyBorder="1"/>
    <xf numFmtId="0" fontId="22" fillId="0" borderId="15" xfId="0" applyNumberFormat="1" applyFont="1" applyFill="1" applyBorder="1" applyAlignment="1"/>
    <xf numFmtId="0" fontId="22" fillId="0" borderId="16" xfId="0" applyFont="1" applyFill="1" applyBorder="1"/>
    <xf numFmtId="0" fontId="40" fillId="0" borderId="17" xfId="6" applyFont="1" applyFill="1" applyBorder="1"/>
    <xf numFmtId="0" fontId="40" fillId="0" borderId="18" xfId="6" applyFont="1" applyFill="1" applyBorder="1"/>
    <xf numFmtId="0" fontId="22" fillId="0" borderId="0" xfId="0" applyNumberFormat="1" applyFont="1" applyAlignment="1">
      <alignment horizontal="right"/>
    </xf>
    <xf numFmtId="166" fontId="22" fillId="0" borderId="0" xfId="0" applyNumberFormat="1" applyFont="1" applyAlignment="1">
      <alignment horizontal="right"/>
    </xf>
    <xf numFmtId="0" fontId="39" fillId="0" borderId="0" xfId="7" applyFill="1"/>
    <xf numFmtId="0" fontId="40" fillId="3" borderId="19" xfId="6" applyFont="1" applyFill="1" applyBorder="1" applyAlignment="1"/>
    <xf numFmtId="0" fontId="40" fillId="3" borderId="20" xfId="6" applyFont="1" applyFill="1" applyBorder="1"/>
    <xf numFmtId="2" fontId="22" fillId="3" borderId="17" xfId="0" applyNumberFormat="1" applyFont="1" applyFill="1" applyBorder="1" applyAlignment="1"/>
    <xf numFmtId="0" fontId="40" fillId="3" borderId="18" xfId="6" applyFont="1" applyFill="1" applyBorder="1"/>
    <xf numFmtId="0" fontId="22" fillId="0" borderId="0" xfId="3" applyFont="1" applyAlignment="1">
      <alignment horizontal="right"/>
    </xf>
    <xf numFmtId="0" fontId="22" fillId="0" borderId="0" xfId="3" applyFont="1" applyAlignment="1">
      <alignment horizontal="center"/>
    </xf>
    <xf numFmtId="0" fontId="22" fillId="0" borderId="0" xfId="3" applyFont="1" applyAlignment="1">
      <alignment horizontal="left"/>
    </xf>
    <xf numFmtId="0" fontId="22" fillId="0" borderId="1" xfId="3" applyFont="1" applyBorder="1" applyAlignment="1">
      <alignment horizontal="left"/>
    </xf>
    <xf numFmtId="0" fontId="22" fillId="0" borderId="1" xfId="3" applyFont="1" applyBorder="1"/>
    <xf numFmtId="0" fontId="22" fillId="0" borderId="0" xfId="3" applyFont="1" applyBorder="1" applyAlignment="1"/>
    <xf numFmtId="0" fontId="40" fillId="0" borderId="1" xfId="6" applyFont="1" applyFill="1" applyBorder="1"/>
    <xf numFmtId="168" fontId="22" fillId="0" borderId="2" xfId="0" quotePrefix="1" applyNumberFormat="1" applyFont="1" applyBorder="1" applyAlignment="1">
      <alignment horizontal="center"/>
    </xf>
    <xf numFmtId="168" fontId="28" fillId="0" borderId="2" xfId="0" applyNumberFormat="1" applyFont="1" applyBorder="1" applyAlignment="1">
      <alignment horizontal="center"/>
    </xf>
    <xf numFmtId="0" fontId="22" fillId="0" borderId="20" xfId="17" applyFont="1" applyFill="1" applyBorder="1" applyAlignment="1" applyProtection="1">
      <alignment horizontal="left"/>
    </xf>
    <xf numFmtId="0" fontId="22" fillId="0" borderId="16" xfId="17" applyFont="1" applyFill="1" applyBorder="1" applyAlignment="1" applyProtection="1">
      <alignment horizontal="left"/>
    </xf>
    <xf numFmtId="0" fontId="22" fillId="0" borderId="18" xfId="17" applyFont="1" applyFill="1" applyBorder="1" applyAlignment="1" applyProtection="1">
      <alignment horizontal="left"/>
    </xf>
    <xf numFmtId="2" fontId="22" fillId="0" borderId="0" xfId="17" applyNumberFormat="1" applyFont="1" applyAlignment="1" applyProtection="1"/>
    <xf numFmtId="2" fontId="22" fillId="0" borderId="19" xfId="0" applyNumberFormat="1" applyFont="1" applyFill="1" applyBorder="1" applyAlignment="1">
      <alignment horizontal="left"/>
    </xf>
    <xf numFmtId="2" fontId="22" fillId="0" borderId="15" xfId="17" applyNumberFormat="1" applyFont="1" applyBorder="1" applyAlignment="1" applyProtection="1"/>
    <xf numFmtId="2" fontId="22" fillId="0" borderId="17" xfId="17" applyNumberFormat="1" applyFont="1" applyBorder="1" applyAlignment="1" applyProtection="1"/>
    <xf numFmtId="2" fontId="22" fillId="0" borderId="0" xfId="0" applyNumberFormat="1" applyFont="1" applyFill="1" applyBorder="1" applyAlignment="1">
      <alignment horizontal="right"/>
    </xf>
    <xf numFmtId="2" fontId="22" fillId="0" borderId="0" xfId="7" applyNumberFormat="1" applyFont="1" applyBorder="1" applyAlignment="1">
      <alignment horizontal="center"/>
    </xf>
    <xf numFmtId="1" fontId="40" fillId="0" borderId="0" xfId="6" applyNumberFormat="1" applyFont="1"/>
    <xf numFmtId="2" fontId="22" fillId="0" borderId="0" xfId="7" quotePrefix="1" applyNumberFormat="1" applyFont="1" applyBorder="1" applyAlignment="1">
      <alignment horizontal="center"/>
    </xf>
    <xf numFmtId="2" fontId="40" fillId="0" borderId="0" xfId="6" applyNumberFormat="1" applyFont="1"/>
    <xf numFmtId="2" fontId="22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40" fillId="0" borderId="0" xfId="6" applyFont="1" applyFill="1" applyAlignment="1">
      <alignment wrapText="1"/>
    </xf>
    <xf numFmtId="0" fontId="37" fillId="0" borderId="0" xfId="7" applyFont="1"/>
    <xf numFmtId="0" fontId="22" fillId="3" borderId="18" xfId="0" applyFont="1" applyFill="1" applyBorder="1"/>
    <xf numFmtId="0" fontId="40" fillId="0" borderId="17" xfId="6" applyFont="1" applyBorder="1"/>
    <xf numFmtId="2" fontId="22" fillId="0" borderId="1" xfId="0" applyNumberFormat="1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2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2" fillId="0" borderId="1" xfId="3" applyFont="1" applyBorder="1" applyAlignment="1">
      <alignment horizontal="right"/>
    </xf>
    <xf numFmtId="0" fontId="22" fillId="0" borderId="0" xfId="0" applyFont="1" applyBorder="1" applyAlignment="1">
      <alignment horizontal="right"/>
    </xf>
    <xf numFmtId="0" fontId="22" fillId="0" borderId="0" xfId="3" applyFont="1" applyBorder="1" applyAlignment="1">
      <alignment horizontal="right"/>
    </xf>
    <xf numFmtId="14" fontId="22" fillId="0" borderId="0" xfId="0" applyNumberFormat="1" applyFont="1" applyBorder="1" applyAlignment="1">
      <alignment horizontal="right"/>
    </xf>
    <xf numFmtId="2" fontId="22" fillId="0" borderId="0" xfId="3" applyNumberFormat="1" applyFont="1"/>
    <xf numFmtId="14" fontId="22" fillId="0" borderId="1" xfId="0" applyNumberFormat="1" applyFont="1" applyBorder="1" applyAlignment="1">
      <alignment horizontal="right"/>
    </xf>
    <xf numFmtId="2" fontId="22" fillId="0" borderId="1" xfId="3" applyNumberFormat="1" applyFont="1" applyBorder="1"/>
    <xf numFmtId="1" fontId="22" fillId="0" borderId="0" xfId="0" applyNumberFormat="1" applyFont="1"/>
    <xf numFmtId="1" fontId="22" fillId="0" borderId="0" xfId="3" applyNumberFormat="1" applyFont="1"/>
    <xf numFmtId="0" fontId="27" fillId="0" borderId="1" xfId="3" applyFont="1" applyBorder="1" applyAlignment="1">
      <alignment horizontal="right"/>
    </xf>
    <xf numFmtId="0" fontId="27" fillId="0" borderId="1" xfId="3" applyFont="1" applyBorder="1" applyAlignment="1">
      <alignment horizontal="center" wrapText="1"/>
    </xf>
    <xf numFmtId="0" fontId="27" fillId="0" borderId="1" xfId="3" applyFont="1" applyBorder="1" applyAlignment="1">
      <alignment wrapText="1"/>
    </xf>
    <xf numFmtId="0" fontId="40" fillId="0" borderId="0" xfId="10" applyFont="1"/>
    <xf numFmtId="0" fontId="40" fillId="0" borderId="2" xfId="10" applyFont="1" applyBorder="1"/>
    <xf numFmtId="167" fontId="40" fillId="0" borderId="2" xfId="10" applyNumberFormat="1" applyFont="1" applyBorder="1"/>
    <xf numFmtId="167" fontId="40" fillId="0" borderId="0" xfId="10" applyNumberFormat="1" applyFont="1"/>
    <xf numFmtId="0" fontId="40" fillId="0" borderId="1" xfId="10" applyFont="1" applyBorder="1"/>
    <xf numFmtId="167" fontId="40" fillId="0" borderId="1" xfId="10" applyNumberFormat="1" applyFont="1" applyBorder="1"/>
    <xf numFmtId="0" fontId="40" fillId="0" borderId="19" xfId="10" applyFont="1" applyBorder="1"/>
    <xf numFmtId="0" fontId="40" fillId="0" borderId="20" xfId="10" applyFont="1" applyBorder="1"/>
    <xf numFmtId="0" fontId="40" fillId="0" borderId="15" xfId="10" applyFont="1" applyBorder="1"/>
    <xf numFmtId="0" fontId="40" fillId="0" borderId="16" xfId="10" applyFont="1" applyBorder="1"/>
    <xf numFmtId="0" fontId="40" fillId="0" borderId="17" xfId="10" applyFont="1" applyBorder="1"/>
    <xf numFmtId="0" fontId="40" fillId="0" borderId="18" xfId="10" applyFont="1" applyBorder="1"/>
    <xf numFmtId="164" fontId="22" fillId="0" borderId="0" xfId="0" applyNumberFormat="1" applyFont="1" applyAlignment="1">
      <alignment horizontal="right"/>
    </xf>
    <xf numFmtId="0" fontId="22" fillId="0" borderId="0" xfId="0" applyFont="1" applyBorder="1" applyAlignment="1">
      <alignment horizontal="center"/>
    </xf>
    <xf numFmtId="0" fontId="22" fillId="0" borderId="1" xfId="0" applyFont="1" applyFill="1" applyBorder="1" applyAlignment="1">
      <alignment horizontal="center" wrapText="1"/>
    </xf>
    <xf numFmtId="164" fontId="22" fillId="0" borderId="0" xfId="0" applyNumberFormat="1" applyFont="1"/>
    <xf numFmtId="167" fontId="22" fillId="0" borderId="0" xfId="0" applyNumberFormat="1" applyFont="1" applyAlignment="1">
      <alignment horizontal="center"/>
    </xf>
    <xf numFmtId="164" fontId="22" fillId="0" borderId="1" xfId="0" applyNumberFormat="1" applyFont="1" applyBorder="1"/>
    <xf numFmtId="167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/>
    <xf numFmtId="168" fontId="22" fillId="0" borderId="0" xfId="6" applyNumberFormat="1" applyFont="1"/>
    <xf numFmtId="1" fontId="22" fillId="0" borderId="0" xfId="0" applyNumberFormat="1" applyFont="1" applyAlignment="1">
      <alignment horizontal="right"/>
    </xf>
    <xf numFmtId="1" fontId="22" fillId="0" borderId="2" xfId="7" quotePrefix="1" applyNumberFormat="1" applyFont="1" applyBorder="1" applyAlignment="1">
      <alignment horizontal="center"/>
    </xf>
    <xf numFmtId="1" fontId="22" fillId="0" borderId="0" xfId="6" applyNumberFormat="1" applyFont="1"/>
    <xf numFmtId="0" fontId="22" fillId="0" borderId="17" xfId="0" applyNumberFormat="1" applyFont="1" applyFill="1" applyBorder="1" applyAlignment="1"/>
    <xf numFmtId="0" fontId="22" fillId="0" borderId="0" xfId="0" applyNumberFormat="1" applyFont="1" applyFill="1" applyBorder="1" applyAlignment="1"/>
    <xf numFmtId="3" fontId="27" fillId="0" borderId="0" xfId="0" applyNumberFormat="1" applyFont="1"/>
    <xf numFmtId="0" fontId="22" fillId="0" borderId="4" xfId="0" applyFont="1" applyBorder="1"/>
    <xf numFmtId="0" fontId="22" fillId="0" borderId="0" xfId="0" applyNumberFormat="1" applyFont="1" applyBorder="1" applyAlignment="1">
      <alignment horizontal="right"/>
    </xf>
    <xf numFmtId="0" fontId="22" fillId="0" borderId="1" xfId="0" applyNumberFormat="1" applyFont="1" applyBorder="1" applyAlignment="1">
      <alignment horizontal="right"/>
    </xf>
    <xf numFmtId="1" fontId="22" fillId="0" borderId="1" xfId="0" applyNumberFormat="1" applyFont="1" applyBorder="1"/>
    <xf numFmtId="0" fontId="22" fillId="0" borderId="19" xfId="3" applyFont="1" applyBorder="1" applyAlignment="1">
      <alignment wrapText="1"/>
    </xf>
    <xf numFmtId="0" fontId="25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2" fillId="0" borderId="0" xfId="6" quotePrefix="1" applyNumberFormat="1" applyFont="1"/>
    <xf numFmtId="0" fontId="40" fillId="0" borderId="1" xfId="6" applyFont="1" applyFill="1" applyBorder="1" applyAlignment="1">
      <alignment wrapText="1"/>
    </xf>
    <xf numFmtId="0" fontId="22" fillId="0" borderId="18" xfId="3" applyFont="1" applyBorder="1" applyAlignment="1"/>
    <xf numFmtId="1" fontId="25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2" fillId="0" borderId="13" xfId="3" applyBorder="1" applyAlignment="1">
      <alignment horizontal="left"/>
    </xf>
    <xf numFmtId="2" fontId="25" fillId="0" borderId="0" xfId="0" applyNumberFormat="1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2" fillId="0" borderId="1" xfId="0" applyNumberFormat="1" applyFont="1" applyBorder="1"/>
    <xf numFmtId="0" fontId="54" fillId="0" borderId="1" xfId="6" applyFont="1" applyBorder="1"/>
    <xf numFmtId="0" fontId="40" fillId="0" borderId="1" xfId="6" applyFont="1" applyBorder="1"/>
    <xf numFmtId="0" fontId="1" fillId="0" borderId="0" xfId="6" applyFont="1"/>
    <xf numFmtId="164" fontId="1" fillId="0" borderId="0" xfId="6" applyNumberFormat="1" applyFont="1"/>
    <xf numFmtId="168" fontId="46" fillId="0" borderId="2" xfId="7" quotePrefix="1" applyNumberFormat="1" applyFont="1" applyBorder="1" applyAlignment="1">
      <alignment horizontal="center"/>
    </xf>
    <xf numFmtId="168" fontId="56" fillId="0" borderId="2" xfId="7" applyNumberFormat="1" applyFont="1" applyBorder="1" applyAlignment="1">
      <alignment horizontal="center"/>
    </xf>
    <xf numFmtId="168" fontId="1" fillId="0" borderId="0" xfId="6" applyNumberFormat="1" applyFont="1"/>
    <xf numFmtId="0" fontId="1" fillId="0" borderId="0" xfId="6" applyFont="1" applyAlignment="1">
      <alignment horizontal="right"/>
    </xf>
    <xf numFmtId="168" fontId="1" fillId="0" borderId="0" xfId="6" quotePrefix="1" applyNumberFormat="1" applyFont="1"/>
    <xf numFmtId="0" fontId="30" fillId="0" borderId="8" xfId="0" applyFont="1" applyBorder="1" applyAlignment="1"/>
    <xf numFmtId="0" fontId="0" fillId="0" borderId="8" xfId="0" applyBorder="1" applyAlignment="1"/>
    <xf numFmtId="0" fontId="31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9" fillId="2" borderId="0" xfId="2" applyFont="1" applyFill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32" fillId="0" borderId="0" xfId="0" applyFont="1" applyBorder="1" applyAlignment="1">
      <alignment horizontal="center"/>
    </xf>
    <xf numFmtId="9" fontId="25" fillId="0" borderId="0" xfId="2" applyFont="1" applyFill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2" fillId="0" borderId="0" xfId="3" applyBorder="1" applyAlignment="1">
      <alignment horizontal="center"/>
    </xf>
    <xf numFmtId="0" fontId="22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/>
    </xf>
    <xf numFmtId="0" fontId="27" fillId="0" borderId="1" xfId="3" applyFont="1" applyBorder="1" applyAlignment="1">
      <alignment horizontal="center"/>
    </xf>
    <xf numFmtId="0" fontId="25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2" fillId="0" borderId="0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center"/>
    </xf>
    <xf numFmtId="0" fontId="27" fillId="0" borderId="0" xfId="0" applyFont="1" applyAlignment="1">
      <alignment horizontal="left" wrapText="1"/>
    </xf>
    <xf numFmtId="0" fontId="23" fillId="0" borderId="0" xfId="1" applyAlignment="1" applyProtection="1">
      <alignment horizontal="left"/>
    </xf>
    <xf numFmtId="0" fontId="22" fillId="0" borderId="0" xfId="0" applyFont="1" applyAlignment="1">
      <alignment horizontal="left"/>
    </xf>
    <xf numFmtId="0" fontId="49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8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94.617000000000004</c:v>
                </c:pt>
                <c:pt idx="1">
                  <c:v>100.81699999999999</c:v>
                </c:pt>
                <c:pt idx="2">
                  <c:v>100.804</c:v>
                </c:pt>
                <c:pt idx="3">
                  <c:v>102.069</c:v>
                </c:pt>
                <c:pt idx="4">
                  <c:v>102.17700000000001</c:v>
                </c:pt>
                <c:pt idx="5">
                  <c:v>105.794</c:v>
                </c:pt>
                <c:pt idx="6">
                  <c:v>103.58799999999999</c:v>
                </c:pt>
                <c:pt idx="7">
                  <c:v>96.534999999999997</c:v>
                </c:pt>
                <c:pt idx="8">
                  <c:v>93.212000000000003</c:v>
                </c:pt>
                <c:pt idx="9">
                  <c:v>84.397000000000006</c:v>
                </c:pt>
                <c:pt idx="10">
                  <c:v>75.789000000000001</c:v>
                </c:pt>
                <c:pt idx="11">
                  <c:v>59.29</c:v>
                </c:pt>
                <c:pt idx="12">
                  <c:v>47.216999999999999</c:v>
                </c:pt>
                <c:pt idx="13">
                  <c:v>50.584000000000003</c:v>
                </c:pt>
                <c:pt idx="14">
                  <c:v>47.823</c:v>
                </c:pt>
                <c:pt idx="15">
                  <c:v>54.453000000000003</c:v>
                </c:pt>
                <c:pt idx="16">
                  <c:v>59.265000000000001</c:v>
                </c:pt>
                <c:pt idx="17">
                  <c:v>59.819000000000003</c:v>
                </c:pt>
                <c:pt idx="18">
                  <c:v>50.901000000000003</c:v>
                </c:pt>
                <c:pt idx="19">
                  <c:v>42.866999999999997</c:v>
                </c:pt>
                <c:pt idx="20">
                  <c:v>45.478999999999999</c:v>
                </c:pt>
                <c:pt idx="21">
                  <c:v>46.222999999999999</c:v>
                </c:pt>
                <c:pt idx="22">
                  <c:v>42.442999999999998</c:v>
                </c:pt>
                <c:pt idx="23">
                  <c:v>37.189</c:v>
                </c:pt>
                <c:pt idx="24">
                  <c:v>31.683</c:v>
                </c:pt>
                <c:pt idx="25">
                  <c:v>30.323</c:v>
                </c:pt>
                <c:pt idx="26">
                  <c:v>37.545000000000002</c:v>
                </c:pt>
                <c:pt idx="27">
                  <c:v>40.753999999999998</c:v>
                </c:pt>
                <c:pt idx="28">
                  <c:v>46.712000000000003</c:v>
                </c:pt>
                <c:pt idx="29">
                  <c:v>48.756999999999998</c:v>
                </c:pt>
                <c:pt idx="30">
                  <c:v>44.651000000000003</c:v>
                </c:pt>
                <c:pt idx="31">
                  <c:v>44.723999999999997</c:v>
                </c:pt>
                <c:pt idx="32">
                  <c:v>45.182000000000002</c:v>
                </c:pt>
                <c:pt idx="33">
                  <c:v>49.774999999999999</c:v>
                </c:pt>
                <c:pt idx="34">
                  <c:v>45.661000000000001</c:v>
                </c:pt>
                <c:pt idx="35">
                  <c:v>51.972000000000001</c:v>
                </c:pt>
                <c:pt idx="36">
                  <c:v>52.503999999999998</c:v>
                </c:pt>
                <c:pt idx="37">
                  <c:v>53.468000000000004</c:v>
                </c:pt>
                <c:pt idx="38">
                  <c:v>49.328000000000003</c:v>
                </c:pt>
                <c:pt idx="39">
                  <c:v>51.06</c:v>
                </c:pt>
                <c:pt idx="40">
                  <c:v>48.475999999999999</c:v>
                </c:pt>
                <c:pt idx="41">
                  <c:v>45.177999999999997</c:v>
                </c:pt>
                <c:pt idx="42">
                  <c:v>46.63</c:v>
                </c:pt>
                <c:pt idx="43">
                  <c:v>48.036999999999999</c:v>
                </c:pt>
                <c:pt idx="44">
                  <c:v>49.822000000000003</c:v>
                </c:pt>
                <c:pt idx="45">
                  <c:v>51.578000000000003</c:v>
                </c:pt>
                <c:pt idx="46">
                  <c:v>56.639000000000003</c:v>
                </c:pt>
                <c:pt idx="47">
                  <c:v>57.881</c:v>
                </c:pt>
                <c:pt idx="48">
                  <c:v>63.698</c:v>
                </c:pt>
                <c:pt idx="49">
                  <c:v>62.228999999999999</c:v>
                </c:pt>
                <c:pt idx="50">
                  <c:v>62.725000000000001</c:v>
                </c:pt>
                <c:pt idx="51">
                  <c:v>66.254000000000005</c:v>
                </c:pt>
                <c:pt idx="52">
                  <c:v>69.977999999999994</c:v>
                </c:pt>
                <c:pt idx="53">
                  <c:v>67.873000000000005</c:v>
                </c:pt>
                <c:pt idx="54">
                  <c:v>70.980999999999995</c:v>
                </c:pt>
                <c:pt idx="55">
                  <c:v>68.055000000000007</c:v>
                </c:pt>
                <c:pt idx="56">
                  <c:v>70.230999999999995</c:v>
                </c:pt>
                <c:pt idx="57">
                  <c:v>70.748999999999995</c:v>
                </c:pt>
                <c:pt idx="58">
                  <c:v>56.963000000000001</c:v>
                </c:pt>
                <c:pt idx="59">
                  <c:v>49.523000000000003</c:v>
                </c:pt>
                <c:pt idx="60">
                  <c:v>51.375999999999998</c:v>
                </c:pt>
                <c:pt idx="61">
                  <c:v>54.954000000000001</c:v>
                </c:pt>
                <c:pt idx="62">
                  <c:v>58.151000000000003</c:v>
                </c:pt>
                <c:pt idx="63">
                  <c:v>63.862000000000002</c:v>
                </c:pt>
                <c:pt idx="64">
                  <c:v>60.826999999999998</c:v>
                </c:pt>
                <c:pt idx="65">
                  <c:v>54.66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54.66</c:v>
                </c:pt>
                <c:pt idx="66">
                  <c:v>59</c:v>
                </c:pt>
                <c:pt idx="67">
                  <c:v>61</c:v>
                </c:pt>
                <c:pt idx="68">
                  <c:v>61</c:v>
                </c:pt>
                <c:pt idx="69">
                  <c:v>63</c:v>
                </c:pt>
                <c:pt idx="70">
                  <c:v>63</c:v>
                </c:pt>
                <c:pt idx="71">
                  <c:v>63</c:v>
                </c:pt>
                <c:pt idx="72">
                  <c:v>63</c:v>
                </c:pt>
                <c:pt idx="73">
                  <c:v>63</c:v>
                </c:pt>
                <c:pt idx="74">
                  <c:v>63</c:v>
                </c:pt>
                <c:pt idx="75">
                  <c:v>63</c:v>
                </c:pt>
                <c:pt idx="76">
                  <c:v>63</c:v>
                </c:pt>
                <c:pt idx="77">
                  <c:v>63</c:v>
                </c:pt>
                <c:pt idx="78">
                  <c:v>63</c:v>
                </c:pt>
                <c:pt idx="79">
                  <c:v>63</c:v>
                </c:pt>
                <c:pt idx="80">
                  <c:v>63</c:v>
                </c:pt>
                <c:pt idx="81">
                  <c:v>63</c:v>
                </c:pt>
                <c:pt idx="82">
                  <c:v>63</c:v>
                </c:pt>
                <c:pt idx="83">
                  <c:v>63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58.186</c:v>
                </c:pt>
                <c:pt idx="69">
                  <c:v>58.1</c:v>
                </c:pt>
                <c:pt idx="70">
                  <c:v>57.958000000000006</c:v>
                </c:pt>
                <c:pt idx="71">
                  <c:v>57.763999999999996</c:v>
                </c:pt>
                <c:pt idx="72">
                  <c:v>57.524000000000001</c:v>
                </c:pt>
                <c:pt idx="73">
                  <c:v>57.260000000000005</c:v>
                </c:pt>
                <c:pt idx="74">
                  <c:v>56.984000000000002</c:v>
                </c:pt>
                <c:pt idx="75">
                  <c:v>56.705999999999996</c:v>
                </c:pt>
                <c:pt idx="76">
                  <c:v>56.438000000000002</c:v>
                </c:pt>
                <c:pt idx="77">
                  <c:v>56.188000000000002</c:v>
                </c:pt>
                <c:pt idx="78">
                  <c:v>55.929999999999993</c:v>
                </c:pt>
                <c:pt idx="79">
                  <c:v>55.7</c:v>
                </c:pt>
                <c:pt idx="80">
                  <c:v>55.481999999999992</c:v>
                </c:pt>
                <c:pt idx="81">
                  <c:v>55.29</c:v>
                </c:pt>
                <c:pt idx="82">
                  <c:v>55.125999999999998</c:v>
                </c:pt>
                <c:pt idx="83">
                  <c:v>54.975999999999999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46.607311310146436</c:v>
                </c:pt>
                <c:pt idx="69">
                  <c:v>43.900175294818368</c:v>
                </c:pt>
                <c:pt idx="70">
                  <c:v>41.6482644557653</c:v>
                </c:pt>
                <c:pt idx="71">
                  <c:v>39.91415611139918</c:v>
                </c:pt>
                <c:pt idx="72">
                  <c:v>38.457554715550458</c:v>
                </c:pt>
                <c:pt idx="73">
                  <c:v>37.177999608378045</c:v>
                </c:pt>
                <c:pt idx="74">
                  <c:v>36.138287624913097</c:v>
                </c:pt>
                <c:pt idx="75">
                  <c:v>#N/A</c:v>
                </c:pt>
                <c:pt idx="76">
                  <c:v>#N/A</c:v>
                </c:pt>
                <c:pt idx="77">
                  <c:v>33.599025872163672</c:v>
                </c:pt>
                <c:pt idx="78">
                  <c:v>#N/A</c:v>
                </c:pt>
                <c:pt idx="79">
                  <c:v>#N/A</c:v>
                </c:pt>
                <c:pt idx="80">
                  <c:v>31.810353824550948</c:v>
                </c:pt>
                <c:pt idx="81">
                  <c:v>#N/A</c:v>
                </c:pt>
                <c:pt idx="82">
                  <c:v>#N/A</c:v>
                </c:pt>
                <c:pt idx="83">
                  <c:v>30.451981134358018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72.641190852452169</c:v>
                </c:pt>
                <c:pt idx="69">
                  <c:v>76.892859250118548</c:v>
                </c:pt>
                <c:pt idx="70">
                  <c:v>80.654735746977863</c:v>
                </c:pt>
                <c:pt idx="71">
                  <c:v>83.596398397787212</c:v>
                </c:pt>
                <c:pt idx="72">
                  <c:v>86.043187105237081</c:v>
                </c:pt>
                <c:pt idx="73">
                  <c:v>88.18945705893077</c:v>
                </c:pt>
                <c:pt idx="74">
                  <c:v>89.854181518037791</c:v>
                </c:pt>
                <c:pt idx="75">
                  <c:v>#N/A</c:v>
                </c:pt>
                <c:pt idx="76">
                  <c:v>#N/A</c:v>
                </c:pt>
                <c:pt idx="77">
                  <c:v>93.963776093151779</c:v>
                </c:pt>
                <c:pt idx="78">
                  <c:v>#N/A</c:v>
                </c:pt>
                <c:pt idx="79">
                  <c:v>#N/A</c:v>
                </c:pt>
                <c:pt idx="80">
                  <c:v>96.768880377062374</c:v>
                </c:pt>
                <c:pt idx="81">
                  <c:v>#N/A</c:v>
                </c:pt>
                <c:pt idx="82">
                  <c:v>#N/A</c:v>
                </c:pt>
                <c:pt idx="83">
                  <c:v>99.250047563899386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5063232"/>
        <c:axId val="315063792"/>
      </c:lineChart>
      <c:catAx>
        <c:axId val="3150632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315063792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315063792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315063232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-0.11151844533333333</c:v>
                </c:pt>
                <c:pt idx="3">
                  <c:v>1.1734424999999993E-2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-1.2543136028571489E-2</c:v>
                </c:pt>
                <c:pt idx="1">
                  <c:v>-0.11560462084285716</c:v>
                </c:pt>
                <c:pt idx="2">
                  <c:v>7.3105447333332574E-3</c:v>
                </c:pt>
                <c:pt idx="3">
                  <c:v>6.2170422000000114E-2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3.2456411299999877E-2</c:v>
                </c:pt>
                <c:pt idx="1">
                  <c:v>1.9542343800000195E-2</c:v>
                </c:pt>
                <c:pt idx="2">
                  <c:v>2.4945113099999805E-2</c:v>
                </c:pt>
                <c:pt idx="3">
                  <c:v>3.4091485899999885E-2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5069952"/>
        <c:axId val="315070512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650907520046E-2"/>
                  <c:y val="-3.502969473493777E-2"/>
                </c:manualLayout>
              </c:layout>
              <c:tx>
                <c:rich>
                  <a:bodyPr/>
                  <a:lstStyle/>
                  <a:p>
                    <a:fld id="{E9805DEF-FFFD-4BEE-8A3E-8C70570FA29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7.5331442658969794E-2"/>
                  <c:y val="-9.989098234313909E-2"/>
                </c:manualLayout>
              </c:layout>
              <c:tx>
                <c:rich>
                  <a:bodyPr/>
                  <a:lstStyle/>
                  <a:p>
                    <a:fld id="{05DBBD8C-9B0A-4900-89EA-C772C934CAB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8.9163429497949698E-2"/>
                  <c:y val="3.8997949943116471E-2"/>
                </c:manualLayout>
              </c:layout>
              <c:tx>
                <c:rich>
                  <a:bodyPr/>
                  <a:lstStyle/>
                  <a:p>
                    <a:fld id="{A094CEF2-7AC9-48CF-85F7-6DBE1041EDD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7.7557418014529228E-2"/>
                  <c:y val="-4.8303664636815596E-2"/>
                </c:manualLayout>
              </c:layout>
              <c:tx>
                <c:rich>
                  <a:bodyPr/>
                  <a:lstStyle/>
                  <a:p>
                    <a:fld id="{3C40C511-BB6F-4153-B123-A6ED45B2D12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0.26772204619999984</c:v>
                </c:pt>
                <c:pt idx="1">
                  <c:v>0.30965756110000031</c:v>
                </c:pt>
                <c:pt idx="2">
                  <c:v>-7.9262787500000265E-2</c:v>
                </c:pt>
                <c:pt idx="3">
                  <c:v>0.10799633289999999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0.27</c:v>
                  </c:pt>
                  <c:pt idx="1">
                    <c:v>0.31</c:v>
                  </c:pt>
                  <c:pt idx="2">
                    <c:v>-0.08</c:v>
                  </c:pt>
                  <c:pt idx="3">
                    <c:v>0.11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5069952"/>
        <c:axId val="315070512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5071632"/>
        <c:axId val="315071072"/>
      </c:scatterChart>
      <c:catAx>
        <c:axId val="31506995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15070512"/>
        <c:crosses val="autoZero"/>
        <c:auto val="1"/>
        <c:lblAlgn val="ctr"/>
        <c:lblOffset val="100"/>
        <c:tickLblSkip val="1"/>
        <c:noMultiLvlLbl val="0"/>
      </c:catAx>
      <c:valAx>
        <c:axId val="315070512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15069952"/>
        <c:crosses val="autoZero"/>
        <c:crossBetween val="between"/>
      </c:valAx>
      <c:valAx>
        <c:axId val="31507107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315071632"/>
        <c:crosses val="max"/>
        <c:crossBetween val="midCat"/>
      </c:valAx>
      <c:valAx>
        <c:axId val="3150716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15071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1.9484999999999999</c:v>
                </c:pt>
                <c:pt idx="1">
                  <c:v>1.7636000000000001</c:v>
                </c:pt>
                <c:pt idx="2">
                  <c:v>1.96875</c:v>
                </c:pt>
                <c:pt idx="3">
                  <c:v>2.1127500000000001</c:v>
                </c:pt>
                <c:pt idx="4">
                  <c:v>2.2681999999999998</c:v>
                </c:pt>
                <c:pt idx="5">
                  <c:v>2.3654999999999999</c:v>
                </c:pt>
                <c:pt idx="6">
                  <c:v>2.2389999999999999</c:v>
                </c:pt>
                <c:pt idx="7">
                  <c:v>2.1776</c:v>
                </c:pt>
                <c:pt idx="8">
                  <c:v>2.2185000000000001</c:v>
                </c:pt>
                <c:pt idx="9">
                  <c:v>2.2494000000000001</c:v>
                </c:pt>
                <c:pt idx="10">
                  <c:v>2.1815000000000002</c:v>
                </c:pt>
                <c:pt idx="11">
                  <c:v>2.2542500000000003</c:v>
                </c:pt>
                <c:pt idx="12">
                  <c:v>2.3490000000000002</c:v>
                </c:pt>
                <c:pt idx="13">
                  <c:v>2.3040000000000003</c:v>
                </c:pt>
                <c:pt idx="14">
                  <c:v>2.3250000000000002</c:v>
                </c:pt>
                <c:pt idx="15">
                  <c:v>2.4172500000000001</c:v>
                </c:pt>
                <c:pt idx="16">
                  <c:v>2.3914</c:v>
                </c:pt>
                <c:pt idx="17">
                  <c:v>2.3465000000000003</c:v>
                </c:pt>
                <c:pt idx="18">
                  <c:v>2.2997999999999998</c:v>
                </c:pt>
                <c:pt idx="19">
                  <c:v>2.3802500000000002</c:v>
                </c:pt>
                <c:pt idx="20">
                  <c:v>2.6452499999999999</c:v>
                </c:pt>
                <c:pt idx="21">
                  <c:v>2.5049999999999999</c:v>
                </c:pt>
                <c:pt idx="22">
                  <c:v>2.5635000000000003</c:v>
                </c:pt>
                <c:pt idx="23">
                  <c:v>2.47675</c:v>
                </c:pt>
                <c:pt idx="24">
                  <c:v>2.5546000000000002</c:v>
                </c:pt>
                <c:pt idx="25">
                  <c:v>2.58725</c:v>
                </c:pt>
                <c:pt idx="26">
                  <c:v>2.5912500000000001</c:v>
                </c:pt>
                <c:pt idx="27">
                  <c:v>2.7569999999999997</c:v>
                </c:pt>
                <c:pt idx="28">
                  <c:v>2.9007499999999999</c:v>
                </c:pt>
                <c:pt idx="29">
                  <c:v>2.8907499999999997</c:v>
                </c:pt>
                <c:pt idx="30">
                  <c:v>2.8486000000000002</c:v>
                </c:pt>
                <c:pt idx="31">
                  <c:v>2.83575</c:v>
                </c:pt>
                <c:pt idx="32">
                  <c:v>2.8355000000000001</c:v>
                </c:pt>
                <c:pt idx="33">
                  <c:v>2.86</c:v>
                </c:pt>
                <c:pt idx="34">
                  <c:v>2.6472500000000001</c:v>
                </c:pt>
                <c:pt idx="35">
                  <c:v>2.3656000000000001</c:v>
                </c:pt>
                <c:pt idx="36">
                  <c:v>2.2477499999999999</c:v>
                </c:pt>
                <c:pt idx="37">
                  <c:v>2.30925</c:v>
                </c:pt>
                <c:pt idx="38">
                  <c:v>2.516</c:v>
                </c:pt>
                <c:pt idx="39">
                  <c:v>2.7983999999999996</c:v>
                </c:pt>
                <c:pt idx="40">
                  <c:v>2.8592500000000003</c:v>
                </c:pt>
                <c:pt idx="41">
                  <c:v>2.7157499999999999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2.1456291666666663</c:v>
                </c:pt>
                <c:pt idx="2">
                  <c:v>2.1456291666666663</c:v>
                </c:pt>
                <c:pt idx="3">
                  <c:v>2.1456291666666663</c:v>
                </c:pt>
                <c:pt idx="4">
                  <c:v>2.1456291666666663</c:v>
                </c:pt>
                <c:pt idx="5">
                  <c:v>2.1456291666666663</c:v>
                </c:pt>
                <c:pt idx="6">
                  <c:v>2.1456291666666663</c:v>
                </c:pt>
                <c:pt idx="7">
                  <c:v>2.1456291666666663</c:v>
                </c:pt>
                <c:pt idx="8">
                  <c:v>2.1456291666666663</c:v>
                </c:pt>
                <c:pt idx="9">
                  <c:v>2.1456291666666663</c:v>
                </c:pt>
                <c:pt idx="10">
                  <c:v>2.1456291666666663</c:v>
                </c:pt>
                <c:pt idx="13">
                  <c:v>2.4169750000000003</c:v>
                </c:pt>
                <c:pt idx="14">
                  <c:v>2.4169750000000003</c:v>
                </c:pt>
                <c:pt idx="15">
                  <c:v>2.4169750000000003</c:v>
                </c:pt>
                <c:pt idx="16">
                  <c:v>2.4169750000000003</c:v>
                </c:pt>
                <c:pt idx="17">
                  <c:v>2.4169750000000003</c:v>
                </c:pt>
                <c:pt idx="18">
                  <c:v>2.4169750000000003</c:v>
                </c:pt>
                <c:pt idx="19">
                  <c:v>2.4169750000000003</c:v>
                </c:pt>
                <c:pt idx="20">
                  <c:v>2.4169750000000003</c:v>
                </c:pt>
                <c:pt idx="21">
                  <c:v>2.4169750000000003</c:v>
                </c:pt>
                <c:pt idx="22">
                  <c:v>2.4169750000000003</c:v>
                </c:pt>
                <c:pt idx="25">
                  <c:v>2.7228583333333334</c:v>
                </c:pt>
                <c:pt idx="26">
                  <c:v>2.7228583333333334</c:v>
                </c:pt>
                <c:pt idx="27">
                  <c:v>2.7228583333333334</c:v>
                </c:pt>
                <c:pt idx="28">
                  <c:v>2.7228583333333334</c:v>
                </c:pt>
                <c:pt idx="29">
                  <c:v>2.7228583333333334</c:v>
                </c:pt>
                <c:pt idx="30">
                  <c:v>2.7228583333333334</c:v>
                </c:pt>
                <c:pt idx="31">
                  <c:v>2.7228583333333334</c:v>
                </c:pt>
                <c:pt idx="32">
                  <c:v>2.7228583333333334</c:v>
                </c:pt>
                <c:pt idx="33">
                  <c:v>2.7228583333333334</c:v>
                </c:pt>
                <c:pt idx="34">
                  <c:v>2.7228583333333334</c:v>
                </c:pt>
                <c:pt idx="37">
                  <c:v>2.6412126666666667</c:v>
                </c:pt>
                <c:pt idx="38">
                  <c:v>2.6412126666666667</c:v>
                </c:pt>
                <c:pt idx="39">
                  <c:v>2.6412126666666667</c:v>
                </c:pt>
                <c:pt idx="40">
                  <c:v>2.6412126666666667</c:v>
                </c:pt>
                <c:pt idx="41">
                  <c:v>2.6412126666666667</c:v>
                </c:pt>
                <c:pt idx="42">
                  <c:v>2.6412126666666667</c:v>
                </c:pt>
                <c:pt idx="43">
                  <c:v>2.6412126666666667</c:v>
                </c:pt>
                <c:pt idx="44">
                  <c:v>2.6412126666666667</c:v>
                </c:pt>
                <c:pt idx="45">
                  <c:v>2.6412126666666667</c:v>
                </c:pt>
                <c:pt idx="46">
                  <c:v>2.6412126666666667</c:v>
                </c:pt>
                <c:pt idx="49">
                  <c:v>2.75250525</c:v>
                </c:pt>
                <c:pt idx="50">
                  <c:v>2.75250525</c:v>
                </c:pt>
                <c:pt idx="51">
                  <c:v>2.75250525</c:v>
                </c:pt>
                <c:pt idx="52">
                  <c:v>2.75250525</c:v>
                </c:pt>
                <c:pt idx="53">
                  <c:v>2.75250525</c:v>
                </c:pt>
                <c:pt idx="54">
                  <c:v>2.75250525</c:v>
                </c:pt>
                <c:pt idx="55">
                  <c:v>2.75250525</c:v>
                </c:pt>
                <c:pt idx="56">
                  <c:v>2.75250525</c:v>
                </c:pt>
                <c:pt idx="57">
                  <c:v>2.75250525</c:v>
                </c:pt>
                <c:pt idx="58">
                  <c:v>2.75250525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1.6960238095238096</c:v>
                </c:pt>
                <c:pt idx="40">
                  <c:v>1.698047619047619</c:v>
                </c:pt>
                <c:pt idx="41">
                  <c:v>1.529047619047619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1.581906746031746</c:v>
                </c:pt>
                <c:pt idx="38">
                  <c:v>1.581906746031746</c:v>
                </c:pt>
                <c:pt idx="39">
                  <c:v>1.581906746031746</c:v>
                </c:pt>
                <c:pt idx="40">
                  <c:v>1.581906746031746</c:v>
                </c:pt>
                <c:pt idx="41">
                  <c:v>1.581906746031746</c:v>
                </c:pt>
                <c:pt idx="42">
                  <c:v>1.581906746031746</c:v>
                </c:pt>
                <c:pt idx="43">
                  <c:v>1.581906746031746</c:v>
                </c:pt>
                <c:pt idx="44">
                  <c:v>1.581906746031746</c:v>
                </c:pt>
                <c:pt idx="45">
                  <c:v>1.581906746031746</c:v>
                </c:pt>
                <c:pt idx="46">
                  <c:v>1.581906746031746</c:v>
                </c:pt>
                <c:pt idx="49">
                  <c:v>1.5952380952380951</c:v>
                </c:pt>
                <c:pt idx="50">
                  <c:v>1.5952380952380951</c:v>
                </c:pt>
                <c:pt idx="51">
                  <c:v>1.5952380952380951</c:v>
                </c:pt>
                <c:pt idx="52">
                  <c:v>1.5952380952380951</c:v>
                </c:pt>
                <c:pt idx="53">
                  <c:v>1.5952380952380951</c:v>
                </c:pt>
                <c:pt idx="54">
                  <c:v>1.5952380952380951</c:v>
                </c:pt>
                <c:pt idx="55">
                  <c:v>1.5952380952380951</c:v>
                </c:pt>
                <c:pt idx="56">
                  <c:v>1.5952380952380951</c:v>
                </c:pt>
                <c:pt idx="57">
                  <c:v>1.5952380952380951</c:v>
                </c:pt>
                <c:pt idx="58">
                  <c:v>1.5952380952380951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1.529047619047619</c:v>
                </c:pt>
                <c:pt idx="42">
                  <c:v>1.5714285714285714</c:v>
                </c:pt>
                <c:pt idx="43">
                  <c:v>1.5952380952380953</c:v>
                </c:pt>
                <c:pt idx="44">
                  <c:v>1.5952380952380953</c:v>
                </c:pt>
                <c:pt idx="45">
                  <c:v>1.5952380952380953</c:v>
                </c:pt>
                <c:pt idx="46">
                  <c:v>1.5952380952380953</c:v>
                </c:pt>
                <c:pt idx="47">
                  <c:v>1.5952380952380953</c:v>
                </c:pt>
                <c:pt idx="48">
                  <c:v>1.5952380952380953</c:v>
                </c:pt>
                <c:pt idx="49">
                  <c:v>1.5952380952380953</c:v>
                </c:pt>
                <c:pt idx="50">
                  <c:v>1.5952380952380953</c:v>
                </c:pt>
                <c:pt idx="51">
                  <c:v>1.5952380952380953</c:v>
                </c:pt>
                <c:pt idx="52">
                  <c:v>1.5952380952380953</c:v>
                </c:pt>
                <c:pt idx="53">
                  <c:v>1.5952380952380953</c:v>
                </c:pt>
                <c:pt idx="54">
                  <c:v>1.5952380952380953</c:v>
                </c:pt>
                <c:pt idx="55">
                  <c:v>1.5952380952380953</c:v>
                </c:pt>
                <c:pt idx="56">
                  <c:v>1.5952380952380953</c:v>
                </c:pt>
                <c:pt idx="57">
                  <c:v>1.5952380952380953</c:v>
                </c:pt>
                <c:pt idx="58">
                  <c:v>1.5952380952380953</c:v>
                </c:pt>
                <c:pt idx="59">
                  <c:v>1.5952380952380953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2.7157499999999999</c:v>
                </c:pt>
                <c:pt idx="42">
                  <c:v>2.7546719999999998</c:v>
                </c:pt>
                <c:pt idx="43">
                  <c:v>2.7706770000000001</c:v>
                </c:pt>
                <c:pt idx="44">
                  <c:v>2.728437</c:v>
                </c:pt>
                <c:pt idx="45">
                  <c:v>2.7139210000000005</c:v>
                </c:pt>
                <c:pt idx="46">
                  <c:v>2.6728969999999999</c:v>
                </c:pt>
                <c:pt idx="47">
                  <c:v>2.607548</c:v>
                </c:pt>
                <c:pt idx="48">
                  <c:v>2.5732930000000001</c:v>
                </c:pt>
                <c:pt idx="49">
                  <c:v>2.6949070000000002</c:v>
                </c:pt>
                <c:pt idx="50">
                  <c:v>2.7828429999999997</c:v>
                </c:pt>
                <c:pt idx="51">
                  <c:v>2.7988619999999997</c:v>
                </c:pt>
                <c:pt idx="52">
                  <c:v>2.8348250000000004</c:v>
                </c:pt>
                <c:pt idx="53">
                  <c:v>2.8873329999999999</c:v>
                </c:pt>
                <c:pt idx="54">
                  <c:v>2.8638060000000003</c:v>
                </c:pt>
                <c:pt idx="55">
                  <c:v>2.8141579999999999</c:v>
                </c:pt>
                <c:pt idx="56">
                  <c:v>2.7665550000000003</c:v>
                </c:pt>
                <c:pt idx="57">
                  <c:v>2.7158460000000004</c:v>
                </c:pt>
                <c:pt idx="58">
                  <c:v>2.679646</c:v>
                </c:pt>
                <c:pt idx="59">
                  <c:v>2.6179890000000001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9199168"/>
        <c:axId val="229146528"/>
      </c:lineChart>
      <c:catAx>
        <c:axId val="22919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291465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229146528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29199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-0.11151844533333333</c:v>
                </c:pt>
                <c:pt idx="3">
                  <c:v>1.1734424999999993E-2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6.3181179571428325E-2</c:v>
                </c:pt>
                <c:pt idx="1">
                  <c:v>3.7933173857142677E-2</c:v>
                </c:pt>
                <c:pt idx="2">
                  <c:v>2.4748224133333219E-2</c:v>
                </c:pt>
                <c:pt idx="3">
                  <c:v>0.19639841800000002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680081656886E-3"/>
                  <c:y val="-4.4916416697912763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82BE07B9-7D00-4172-BBFD-7D7A3DD93A3F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CCC626EE-9F94-4F9A-B540-403FEF01C48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9.9422884639420075E-2"/>
                </c:manualLayout>
              </c:layout>
              <c:tx>
                <c:rich>
                  <a:bodyPr/>
                  <a:lstStyle/>
                  <a:p>
                    <a:fld id="{0F9E49C1-08C2-4340-8178-8CE9F8F3B99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4.6296296296296294E-3"/>
                  <c:y val="0.17122609673790776"/>
                </c:manualLayout>
              </c:layout>
              <c:tx>
                <c:rich>
                  <a:bodyPr/>
                  <a:lstStyle/>
                  <a:p>
                    <a:fld id="{A200F3D8-059D-475F-8119-4FCA0F4FFD8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3.3050633200000235E-2</c:v>
                </c:pt>
                <c:pt idx="1">
                  <c:v>8.5266753199999989E-2</c:v>
                </c:pt>
                <c:pt idx="2">
                  <c:v>4.5519316000004473E-3</c:v>
                </c:pt>
                <c:pt idx="3">
                  <c:v>-3.0675362300000231E-2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0.34</c:v>
                  </c:pt>
                  <c:pt idx="1">
                    <c:v>0.53</c:v>
                  </c:pt>
                  <c:pt idx="2">
                    <c:v>-0.08</c:v>
                  </c:pt>
                  <c:pt idx="3">
                    <c:v>0.18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9185168"/>
        <c:axId val="229177328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0.34404058370000001</c:v>
                </c:pt>
                <c:pt idx="1">
                  <c:v>0.52891976519999995</c:v>
                </c:pt>
                <c:pt idx="2">
                  <c:v>-8.2218289599999661E-2</c:v>
                </c:pt>
                <c:pt idx="3">
                  <c:v>0.17745748069999978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9185168"/>
        <c:axId val="229177328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9173968"/>
        <c:axId val="229160528"/>
      </c:scatterChart>
      <c:catAx>
        <c:axId val="22918516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29177328"/>
        <c:crosses val="autoZero"/>
        <c:auto val="1"/>
        <c:lblAlgn val="ctr"/>
        <c:lblOffset val="100"/>
        <c:tickLblSkip val="1"/>
        <c:noMultiLvlLbl val="0"/>
      </c:catAx>
      <c:valAx>
        <c:axId val="229177328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29185168"/>
        <c:crosses val="autoZero"/>
        <c:crossBetween val="between"/>
        <c:majorUnit val="0.2"/>
      </c:valAx>
      <c:valAx>
        <c:axId val="229160528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229173968"/>
        <c:crosses val="max"/>
        <c:crossBetween val="midCat"/>
      </c:valAx>
      <c:valAx>
        <c:axId val="229173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9160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2.1427499999999999</c:v>
                </c:pt>
                <c:pt idx="1">
                  <c:v>1.9982</c:v>
                </c:pt>
                <c:pt idx="2">
                  <c:v>2.09</c:v>
                </c:pt>
                <c:pt idx="3">
                  <c:v>2.1515</c:v>
                </c:pt>
                <c:pt idx="4">
                  <c:v>2.3146</c:v>
                </c:pt>
                <c:pt idx="5">
                  <c:v>2.4224999999999999</c:v>
                </c:pt>
                <c:pt idx="6">
                  <c:v>2.4045000000000001</c:v>
                </c:pt>
                <c:pt idx="7">
                  <c:v>2.3506</c:v>
                </c:pt>
                <c:pt idx="8">
                  <c:v>2.39425</c:v>
                </c:pt>
                <c:pt idx="9">
                  <c:v>2.4544000000000001</c:v>
                </c:pt>
                <c:pt idx="10">
                  <c:v>2.4384999999999999</c:v>
                </c:pt>
                <c:pt idx="11">
                  <c:v>2.5099999999999998</c:v>
                </c:pt>
                <c:pt idx="12">
                  <c:v>2.5798000000000001</c:v>
                </c:pt>
                <c:pt idx="13">
                  <c:v>2.5680000000000001</c:v>
                </c:pt>
                <c:pt idx="14">
                  <c:v>2.5535000000000001</c:v>
                </c:pt>
                <c:pt idx="15">
                  <c:v>2.5825</c:v>
                </c:pt>
                <c:pt idx="16">
                  <c:v>2.5604</c:v>
                </c:pt>
                <c:pt idx="17">
                  <c:v>2.5105</c:v>
                </c:pt>
                <c:pt idx="18">
                  <c:v>2.4964</c:v>
                </c:pt>
                <c:pt idx="19">
                  <c:v>2.5950000000000002</c:v>
                </c:pt>
                <c:pt idx="20">
                  <c:v>2.7847500000000003</c:v>
                </c:pt>
                <c:pt idx="21">
                  <c:v>2.7942</c:v>
                </c:pt>
                <c:pt idx="22">
                  <c:v>2.9087499999999999</c:v>
                </c:pt>
                <c:pt idx="23">
                  <c:v>2.9089999999999998</c:v>
                </c:pt>
                <c:pt idx="24">
                  <c:v>3.0183999999999997</c:v>
                </c:pt>
                <c:pt idx="25">
                  <c:v>3.04575</c:v>
                </c:pt>
                <c:pt idx="26">
                  <c:v>2.9874999999999998</c:v>
                </c:pt>
                <c:pt idx="27">
                  <c:v>3.0957999999999997</c:v>
                </c:pt>
                <c:pt idx="28">
                  <c:v>3.2437499999999999</c:v>
                </c:pt>
                <c:pt idx="29">
                  <c:v>3.2527499999999998</c:v>
                </c:pt>
                <c:pt idx="30">
                  <c:v>3.2327999999999997</c:v>
                </c:pt>
                <c:pt idx="31">
                  <c:v>3.2182499999999998</c:v>
                </c:pt>
                <c:pt idx="32">
                  <c:v>3.2622500000000003</c:v>
                </c:pt>
                <c:pt idx="33">
                  <c:v>3.3654000000000002</c:v>
                </c:pt>
                <c:pt idx="34">
                  <c:v>3.2995000000000001</c:v>
                </c:pt>
                <c:pt idx="35">
                  <c:v>3.1227999999999998</c:v>
                </c:pt>
                <c:pt idx="36">
                  <c:v>2.9797500000000001</c:v>
                </c:pt>
                <c:pt idx="37">
                  <c:v>2.9964999999999997</c:v>
                </c:pt>
                <c:pt idx="38">
                  <c:v>3.0762499999999999</c:v>
                </c:pt>
                <c:pt idx="39">
                  <c:v>3.1210000000000004</c:v>
                </c:pt>
                <c:pt idx="40">
                  <c:v>3.1612499999999999</c:v>
                </c:pt>
                <c:pt idx="41">
                  <c:v>3.0885000000000002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2.3059833333333337</c:v>
                </c:pt>
                <c:pt idx="2">
                  <c:v>2.3059833333333337</c:v>
                </c:pt>
                <c:pt idx="3">
                  <c:v>2.3059833333333337</c:v>
                </c:pt>
                <c:pt idx="4">
                  <c:v>2.3059833333333337</c:v>
                </c:pt>
                <c:pt idx="5">
                  <c:v>2.3059833333333337</c:v>
                </c:pt>
                <c:pt idx="6">
                  <c:v>2.3059833333333337</c:v>
                </c:pt>
                <c:pt idx="7">
                  <c:v>2.3059833333333337</c:v>
                </c:pt>
                <c:pt idx="8">
                  <c:v>2.3059833333333337</c:v>
                </c:pt>
                <c:pt idx="9">
                  <c:v>2.3059833333333337</c:v>
                </c:pt>
                <c:pt idx="10">
                  <c:v>2.3059833333333337</c:v>
                </c:pt>
                <c:pt idx="13">
                  <c:v>2.6535666666666664</c:v>
                </c:pt>
                <c:pt idx="14">
                  <c:v>2.6535666666666664</c:v>
                </c:pt>
                <c:pt idx="15">
                  <c:v>2.6535666666666664</c:v>
                </c:pt>
                <c:pt idx="16">
                  <c:v>2.6535666666666664</c:v>
                </c:pt>
                <c:pt idx="17">
                  <c:v>2.6535666666666664</c:v>
                </c:pt>
                <c:pt idx="18">
                  <c:v>2.6535666666666664</c:v>
                </c:pt>
                <c:pt idx="19">
                  <c:v>2.6535666666666664</c:v>
                </c:pt>
                <c:pt idx="20">
                  <c:v>2.6535666666666664</c:v>
                </c:pt>
                <c:pt idx="21">
                  <c:v>2.6535666666666664</c:v>
                </c:pt>
                <c:pt idx="22">
                  <c:v>2.6535666666666664</c:v>
                </c:pt>
                <c:pt idx="25">
                  <c:v>3.1787458333333336</c:v>
                </c:pt>
                <c:pt idx="26">
                  <c:v>3.1787458333333336</c:v>
                </c:pt>
                <c:pt idx="27">
                  <c:v>3.1787458333333336</c:v>
                </c:pt>
                <c:pt idx="28">
                  <c:v>3.1787458333333336</c:v>
                </c:pt>
                <c:pt idx="29">
                  <c:v>3.1787458333333336</c:v>
                </c:pt>
                <c:pt idx="30">
                  <c:v>3.1787458333333336</c:v>
                </c:pt>
                <c:pt idx="31">
                  <c:v>3.1787458333333336</c:v>
                </c:pt>
                <c:pt idx="32">
                  <c:v>3.1787458333333336</c:v>
                </c:pt>
                <c:pt idx="33">
                  <c:v>3.1787458333333336</c:v>
                </c:pt>
                <c:pt idx="34">
                  <c:v>3.1787458333333336</c:v>
                </c:pt>
                <c:pt idx="37">
                  <c:v>3.1011694999999997</c:v>
                </c:pt>
                <c:pt idx="38">
                  <c:v>3.1011694999999997</c:v>
                </c:pt>
                <c:pt idx="39">
                  <c:v>3.1011694999999997</c:v>
                </c:pt>
                <c:pt idx="40">
                  <c:v>3.1011694999999997</c:v>
                </c:pt>
                <c:pt idx="41">
                  <c:v>3.1011694999999997</c:v>
                </c:pt>
                <c:pt idx="42">
                  <c:v>3.1011694999999997</c:v>
                </c:pt>
                <c:pt idx="43">
                  <c:v>3.1011694999999997</c:v>
                </c:pt>
                <c:pt idx="44">
                  <c:v>3.1011694999999997</c:v>
                </c:pt>
                <c:pt idx="45">
                  <c:v>3.1011694999999997</c:v>
                </c:pt>
                <c:pt idx="46">
                  <c:v>3.1011694999999997</c:v>
                </c:pt>
                <c:pt idx="49">
                  <c:v>3.2778635</c:v>
                </c:pt>
                <c:pt idx="50">
                  <c:v>3.2778635</c:v>
                </c:pt>
                <c:pt idx="51">
                  <c:v>3.2778635</c:v>
                </c:pt>
                <c:pt idx="52">
                  <c:v>3.2778635</c:v>
                </c:pt>
                <c:pt idx="53">
                  <c:v>3.2778635</c:v>
                </c:pt>
                <c:pt idx="54">
                  <c:v>3.2778635</c:v>
                </c:pt>
                <c:pt idx="55">
                  <c:v>3.2778635</c:v>
                </c:pt>
                <c:pt idx="56">
                  <c:v>3.2778635</c:v>
                </c:pt>
                <c:pt idx="57">
                  <c:v>3.2778635</c:v>
                </c:pt>
                <c:pt idx="58">
                  <c:v>3.2778635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1.6960238095238096</c:v>
                </c:pt>
                <c:pt idx="40">
                  <c:v>1.698047619047619</c:v>
                </c:pt>
                <c:pt idx="41">
                  <c:v>1.529047619047619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1.581906746031746</c:v>
                </c:pt>
                <c:pt idx="38">
                  <c:v>1.581906746031746</c:v>
                </c:pt>
                <c:pt idx="39">
                  <c:v>1.581906746031746</c:v>
                </c:pt>
                <c:pt idx="40">
                  <c:v>1.581906746031746</c:v>
                </c:pt>
                <c:pt idx="41">
                  <c:v>1.581906746031746</c:v>
                </c:pt>
                <c:pt idx="42">
                  <c:v>1.581906746031746</c:v>
                </c:pt>
                <c:pt idx="43">
                  <c:v>1.581906746031746</c:v>
                </c:pt>
                <c:pt idx="44">
                  <c:v>1.581906746031746</c:v>
                </c:pt>
                <c:pt idx="45">
                  <c:v>1.581906746031746</c:v>
                </c:pt>
                <c:pt idx="46">
                  <c:v>1.581906746031746</c:v>
                </c:pt>
                <c:pt idx="49">
                  <c:v>1.5952380952380951</c:v>
                </c:pt>
                <c:pt idx="50">
                  <c:v>1.5952380952380951</c:v>
                </c:pt>
                <c:pt idx="51">
                  <c:v>1.5952380952380951</c:v>
                </c:pt>
                <c:pt idx="52">
                  <c:v>1.5952380952380951</c:v>
                </c:pt>
                <c:pt idx="53">
                  <c:v>1.5952380952380951</c:v>
                </c:pt>
                <c:pt idx="54">
                  <c:v>1.5952380952380951</c:v>
                </c:pt>
                <c:pt idx="55">
                  <c:v>1.5952380952380951</c:v>
                </c:pt>
                <c:pt idx="56">
                  <c:v>1.5952380952380951</c:v>
                </c:pt>
                <c:pt idx="57">
                  <c:v>1.5952380952380951</c:v>
                </c:pt>
                <c:pt idx="58">
                  <c:v>1.5952380952380951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1.529047619047619</c:v>
                </c:pt>
                <c:pt idx="42">
                  <c:v>1.5714285714285714</c:v>
                </c:pt>
                <c:pt idx="43">
                  <c:v>1.5952380952380953</c:v>
                </c:pt>
                <c:pt idx="44">
                  <c:v>1.5952380952380953</c:v>
                </c:pt>
                <c:pt idx="45">
                  <c:v>1.5952380952380953</c:v>
                </c:pt>
                <c:pt idx="46">
                  <c:v>1.5952380952380953</c:v>
                </c:pt>
                <c:pt idx="47">
                  <c:v>1.5952380952380953</c:v>
                </c:pt>
                <c:pt idx="48">
                  <c:v>1.5952380952380953</c:v>
                </c:pt>
                <c:pt idx="49">
                  <c:v>1.5952380952380953</c:v>
                </c:pt>
                <c:pt idx="50">
                  <c:v>1.5952380952380953</c:v>
                </c:pt>
                <c:pt idx="51">
                  <c:v>1.5952380952380953</c:v>
                </c:pt>
                <c:pt idx="52">
                  <c:v>1.5952380952380953</c:v>
                </c:pt>
                <c:pt idx="53">
                  <c:v>1.5952380952380953</c:v>
                </c:pt>
                <c:pt idx="54">
                  <c:v>1.5952380952380953</c:v>
                </c:pt>
                <c:pt idx="55">
                  <c:v>1.5952380952380953</c:v>
                </c:pt>
                <c:pt idx="56">
                  <c:v>1.5952380952380953</c:v>
                </c:pt>
                <c:pt idx="57">
                  <c:v>1.5952380952380953</c:v>
                </c:pt>
                <c:pt idx="58">
                  <c:v>1.5952380952380953</c:v>
                </c:pt>
                <c:pt idx="59">
                  <c:v>1.5952380952380953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3.0885000000000002</c:v>
                </c:pt>
                <c:pt idx="42">
                  <c:v>3.0166029999999999</c:v>
                </c:pt>
                <c:pt idx="43">
                  <c:v>3.0725929999999999</c:v>
                </c:pt>
                <c:pt idx="44">
                  <c:v>3.1231339999999999</c:v>
                </c:pt>
                <c:pt idx="45">
                  <c:v>3.1659339999999996</c:v>
                </c:pt>
                <c:pt idx="46">
                  <c:v>3.1917380000000004</c:v>
                </c:pt>
                <c:pt idx="47">
                  <c:v>3.2207819999999998</c:v>
                </c:pt>
                <c:pt idx="48">
                  <c:v>3.211633</c:v>
                </c:pt>
                <c:pt idx="49">
                  <c:v>3.2099820000000001</c:v>
                </c:pt>
                <c:pt idx="50">
                  <c:v>3.264357</c:v>
                </c:pt>
                <c:pt idx="51">
                  <c:v>3.283544</c:v>
                </c:pt>
                <c:pt idx="52">
                  <c:v>3.2965120000000003</c:v>
                </c:pt>
                <c:pt idx="53">
                  <c:v>3.2931249999999999</c:v>
                </c:pt>
                <c:pt idx="54">
                  <c:v>3.2835789999999996</c:v>
                </c:pt>
                <c:pt idx="55">
                  <c:v>3.2848600000000001</c:v>
                </c:pt>
                <c:pt idx="56">
                  <c:v>3.2887840000000002</c:v>
                </c:pt>
                <c:pt idx="57">
                  <c:v>3.2950470000000003</c:v>
                </c:pt>
                <c:pt idx="58">
                  <c:v>3.3032330000000001</c:v>
                </c:pt>
                <c:pt idx="59">
                  <c:v>3.319706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9196368"/>
        <c:axId val="229151008"/>
      </c:lineChart>
      <c:catAx>
        <c:axId val="229196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2915100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229151008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29196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4.7130000000000001</c:v>
                </c:pt>
                <c:pt idx="1">
                  <c:v>5.9989999999999997</c:v>
                </c:pt>
                <c:pt idx="2">
                  <c:v>4.9029999999999996</c:v>
                </c:pt>
                <c:pt idx="3">
                  <c:v>4.6580000000000004</c:v>
                </c:pt>
                <c:pt idx="4">
                  <c:v>4.5810000000000004</c:v>
                </c:pt>
                <c:pt idx="5">
                  <c:v>4.5880000000000001</c:v>
                </c:pt>
                <c:pt idx="6">
                  <c:v>4.0490000000000004</c:v>
                </c:pt>
                <c:pt idx="7">
                  <c:v>3.9119999999999999</c:v>
                </c:pt>
                <c:pt idx="8">
                  <c:v>3.9239999999999999</c:v>
                </c:pt>
                <c:pt idx="9">
                  <c:v>3.7810000000000001</c:v>
                </c:pt>
                <c:pt idx="10">
                  <c:v>4.1219999999999999</c:v>
                </c:pt>
                <c:pt idx="11">
                  <c:v>3.4820000000000002</c:v>
                </c:pt>
                <c:pt idx="12">
                  <c:v>2.9940000000000002</c:v>
                </c:pt>
                <c:pt idx="13">
                  <c:v>2.8730000000000002</c:v>
                </c:pt>
                <c:pt idx="14">
                  <c:v>2.831</c:v>
                </c:pt>
                <c:pt idx="15">
                  <c:v>2.61</c:v>
                </c:pt>
                <c:pt idx="16">
                  <c:v>2.8490000000000002</c:v>
                </c:pt>
                <c:pt idx="17">
                  <c:v>2.7839999999999998</c:v>
                </c:pt>
                <c:pt idx="18">
                  <c:v>2.839</c:v>
                </c:pt>
                <c:pt idx="19">
                  <c:v>2.774</c:v>
                </c:pt>
                <c:pt idx="20">
                  <c:v>2.66</c:v>
                </c:pt>
                <c:pt idx="21">
                  <c:v>2.3410000000000002</c:v>
                </c:pt>
                <c:pt idx="22">
                  <c:v>2.093</c:v>
                </c:pt>
                <c:pt idx="23">
                  <c:v>1.929</c:v>
                </c:pt>
                <c:pt idx="24">
                  <c:v>2.2829999999999999</c:v>
                </c:pt>
                <c:pt idx="25">
                  <c:v>1.9890000000000001</c:v>
                </c:pt>
                <c:pt idx="26">
                  <c:v>1.7290000000000001</c:v>
                </c:pt>
                <c:pt idx="27">
                  <c:v>1.917</c:v>
                </c:pt>
                <c:pt idx="28">
                  <c:v>1.9219999999999999</c:v>
                </c:pt>
                <c:pt idx="29">
                  <c:v>2.5870000000000002</c:v>
                </c:pt>
                <c:pt idx="30">
                  <c:v>2.8220000000000001</c:v>
                </c:pt>
                <c:pt idx="31">
                  <c:v>2.8220000000000001</c:v>
                </c:pt>
                <c:pt idx="32">
                  <c:v>2.992</c:v>
                </c:pt>
                <c:pt idx="33">
                  <c:v>2.9769999999999999</c:v>
                </c:pt>
                <c:pt idx="34">
                  <c:v>2.548</c:v>
                </c:pt>
                <c:pt idx="35">
                  <c:v>3.5910000000000002</c:v>
                </c:pt>
                <c:pt idx="36">
                  <c:v>3.3039999999999998</c:v>
                </c:pt>
                <c:pt idx="37">
                  <c:v>2.8519999999999999</c:v>
                </c:pt>
                <c:pt idx="38">
                  <c:v>2.88</c:v>
                </c:pt>
                <c:pt idx="39">
                  <c:v>3.1030000000000002</c:v>
                </c:pt>
                <c:pt idx="40">
                  <c:v>3.15</c:v>
                </c:pt>
                <c:pt idx="41">
                  <c:v>2.9750000000000001</c:v>
                </c:pt>
                <c:pt idx="42">
                  <c:v>2.984</c:v>
                </c:pt>
                <c:pt idx="43">
                  <c:v>2.9</c:v>
                </c:pt>
                <c:pt idx="44">
                  <c:v>2.976</c:v>
                </c:pt>
                <c:pt idx="45">
                  <c:v>2.879</c:v>
                </c:pt>
                <c:pt idx="46">
                  <c:v>3.0139999999999998</c:v>
                </c:pt>
                <c:pt idx="47">
                  <c:v>2.8210000000000002</c:v>
                </c:pt>
                <c:pt idx="48">
                  <c:v>3.69</c:v>
                </c:pt>
                <c:pt idx="49">
                  <c:v>2.67</c:v>
                </c:pt>
                <c:pt idx="50">
                  <c:v>2.6930000000000001</c:v>
                </c:pt>
                <c:pt idx="51">
                  <c:v>2.7959999999999998</c:v>
                </c:pt>
                <c:pt idx="52">
                  <c:v>2.8</c:v>
                </c:pt>
                <c:pt idx="53">
                  <c:v>2.9670000000000001</c:v>
                </c:pt>
                <c:pt idx="54">
                  <c:v>2.8330000000000002</c:v>
                </c:pt>
                <c:pt idx="55">
                  <c:v>2.9609999999999999</c:v>
                </c:pt>
                <c:pt idx="56">
                  <c:v>2.9950000000000001</c:v>
                </c:pt>
                <c:pt idx="57">
                  <c:v>3.2759999999999998</c:v>
                </c:pt>
                <c:pt idx="58">
                  <c:v>4.0910000000000002</c:v>
                </c:pt>
                <c:pt idx="59">
                  <c:v>4.0410000000000004</c:v>
                </c:pt>
                <c:pt idx="60">
                  <c:v>3.109</c:v>
                </c:pt>
                <c:pt idx="61">
                  <c:v>2.6909999999999998</c:v>
                </c:pt>
                <c:pt idx="62">
                  <c:v>2.948</c:v>
                </c:pt>
                <c:pt idx="63">
                  <c:v>2.6469999999999998</c:v>
                </c:pt>
                <c:pt idx="64">
                  <c:v>2.6379999999999999</c:v>
                </c:pt>
                <c:pt idx="65">
                  <c:v>2.4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2.4</c:v>
                </c:pt>
                <c:pt idx="66">
                  <c:v>2.348767</c:v>
                </c:pt>
                <c:pt idx="67">
                  <c:v>2.3478669999999999</c:v>
                </c:pt>
                <c:pt idx="68">
                  <c:v>2.3473470000000001</c:v>
                </c:pt>
                <c:pt idx="69">
                  <c:v>2.4969749999999999</c:v>
                </c:pt>
                <c:pt idx="70">
                  <c:v>2.6667809999999998</c:v>
                </c:pt>
                <c:pt idx="71">
                  <c:v>2.796697</c:v>
                </c:pt>
                <c:pt idx="72">
                  <c:v>3.0464120000000001</c:v>
                </c:pt>
                <c:pt idx="73">
                  <c:v>3.0008059999999999</c:v>
                </c:pt>
                <c:pt idx="74">
                  <c:v>2.8096220000000001</c:v>
                </c:pt>
                <c:pt idx="75">
                  <c:v>2.6348769999999999</c:v>
                </c:pt>
                <c:pt idx="76">
                  <c:v>2.556743</c:v>
                </c:pt>
                <c:pt idx="77">
                  <c:v>2.5567489999999999</c:v>
                </c:pt>
                <c:pt idx="78">
                  <c:v>2.6666259999999999</c:v>
                </c:pt>
                <c:pt idx="79">
                  <c:v>2.6251660000000001</c:v>
                </c:pt>
                <c:pt idx="80">
                  <c:v>2.6237189999999999</c:v>
                </c:pt>
                <c:pt idx="81">
                  <c:v>2.7401</c:v>
                </c:pt>
                <c:pt idx="82">
                  <c:v>2.897014</c:v>
                </c:pt>
                <c:pt idx="83">
                  <c:v>3.0620959999999999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2.2857999999999996</c:v>
                </c:pt>
                <c:pt idx="68">
                  <c:v>2.2603999999999997</c:v>
                </c:pt>
                <c:pt idx="69">
                  <c:v>2.2906</c:v>
                </c:pt>
                <c:pt idx="70">
                  <c:v>2.3813999999999997</c:v>
                </c:pt>
                <c:pt idx="71">
                  <c:v>2.5731999999999999</c:v>
                </c:pt>
                <c:pt idx="72">
                  <c:v>2.6819999999999995</c:v>
                </c:pt>
                <c:pt idx="73">
                  <c:v>2.6512000000000002</c:v>
                </c:pt>
                <c:pt idx="74">
                  <c:v>2.5771999999999999</c:v>
                </c:pt>
                <c:pt idx="75">
                  <c:v>2.3933999999999997</c:v>
                </c:pt>
                <c:pt idx="76">
                  <c:v>2.3705999999999996</c:v>
                </c:pt>
                <c:pt idx="77">
                  <c:v>2.4102000000000001</c:v>
                </c:pt>
                <c:pt idx="78">
                  <c:v>2.4521999999999999</c:v>
                </c:pt>
                <c:pt idx="79">
                  <c:v>2.4671999999999996</c:v>
                </c:pt>
                <c:pt idx="80">
                  <c:v>2.4538000000000002</c:v>
                </c:pt>
                <c:pt idx="81">
                  <c:v>2.4771999999999998</c:v>
                </c:pt>
                <c:pt idx="82">
                  <c:v>2.5423999999999998</c:v>
                </c:pt>
                <c:pt idx="83">
                  <c:v>2.7065999999999999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1.9444916357209419</c:v>
                </c:pt>
                <c:pt idx="68">
                  <c:v>1.7525133712443499</c:v>
                </c:pt>
                <c:pt idx="69">
                  <c:v>1.6617375694636931</c:v>
                </c:pt>
                <c:pt idx="70">
                  <c:v>1.6095095597718174</c:v>
                </c:pt>
                <c:pt idx="71">
                  <c:v>1.6419113547278847</c:v>
                </c:pt>
                <c:pt idx="72">
                  <c:v>1.5890724854088321</c:v>
                </c:pt>
                <c:pt idx="73">
                  <c:v>1.4846340925958248</c:v>
                </c:pt>
                <c:pt idx="74">
                  <c:v>1.4228532912638387</c:v>
                </c:pt>
                <c:pt idx="75">
                  <c:v>1.5752654743567509</c:v>
                </c:pt>
                <c:pt idx="76">
                  <c:v>1.5987598474238078</c:v>
                </c:pt>
                <c:pt idx="77">
                  <c:v>1.6246922757150719</c:v>
                </c:pt>
                <c:pt idx="78">
                  <c:v>1.6451126591494194</c:v>
                </c:pt>
                <c:pt idx="79">
                  <c:v>1.6308471652872314</c:v>
                </c:pt>
                <c:pt idx="80">
                  <c:v>1.5981715041240776</c:v>
                </c:pt>
                <c:pt idx="81">
                  <c:v>1.586898911290201</c:v>
                </c:pt>
                <c:pt idx="82">
                  <c:v>1.58962496767865</c:v>
                </c:pt>
                <c:pt idx="83">
                  <c:v>1.6319290170305136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2.6870167729278074</c:v>
                </c:pt>
                <c:pt idx="68">
                  <c:v>2.9154745657501762</c:v>
                </c:pt>
                <c:pt idx="69">
                  <c:v>3.1574470340063145</c:v>
                </c:pt>
                <c:pt idx="70">
                  <c:v>3.5234745426451481</c:v>
                </c:pt>
                <c:pt idx="71">
                  <c:v>4.0327135937843375</c:v>
                </c:pt>
                <c:pt idx="72">
                  <c:v>4.5266179271547644</c:v>
                </c:pt>
                <c:pt idx="73">
                  <c:v>4.7344065955742067</c:v>
                </c:pt>
                <c:pt idx="74">
                  <c:v>4.6680567004208351</c:v>
                </c:pt>
                <c:pt idx="75">
                  <c:v>3.6364432873380523</c:v>
                </c:pt>
                <c:pt idx="76">
                  <c:v>3.515064735366904</c:v>
                </c:pt>
                <c:pt idx="77">
                  <c:v>3.5754857254080759</c:v>
                </c:pt>
                <c:pt idx="78">
                  <c:v>3.6552419717620297</c:v>
                </c:pt>
                <c:pt idx="79">
                  <c:v>3.7324624707723109</c:v>
                </c:pt>
                <c:pt idx="80">
                  <c:v>3.767514578042769</c:v>
                </c:pt>
                <c:pt idx="81">
                  <c:v>3.8669884996082113</c:v>
                </c:pt>
                <c:pt idx="82">
                  <c:v>4.06624071175679</c:v>
                </c:pt>
                <c:pt idx="83">
                  <c:v>4.4889719366164229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9138128"/>
        <c:axId val="229152688"/>
      </c:lineChart>
      <c:catAx>
        <c:axId val="22913812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22915268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229152688"/>
        <c:scaling>
          <c:orientation val="minMax"/>
          <c:max val="9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229138128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9.5</c:v>
                </c:pt>
                <c:pt idx="1">
                  <c:v>9.08</c:v>
                </c:pt>
                <c:pt idx="2">
                  <c:v>9.2799999999999994</c:v>
                </c:pt>
                <c:pt idx="3">
                  <c:v>10.43</c:v>
                </c:pt>
                <c:pt idx="4">
                  <c:v>12.73</c:v>
                </c:pt>
                <c:pt idx="5">
                  <c:v>15.07</c:v>
                </c:pt>
                <c:pt idx="6">
                  <c:v>16.28</c:v>
                </c:pt>
                <c:pt idx="7">
                  <c:v>16.88</c:v>
                </c:pt>
                <c:pt idx="8">
                  <c:v>16.399999999999999</c:v>
                </c:pt>
                <c:pt idx="9">
                  <c:v>12.6</c:v>
                </c:pt>
                <c:pt idx="10">
                  <c:v>10.02</c:v>
                </c:pt>
                <c:pt idx="11">
                  <c:v>9.27</c:v>
                </c:pt>
                <c:pt idx="12">
                  <c:v>8.2799999999999994</c:v>
                </c:pt>
                <c:pt idx="13">
                  <c:v>8.36</c:v>
                </c:pt>
                <c:pt idx="14">
                  <c:v>9.19</c:v>
                </c:pt>
                <c:pt idx="15">
                  <c:v>9.65</c:v>
                </c:pt>
                <c:pt idx="16">
                  <c:v>11.62</c:v>
                </c:pt>
                <c:pt idx="17">
                  <c:v>14.43</c:v>
                </c:pt>
                <c:pt idx="18">
                  <c:v>16.559999999999999</c:v>
                </c:pt>
                <c:pt idx="19">
                  <c:v>17.600000000000001</c:v>
                </c:pt>
                <c:pt idx="20">
                  <c:v>16.78</c:v>
                </c:pt>
                <c:pt idx="21">
                  <c:v>13.74</c:v>
                </c:pt>
                <c:pt idx="22">
                  <c:v>10.77</c:v>
                </c:pt>
                <c:pt idx="23">
                  <c:v>9.06</c:v>
                </c:pt>
                <c:pt idx="24">
                  <c:v>9.32</c:v>
                </c:pt>
                <c:pt idx="25">
                  <c:v>10.01</c:v>
                </c:pt>
                <c:pt idx="26">
                  <c:v>9.86</c:v>
                </c:pt>
                <c:pt idx="27">
                  <c:v>11.34</c:v>
                </c:pt>
                <c:pt idx="28">
                  <c:v>13.26</c:v>
                </c:pt>
                <c:pt idx="29">
                  <c:v>16.059999999999999</c:v>
                </c:pt>
                <c:pt idx="30">
                  <c:v>17.86</c:v>
                </c:pt>
                <c:pt idx="31">
                  <c:v>18.22</c:v>
                </c:pt>
                <c:pt idx="32">
                  <c:v>16.920000000000002</c:v>
                </c:pt>
                <c:pt idx="33">
                  <c:v>13.36</c:v>
                </c:pt>
                <c:pt idx="34">
                  <c:v>10.15</c:v>
                </c:pt>
                <c:pt idx="35">
                  <c:v>9.2899999999999991</c:v>
                </c:pt>
                <c:pt idx="36">
                  <c:v>8.91</c:v>
                </c:pt>
                <c:pt idx="37">
                  <c:v>9.64</c:v>
                </c:pt>
                <c:pt idx="38">
                  <c:v>9.7799999999999994</c:v>
                </c:pt>
                <c:pt idx="39">
                  <c:v>10.039999999999999</c:v>
                </c:pt>
                <c:pt idx="40">
                  <c:v>13.64</c:v>
                </c:pt>
                <c:pt idx="41">
                  <c:v>16.510000000000002</c:v>
                </c:pt>
                <c:pt idx="42">
                  <c:v>17.920000000000002</c:v>
                </c:pt>
                <c:pt idx="43">
                  <c:v>18.63</c:v>
                </c:pt>
                <c:pt idx="44">
                  <c:v>17.309999999999999</c:v>
                </c:pt>
                <c:pt idx="45">
                  <c:v>12.26</c:v>
                </c:pt>
                <c:pt idx="46">
                  <c:v>9.43</c:v>
                </c:pt>
                <c:pt idx="47">
                  <c:v>9.6300000000000008</c:v>
                </c:pt>
                <c:pt idx="48">
                  <c:v>9.43</c:v>
                </c:pt>
                <c:pt idx="49">
                  <c:v>9.4700000000000006</c:v>
                </c:pt>
                <c:pt idx="50">
                  <c:v>9.48</c:v>
                </c:pt>
                <c:pt idx="51">
                  <c:v>10.92</c:v>
                </c:pt>
                <c:pt idx="52">
                  <c:v>12.578620000000001</c:v>
                </c:pt>
                <c:pt idx="53">
                  <c:v>14.91475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12.295000000000002</c:v>
                </c:pt>
                <c:pt idx="2">
                  <c:v>12.295000000000002</c:v>
                </c:pt>
                <c:pt idx="3">
                  <c:v>12.295000000000002</c:v>
                </c:pt>
                <c:pt idx="4">
                  <c:v>12.295000000000002</c:v>
                </c:pt>
                <c:pt idx="5">
                  <c:v>12.295000000000002</c:v>
                </c:pt>
                <c:pt idx="6">
                  <c:v>12.295000000000002</c:v>
                </c:pt>
                <c:pt idx="7">
                  <c:v>12.295000000000002</c:v>
                </c:pt>
                <c:pt idx="8">
                  <c:v>12.295000000000002</c:v>
                </c:pt>
                <c:pt idx="9">
                  <c:v>12.295000000000002</c:v>
                </c:pt>
                <c:pt idx="10">
                  <c:v>12.295000000000002</c:v>
                </c:pt>
                <c:pt idx="13">
                  <c:v>12.17</c:v>
                </c:pt>
                <c:pt idx="14">
                  <c:v>12.17</c:v>
                </c:pt>
                <c:pt idx="15">
                  <c:v>12.17</c:v>
                </c:pt>
                <c:pt idx="16">
                  <c:v>12.17</c:v>
                </c:pt>
                <c:pt idx="17">
                  <c:v>12.17</c:v>
                </c:pt>
                <c:pt idx="18">
                  <c:v>12.17</c:v>
                </c:pt>
                <c:pt idx="19">
                  <c:v>12.17</c:v>
                </c:pt>
                <c:pt idx="20">
                  <c:v>12.17</c:v>
                </c:pt>
                <c:pt idx="21">
                  <c:v>12.17</c:v>
                </c:pt>
                <c:pt idx="22">
                  <c:v>12.17</c:v>
                </c:pt>
                <c:pt idx="25">
                  <c:v>12.970833333333331</c:v>
                </c:pt>
                <c:pt idx="26">
                  <c:v>12.970833333333331</c:v>
                </c:pt>
                <c:pt idx="27">
                  <c:v>12.970833333333331</c:v>
                </c:pt>
                <c:pt idx="28">
                  <c:v>12.970833333333331</c:v>
                </c:pt>
                <c:pt idx="29">
                  <c:v>12.970833333333331</c:v>
                </c:pt>
                <c:pt idx="30">
                  <c:v>12.970833333333331</c:v>
                </c:pt>
                <c:pt idx="31">
                  <c:v>12.970833333333331</c:v>
                </c:pt>
                <c:pt idx="32">
                  <c:v>12.970833333333331</c:v>
                </c:pt>
                <c:pt idx="33">
                  <c:v>12.970833333333331</c:v>
                </c:pt>
                <c:pt idx="34">
                  <c:v>12.970833333333331</c:v>
                </c:pt>
                <c:pt idx="37">
                  <c:v>12.808333333333332</c:v>
                </c:pt>
                <c:pt idx="38">
                  <c:v>12.808333333333332</c:v>
                </c:pt>
                <c:pt idx="39">
                  <c:v>12.808333333333332</c:v>
                </c:pt>
                <c:pt idx="40">
                  <c:v>12.808333333333332</c:v>
                </c:pt>
                <c:pt idx="41">
                  <c:v>12.808333333333332</c:v>
                </c:pt>
                <c:pt idx="42">
                  <c:v>12.808333333333332</c:v>
                </c:pt>
                <c:pt idx="43">
                  <c:v>12.808333333333332</c:v>
                </c:pt>
                <c:pt idx="44">
                  <c:v>12.808333333333332</c:v>
                </c:pt>
                <c:pt idx="45">
                  <c:v>12.808333333333332</c:v>
                </c:pt>
                <c:pt idx="46">
                  <c:v>12.808333333333332</c:v>
                </c:pt>
                <c:pt idx="49">
                  <c:v>12.364567166666665</c:v>
                </c:pt>
                <c:pt idx="50">
                  <c:v>12.364567166666665</c:v>
                </c:pt>
                <c:pt idx="51">
                  <c:v>12.364567166666665</c:v>
                </c:pt>
                <c:pt idx="52">
                  <c:v>12.364567166666665</c:v>
                </c:pt>
                <c:pt idx="53">
                  <c:v>12.364567166666665</c:v>
                </c:pt>
                <c:pt idx="54">
                  <c:v>12.364567166666665</c:v>
                </c:pt>
                <c:pt idx="55">
                  <c:v>12.364567166666665</c:v>
                </c:pt>
                <c:pt idx="56">
                  <c:v>12.364567166666665</c:v>
                </c:pt>
                <c:pt idx="57">
                  <c:v>12.364567166666665</c:v>
                </c:pt>
                <c:pt idx="58">
                  <c:v>12.364567166666665</c:v>
                </c:pt>
                <c:pt idx="61">
                  <c:v>12.635082166666665</c:v>
                </c:pt>
                <c:pt idx="62">
                  <c:v>12.635082166666665</c:v>
                </c:pt>
                <c:pt idx="63">
                  <c:v>12.635082166666665</c:v>
                </c:pt>
                <c:pt idx="64">
                  <c:v>12.635082166666665</c:v>
                </c:pt>
                <c:pt idx="65">
                  <c:v>12.635082166666665</c:v>
                </c:pt>
                <c:pt idx="66">
                  <c:v>12.635082166666665</c:v>
                </c:pt>
                <c:pt idx="67">
                  <c:v>12.635082166666665</c:v>
                </c:pt>
                <c:pt idx="68">
                  <c:v>12.635082166666665</c:v>
                </c:pt>
                <c:pt idx="69">
                  <c:v>12.635082166666665</c:v>
                </c:pt>
                <c:pt idx="70">
                  <c:v>12.635082166666665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3.1077720000000002</c:v>
                </c:pt>
                <c:pt idx="1">
                  <c:v>2.9821740000000001</c:v>
                </c:pt>
                <c:pt idx="2">
                  <c:v>2.9385780000000001</c:v>
                </c:pt>
                <c:pt idx="3">
                  <c:v>2.7091799999999999</c:v>
                </c:pt>
                <c:pt idx="4">
                  <c:v>2.9572620000000001</c:v>
                </c:pt>
                <c:pt idx="5">
                  <c:v>2.8897919999999999</c:v>
                </c:pt>
                <c:pt idx="6">
                  <c:v>2.946882</c:v>
                </c:pt>
                <c:pt idx="7">
                  <c:v>2.8794119999999999</c:v>
                </c:pt>
                <c:pt idx="8">
                  <c:v>2.7610800000000002</c:v>
                </c:pt>
                <c:pt idx="9">
                  <c:v>2.4299580000000001</c:v>
                </c:pt>
                <c:pt idx="10">
                  <c:v>2.1725340000000002</c:v>
                </c:pt>
                <c:pt idx="11">
                  <c:v>2.0023019999999998</c:v>
                </c:pt>
                <c:pt idx="12">
                  <c:v>2.3674710000000001</c:v>
                </c:pt>
                <c:pt idx="13">
                  <c:v>2.0625930000000001</c:v>
                </c:pt>
                <c:pt idx="14">
                  <c:v>1.7929729999999999</c:v>
                </c:pt>
                <c:pt idx="15">
                  <c:v>1.9879290000000001</c:v>
                </c:pt>
                <c:pt idx="16">
                  <c:v>1.9931140000000001</c:v>
                </c:pt>
                <c:pt idx="17">
                  <c:v>2.6827190000000001</c:v>
                </c:pt>
                <c:pt idx="18">
                  <c:v>2.9264139999999998</c:v>
                </c:pt>
                <c:pt idx="19">
                  <c:v>2.9264139999999998</c:v>
                </c:pt>
                <c:pt idx="20">
                  <c:v>3.1027040000000001</c:v>
                </c:pt>
                <c:pt idx="21">
                  <c:v>3.0871490000000001</c:v>
                </c:pt>
                <c:pt idx="22">
                  <c:v>2.6422759999999998</c:v>
                </c:pt>
                <c:pt idx="23">
                  <c:v>3.7238669999999998</c:v>
                </c:pt>
                <c:pt idx="24">
                  <c:v>3.4262480000000002</c:v>
                </c:pt>
                <c:pt idx="25">
                  <c:v>2.9575239999999998</c:v>
                </c:pt>
                <c:pt idx="26">
                  <c:v>2.9865599999999999</c:v>
                </c:pt>
                <c:pt idx="27">
                  <c:v>3.2178110000000002</c:v>
                </c:pt>
                <c:pt idx="28">
                  <c:v>3.2665500000000001</c:v>
                </c:pt>
                <c:pt idx="29">
                  <c:v>3.0850749999999998</c:v>
                </c:pt>
                <c:pt idx="30">
                  <c:v>3.094408</c:v>
                </c:pt>
                <c:pt idx="31">
                  <c:v>3.0072999999999999</c:v>
                </c:pt>
                <c:pt idx="32">
                  <c:v>3.086112</c:v>
                </c:pt>
                <c:pt idx="33">
                  <c:v>2.9855230000000001</c:v>
                </c:pt>
                <c:pt idx="34">
                  <c:v>3.125518</c:v>
                </c:pt>
                <c:pt idx="35">
                  <c:v>2.9253770000000001</c:v>
                </c:pt>
                <c:pt idx="36">
                  <c:v>3.82653</c:v>
                </c:pt>
                <c:pt idx="37">
                  <c:v>2.7687900000000001</c:v>
                </c:pt>
                <c:pt idx="38">
                  <c:v>2.7926410000000002</c:v>
                </c:pt>
                <c:pt idx="39">
                  <c:v>2.8994520000000001</c:v>
                </c:pt>
                <c:pt idx="40">
                  <c:v>2.9036</c:v>
                </c:pt>
                <c:pt idx="41">
                  <c:v>3.0767790000000002</c:v>
                </c:pt>
                <c:pt idx="42">
                  <c:v>2.937821</c:v>
                </c:pt>
                <c:pt idx="43">
                  <c:v>3.070557</c:v>
                </c:pt>
                <c:pt idx="44">
                  <c:v>3.1058150000000002</c:v>
                </c:pt>
                <c:pt idx="45">
                  <c:v>3.3972120000000001</c:v>
                </c:pt>
                <c:pt idx="46">
                  <c:v>4.2423669999999998</c:v>
                </c:pt>
                <c:pt idx="47">
                  <c:v>4.1905169999999998</c:v>
                </c:pt>
                <c:pt idx="48">
                  <c:v>3.2240329999999999</c:v>
                </c:pt>
                <c:pt idx="49">
                  <c:v>2.7905669999999998</c:v>
                </c:pt>
                <c:pt idx="50">
                  <c:v>3.0570759999999999</c:v>
                </c:pt>
                <c:pt idx="51">
                  <c:v>2.744939</c:v>
                </c:pt>
                <c:pt idx="52">
                  <c:v>2.7356060000000002</c:v>
                </c:pt>
                <c:pt idx="53">
                  <c:v>2.4887999999999999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2.7314104999999995</c:v>
                </c:pt>
                <c:pt idx="2">
                  <c:v>2.7314104999999995</c:v>
                </c:pt>
                <c:pt idx="3">
                  <c:v>2.7314104999999995</c:v>
                </c:pt>
                <c:pt idx="4">
                  <c:v>2.7314104999999995</c:v>
                </c:pt>
                <c:pt idx="5">
                  <c:v>2.7314104999999995</c:v>
                </c:pt>
                <c:pt idx="6">
                  <c:v>2.7314104999999995</c:v>
                </c:pt>
                <c:pt idx="7">
                  <c:v>2.7314104999999995</c:v>
                </c:pt>
                <c:pt idx="8">
                  <c:v>2.7314104999999995</c:v>
                </c:pt>
                <c:pt idx="9">
                  <c:v>2.7314104999999995</c:v>
                </c:pt>
                <c:pt idx="10">
                  <c:v>2.7314104999999995</c:v>
                </c:pt>
                <c:pt idx="13">
                  <c:v>2.6079685833333328</c:v>
                </c:pt>
                <c:pt idx="14">
                  <c:v>2.6079685833333328</c:v>
                </c:pt>
                <c:pt idx="15">
                  <c:v>2.6079685833333328</c:v>
                </c:pt>
                <c:pt idx="16">
                  <c:v>2.6079685833333328</c:v>
                </c:pt>
                <c:pt idx="17">
                  <c:v>2.6079685833333328</c:v>
                </c:pt>
                <c:pt idx="18">
                  <c:v>2.6079685833333328</c:v>
                </c:pt>
                <c:pt idx="19">
                  <c:v>2.6079685833333328</c:v>
                </c:pt>
                <c:pt idx="20">
                  <c:v>2.6079685833333328</c:v>
                </c:pt>
                <c:pt idx="21">
                  <c:v>2.6079685833333328</c:v>
                </c:pt>
                <c:pt idx="22">
                  <c:v>2.6079685833333328</c:v>
                </c:pt>
                <c:pt idx="25">
                  <c:v>3.0970005</c:v>
                </c:pt>
                <c:pt idx="26">
                  <c:v>3.0970005</c:v>
                </c:pt>
                <c:pt idx="27">
                  <c:v>3.0970005</c:v>
                </c:pt>
                <c:pt idx="28">
                  <c:v>3.0970005</c:v>
                </c:pt>
                <c:pt idx="29">
                  <c:v>3.0970005</c:v>
                </c:pt>
                <c:pt idx="30">
                  <c:v>3.0970005</c:v>
                </c:pt>
                <c:pt idx="31">
                  <c:v>3.0970005</c:v>
                </c:pt>
                <c:pt idx="32">
                  <c:v>3.0970005</c:v>
                </c:pt>
                <c:pt idx="33">
                  <c:v>3.0970005</c:v>
                </c:pt>
                <c:pt idx="34">
                  <c:v>3.0970005</c:v>
                </c:pt>
                <c:pt idx="37">
                  <c:v>3.2676734166666663</c:v>
                </c:pt>
                <c:pt idx="38">
                  <c:v>3.2676734166666663</c:v>
                </c:pt>
                <c:pt idx="39">
                  <c:v>3.2676734166666663</c:v>
                </c:pt>
                <c:pt idx="40">
                  <c:v>3.2676734166666663</c:v>
                </c:pt>
                <c:pt idx="41">
                  <c:v>3.2676734166666663</c:v>
                </c:pt>
                <c:pt idx="42">
                  <c:v>3.2676734166666663</c:v>
                </c:pt>
                <c:pt idx="43">
                  <c:v>3.2676734166666663</c:v>
                </c:pt>
                <c:pt idx="44">
                  <c:v>3.2676734166666663</c:v>
                </c:pt>
                <c:pt idx="45">
                  <c:v>3.2676734166666663</c:v>
                </c:pt>
                <c:pt idx="46">
                  <c:v>3.2676734166666663</c:v>
                </c:pt>
                <c:pt idx="49">
                  <c:v>2.7167182499999996</c:v>
                </c:pt>
                <c:pt idx="50">
                  <c:v>2.7167182499999996</c:v>
                </c:pt>
                <c:pt idx="51">
                  <c:v>2.7167182499999996</c:v>
                </c:pt>
                <c:pt idx="52">
                  <c:v>2.7167182499999996</c:v>
                </c:pt>
                <c:pt idx="53">
                  <c:v>2.7167182499999996</c:v>
                </c:pt>
                <c:pt idx="54">
                  <c:v>2.7167182499999996</c:v>
                </c:pt>
                <c:pt idx="55">
                  <c:v>2.7167182499999996</c:v>
                </c:pt>
                <c:pt idx="56">
                  <c:v>2.7167182499999996</c:v>
                </c:pt>
                <c:pt idx="57">
                  <c:v>2.7167182499999996</c:v>
                </c:pt>
                <c:pt idx="58">
                  <c:v>2.7167182499999996</c:v>
                </c:pt>
                <c:pt idx="61">
                  <c:v>2.8707555</c:v>
                </c:pt>
                <c:pt idx="62">
                  <c:v>2.8707555</c:v>
                </c:pt>
                <c:pt idx="63">
                  <c:v>2.8707555</c:v>
                </c:pt>
                <c:pt idx="64">
                  <c:v>2.8707555</c:v>
                </c:pt>
                <c:pt idx="65">
                  <c:v>2.8707555</c:v>
                </c:pt>
                <c:pt idx="66">
                  <c:v>2.8707555</c:v>
                </c:pt>
                <c:pt idx="67">
                  <c:v>2.8707555</c:v>
                </c:pt>
                <c:pt idx="68">
                  <c:v>2.8707555</c:v>
                </c:pt>
                <c:pt idx="69">
                  <c:v>2.8707555</c:v>
                </c:pt>
                <c:pt idx="70">
                  <c:v>2.8707555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2.4887999999999999</c:v>
                </c:pt>
                <c:pt idx="54">
                  <c:v>2.4356719999999998</c:v>
                </c:pt>
                <c:pt idx="55">
                  <c:v>2.4347379999999998</c:v>
                </c:pt>
                <c:pt idx="56">
                  <c:v>2.434199</c:v>
                </c:pt>
                <c:pt idx="57">
                  <c:v>2.5893630000000001</c:v>
                </c:pt>
                <c:pt idx="58">
                  <c:v>2.7654519999999998</c:v>
                </c:pt>
                <c:pt idx="59">
                  <c:v>2.9001739999999998</c:v>
                </c:pt>
                <c:pt idx="60">
                  <c:v>3.1591290000000001</c:v>
                </c:pt>
                <c:pt idx="61">
                  <c:v>3.1118359999999998</c:v>
                </c:pt>
                <c:pt idx="62">
                  <c:v>2.9135779999999998</c:v>
                </c:pt>
                <c:pt idx="63">
                  <c:v>2.7323680000000001</c:v>
                </c:pt>
                <c:pt idx="64">
                  <c:v>2.6513420000000001</c:v>
                </c:pt>
                <c:pt idx="65">
                  <c:v>2.651348</c:v>
                </c:pt>
                <c:pt idx="66">
                  <c:v>2.7652909999999999</c:v>
                </c:pt>
                <c:pt idx="67">
                  <c:v>2.7222970000000002</c:v>
                </c:pt>
                <c:pt idx="68">
                  <c:v>2.7207970000000001</c:v>
                </c:pt>
                <c:pt idx="69">
                  <c:v>2.8414839999999999</c:v>
                </c:pt>
                <c:pt idx="70">
                  <c:v>3.004203</c:v>
                </c:pt>
                <c:pt idx="71">
                  <c:v>3.1753930000000001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14.91475</c:v>
                </c:pt>
                <c:pt idx="54">
                  <c:v>16.19904</c:v>
                </c:pt>
                <c:pt idx="55">
                  <c:v>16.90006</c:v>
                </c:pt>
                <c:pt idx="56">
                  <c:v>15.85491</c:v>
                </c:pt>
                <c:pt idx="57">
                  <c:v>12.76573</c:v>
                </c:pt>
                <c:pt idx="58">
                  <c:v>10.349209999999999</c:v>
                </c:pt>
                <c:pt idx="59">
                  <c:v>9.5124860000000009</c:v>
                </c:pt>
                <c:pt idx="60">
                  <c:v>9.357602</c:v>
                </c:pt>
                <c:pt idx="61">
                  <c:v>9.5839970000000001</c:v>
                </c:pt>
                <c:pt idx="62">
                  <c:v>9.9376840000000009</c:v>
                </c:pt>
                <c:pt idx="63">
                  <c:v>10.8057</c:v>
                </c:pt>
                <c:pt idx="64">
                  <c:v>12.836919999999999</c:v>
                </c:pt>
                <c:pt idx="65">
                  <c:v>15.16929</c:v>
                </c:pt>
                <c:pt idx="66">
                  <c:v>16.561910000000001</c:v>
                </c:pt>
                <c:pt idx="67">
                  <c:v>17.32845</c:v>
                </c:pt>
                <c:pt idx="68">
                  <c:v>16.296779999999998</c:v>
                </c:pt>
                <c:pt idx="69">
                  <c:v>13.160679999999999</c:v>
                </c:pt>
                <c:pt idx="70">
                  <c:v>10.708769999999999</c:v>
                </c:pt>
                <c:pt idx="71">
                  <c:v>9.8732030000000002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9201408"/>
        <c:axId val="229153808"/>
      </c:lineChart>
      <c:catAx>
        <c:axId val="229201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2915380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22915380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29201408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92.687296721999999</c:v>
                </c:pt>
                <c:pt idx="1">
                  <c:v>93.348933076999998</c:v>
                </c:pt>
                <c:pt idx="2">
                  <c:v>94.650941500000002</c:v>
                </c:pt>
                <c:pt idx="3">
                  <c:v>96.230709946000005</c:v>
                </c:pt>
                <c:pt idx="4">
                  <c:v>95.784240462</c:v>
                </c:pt>
                <c:pt idx="5">
                  <c:v>96.854013815000002</c:v>
                </c:pt>
                <c:pt idx="6">
                  <c:v>97.772736378999994</c:v>
                </c:pt>
                <c:pt idx="7">
                  <c:v>97.936240593999997</c:v>
                </c:pt>
                <c:pt idx="8">
                  <c:v>97.328768315999994</c:v>
                </c:pt>
                <c:pt idx="9">
                  <c:v>96.675851456000004</c:v>
                </c:pt>
                <c:pt idx="10">
                  <c:v>97.273662094000002</c:v>
                </c:pt>
                <c:pt idx="11">
                  <c:v>98.641028550000001</c:v>
                </c:pt>
                <c:pt idx="12">
                  <c:v>97.220366319999997</c:v>
                </c:pt>
                <c:pt idx="13">
                  <c:v>97.538016673000001</c:v>
                </c:pt>
                <c:pt idx="14">
                  <c:v>98.598038715000001</c:v>
                </c:pt>
                <c:pt idx="15">
                  <c:v>99.139136606999998</c:v>
                </c:pt>
                <c:pt idx="16">
                  <c:v>99.273487971999998</c:v>
                </c:pt>
                <c:pt idx="17">
                  <c:v>99.784355500999993</c:v>
                </c:pt>
                <c:pt idx="18">
                  <c:v>101.42558185999999</c:v>
                </c:pt>
                <c:pt idx="19">
                  <c:v>102.14474088</c:v>
                </c:pt>
                <c:pt idx="20">
                  <c:v>99.820727144000003</c:v>
                </c:pt>
                <c:pt idx="21">
                  <c:v>100.57561072</c:v>
                </c:pt>
                <c:pt idx="22">
                  <c:v>101.77232300999999</c:v>
                </c:pt>
                <c:pt idx="23">
                  <c:v>102.25695867</c:v>
                </c:pt>
                <c:pt idx="24">
                  <c:v>101.19124099</c:v>
                </c:pt>
                <c:pt idx="25">
                  <c:v>102.51703917</c:v>
                </c:pt>
                <c:pt idx="26">
                  <c:v>103.18745658</c:v>
                </c:pt>
                <c:pt idx="27">
                  <c:v>103.27184721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92.928463765000004</c:v>
                </c:pt>
                <c:pt idx="1">
                  <c:v>93.275012700999994</c:v>
                </c:pt>
                <c:pt idx="2">
                  <c:v>94.370443597999994</c:v>
                </c:pt>
                <c:pt idx="3">
                  <c:v>94.895366659999993</c:v>
                </c:pt>
                <c:pt idx="4">
                  <c:v>94.527261953999997</c:v>
                </c:pt>
                <c:pt idx="5">
                  <c:v>95.360734366000003</c:v>
                </c:pt>
                <c:pt idx="6">
                  <c:v>97.044538324000001</c:v>
                </c:pt>
                <c:pt idx="7">
                  <c:v>96.475884782999998</c:v>
                </c:pt>
                <c:pt idx="8">
                  <c:v>96.098757702</c:v>
                </c:pt>
                <c:pt idx="9">
                  <c:v>96.548356939000001</c:v>
                </c:pt>
                <c:pt idx="10">
                  <c:v>97.504883008999997</c:v>
                </c:pt>
                <c:pt idx="11">
                  <c:v>97.571239695000003</c:v>
                </c:pt>
                <c:pt idx="12">
                  <c:v>96.905423905999996</c:v>
                </c:pt>
                <c:pt idx="13">
                  <c:v>98.581911395000006</c:v>
                </c:pt>
                <c:pt idx="14">
                  <c:v>99.034574714000001</c:v>
                </c:pt>
                <c:pt idx="15">
                  <c:v>99.404127134000007</c:v>
                </c:pt>
                <c:pt idx="16">
                  <c:v>99.161243227</c:v>
                </c:pt>
                <c:pt idx="17">
                  <c:v>99.619417385000006</c:v>
                </c:pt>
                <c:pt idx="18">
                  <c:v>100.49549965</c:v>
                </c:pt>
                <c:pt idx="19">
                  <c:v>100.43274633</c:v>
                </c:pt>
                <c:pt idx="20">
                  <c:v>99.687185483999997</c:v>
                </c:pt>
                <c:pt idx="21">
                  <c:v>100.29431912</c:v>
                </c:pt>
                <c:pt idx="22">
                  <c:v>101.90316571</c:v>
                </c:pt>
                <c:pt idx="23">
                  <c:v>102.0908702</c:v>
                </c:pt>
                <c:pt idx="24">
                  <c:v>101.2653231</c:v>
                </c:pt>
                <c:pt idx="25">
                  <c:v>101.90069659</c:v>
                </c:pt>
                <c:pt idx="26">
                  <c:v>103.13402949</c:v>
                </c:pt>
                <c:pt idx="27">
                  <c:v>103.29764019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9172848"/>
        <c:axId val="229182928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9172848"/>
        <c:axId val="229182928"/>
      </c:scatterChart>
      <c:catAx>
        <c:axId val="229172848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229182928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229182928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229172848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-0.24116704292999999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-0.23122091541000001</c:v>
                </c:pt>
                <c:pt idx="11">
                  <c:v>0</c:v>
                </c:pt>
                <c:pt idx="12">
                  <c:v>0</c:v>
                </c:pt>
                <c:pt idx="13">
                  <c:v>-1.0438947216000001</c:v>
                </c:pt>
                <c:pt idx="14">
                  <c:v>-0.43653599831000001</c:v>
                </c:pt>
                <c:pt idx="15">
                  <c:v>-0.26499052696999997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-0.13084270125</c:v>
                </c:pt>
                <c:pt idx="23">
                  <c:v>0</c:v>
                </c:pt>
                <c:pt idx="24">
                  <c:v>-7.4082109054999998E-2</c:v>
                </c:pt>
                <c:pt idx="25">
                  <c:v>0</c:v>
                </c:pt>
                <c:pt idx="26">
                  <c:v>0</c:v>
                </c:pt>
                <c:pt idx="27">
                  <c:v>-2.5792979056999999E-2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7.3920376314000003E-2</c:v>
                </c:pt>
                <c:pt idx="2">
                  <c:v>0.28049790184000001</c:v>
                </c:pt>
                <c:pt idx="3">
                  <c:v>1.3353432853</c:v>
                </c:pt>
                <c:pt idx="4">
                  <c:v>1.2569785081</c:v>
                </c:pt>
                <c:pt idx="5">
                  <c:v>1.4932794491000001</c:v>
                </c:pt>
                <c:pt idx="6">
                  <c:v>0.72819805542000005</c:v>
                </c:pt>
                <c:pt idx="7">
                  <c:v>1.4603558104000001</c:v>
                </c:pt>
                <c:pt idx="8">
                  <c:v>1.2300106144</c:v>
                </c:pt>
                <c:pt idx="9">
                  <c:v>0.12749451761</c:v>
                </c:pt>
                <c:pt idx="10">
                  <c:v>0</c:v>
                </c:pt>
                <c:pt idx="11">
                  <c:v>1.0697888551000001</c:v>
                </c:pt>
                <c:pt idx="12">
                  <c:v>0.31494241388999999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0.11224474463</c:v>
                </c:pt>
                <c:pt idx="17">
                  <c:v>0.16493811658999999</c:v>
                </c:pt>
                <c:pt idx="18">
                  <c:v>0.93008220671999997</c:v>
                </c:pt>
                <c:pt idx="19">
                  <c:v>1.7119945512000001</c:v>
                </c:pt>
                <c:pt idx="20">
                  <c:v>0.13354166027</c:v>
                </c:pt>
                <c:pt idx="21">
                  <c:v>0.28129159708000001</c:v>
                </c:pt>
                <c:pt idx="22">
                  <c:v>0</c:v>
                </c:pt>
                <c:pt idx="23">
                  <c:v>0.16608847221</c:v>
                </c:pt>
                <c:pt idx="24">
                  <c:v>0</c:v>
                </c:pt>
                <c:pt idx="25">
                  <c:v>0.61634258588000002</c:v>
                </c:pt>
                <c:pt idx="26">
                  <c:v>5.3427086605999999E-2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29166688"/>
        <c:axId val="229179568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9166688"/>
        <c:axId val="229179568"/>
      </c:scatterChart>
      <c:catAx>
        <c:axId val="22916668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229179568"/>
        <c:crosses val="autoZero"/>
        <c:auto val="1"/>
        <c:lblAlgn val="ctr"/>
        <c:lblOffset val="100"/>
        <c:noMultiLvlLbl val="0"/>
      </c:catAx>
      <c:valAx>
        <c:axId val="229179568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229166688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0.622</c:v>
                </c:pt>
                <c:pt idx="1">
                  <c:v>0.61</c:v>
                </c:pt>
                <c:pt idx="2">
                  <c:v>0.71</c:v>
                </c:pt>
                <c:pt idx="3">
                  <c:v>0.76500000000000001</c:v>
                </c:pt>
                <c:pt idx="4">
                  <c:v>0.52</c:v>
                </c:pt>
                <c:pt idx="5">
                  <c:v>0.45</c:v>
                </c:pt>
                <c:pt idx="6">
                  <c:v>0.29499999999999998</c:v>
                </c:pt>
                <c:pt idx="7">
                  <c:v>0.41</c:v>
                </c:pt>
                <c:pt idx="8">
                  <c:v>0.375</c:v>
                </c:pt>
                <c:pt idx="9">
                  <c:v>0.34</c:v>
                </c:pt>
                <c:pt idx="10">
                  <c:v>0.32</c:v>
                </c:pt>
                <c:pt idx="11">
                  <c:v>0.38</c:v>
                </c:pt>
                <c:pt idx="12">
                  <c:v>0.28499999999999998</c:v>
                </c:pt>
                <c:pt idx="13">
                  <c:v>0.31</c:v>
                </c:pt>
                <c:pt idx="14">
                  <c:v>0.315</c:v>
                </c:pt>
                <c:pt idx="15">
                  <c:v>0.29499999999999998</c:v>
                </c:pt>
                <c:pt idx="16">
                  <c:v>0.31</c:v>
                </c:pt>
                <c:pt idx="17">
                  <c:v>0.55000000000000004</c:v>
                </c:pt>
                <c:pt idx="18">
                  <c:v>0.64500000000000002</c:v>
                </c:pt>
                <c:pt idx="19">
                  <c:v>0.31</c:v>
                </c:pt>
                <c:pt idx="20">
                  <c:v>0.22</c:v>
                </c:pt>
                <c:pt idx="21">
                  <c:v>0.22</c:v>
                </c:pt>
                <c:pt idx="22">
                  <c:v>0.17</c:v>
                </c:pt>
                <c:pt idx="23">
                  <c:v>0.42</c:v>
                </c:pt>
                <c:pt idx="24">
                  <c:v>0.47</c:v>
                </c:pt>
                <c:pt idx="25">
                  <c:v>0.44</c:v>
                </c:pt>
                <c:pt idx="26">
                  <c:v>0.21</c:v>
                </c:pt>
                <c:pt idx="27">
                  <c:v>0.13</c:v>
                </c:pt>
                <c:pt idx="28">
                  <c:v>0.14000000000000001</c:v>
                </c:pt>
                <c:pt idx="29">
                  <c:v>0.17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0.55275446702999997</c:v>
                </c:pt>
                <c:pt idx="1">
                  <c:v>0.51132692235999999</c:v>
                </c:pt>
                <c:pt idx="2">
                  <c:v>0.40491365314</c:v>
                </c:pt>
                <c:pt idx="3">
                  <c:v>0.36951451661000001</c:v>
                </c:pt>
                <c:pt idx="4">
                  <c:v>0.36012937144000001</c:v>
                </c:pt>
                <c:pt idx="5">
                  <c:v>0.28975807773000001</c:v>
                </c:pt>
                <c:pt idx="6">
                  <c:v>0.25340049695</c:v>
                </c:pt>
                <c:pt idx="7">
                  <c:v>0.22705649198</c:v>
                </c:pt>
                <c:pt idx="8">
                  <c:v>0.2</c:v>
                </c:pt>
                <c:pt idx="9">
                  <c:v>0.20499999999999999</c:v>
                </c:pt>
                <c:pt idx="10">
                  <c:v>0.16500000000000001</c:v>
                </c:pt>
                <c:pt idx="11">
                  <c:v>0.14000000000000001</c:v>
                </c:pt>
                <c:pt idx="12">
                  <c:v>0.14000000000000001</c:v>
                </c:pt>
                <c:pt idx="13">
                  <c:v>0.14000000000000001</c:v>
                </c:pt>
                <c:pt idx="14">
                  <c:v>0.17</c:v>
                </c:pt>
                <c:pt idx="15">
                  <c:v>0.17</c:v>
                </c:pt>
                <c:pt idx="16">
                  <c:v>0.35</c:v>
                </c:pt>
                <c:pt idx="17">
                  <c:v>0.42</c:v>
                </c:pt>
                <c:pt idx="18">
                  <c:v>0.37</c:v>
                </c:pt>
                <c:pt idx="19">
                  <c:v>0.3</c:v>
                </c:pt>
                <c:pt idx="20">
                  <c:v>0.2</c:v>
                </c:pt>
                <c:pt idx="21">
                  <c:v>0.24</c:v>
                </c:pt>
                <c:pt idx="22">
                  <c:v>0.25</c:v>
                </c:pt>
                <c:pt idx="23">
                  <c:v>0.22</c:v>
                </c:pt>
                <c:pt idx="24">
                  <c:v>0.28100000000000003</c:v>
                </c:pt>
                <c:pt idx="25">
                  <c:v>0.25900000000000001</c:v>
                </c:pt>
                <c:pt idx="26">
                  <c:v>0.23699999999999999</c:v>
                </c:pt>
                <c:pt idx="27">
                  <c:v>0.17499999999999999</c:v>
                </c:pt>
                <c:pt idx="28">
                  <c:v>0.28299999999999997</c:v>
                </c:pt>
                <c:pt idx="29">
                  <c:v>0.24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0.13</c:v>
                </c:pt>
                <c:pt idx="1">
                  <c:v>0.16</c:v>
                </c:pt>
                <c:pt idx="2">
                  <c:v>0.223</c:v>
                </c:pt>
                <c:pt idx="3">
                  <c:v>0.26</c:v>
                </c:pt>
                <c:pt idx="4">
                  <c:v>0.16</c:v>
                </c:pt>
                <c:pt idx="5">
                  <c:v>0.13</c:v>
                </c:pt>
                <c:pt idx="6">
                  <c:v>0.1</c:v>
                </c:pt>
                <c:pt idx="7">
                  <c:v>0.1</c:v>
                </c:pt>
                <c:pt idx="8">
                  <c:v>0.05</c:v>
                </c:pt>
                <c:pt idx="9">
                  <c:v>0.18</c:v>
                </c:pt>
                <c:pt idx="10">
                  <c:v>0.22</c:v>
                </c:pt>
                <c:pt idx="11">
                  <c:v>0.17</c:v>
                </c:pt>
                <c:pt idx="12">
                  <c:v>0.23</c:v>
                </c:pt>
                <c:pt idx="13">
                  <c:v>0.28000000000000003</c:v>
                </c:pt>
                <c:pt idx="14">
                  <c:v>0.25</c:v>
                </c:pt>
                <c:pt idx="15">
                  <c:v>0.27</c:v>
                </c:pt>
                <c:pt idx="16">
                  <c:v>0.23</c:v>
                </c:pt>
                <c:pt idx="17">
                  <c:v>0.18</c:v>
                </c:pt>
                <c:pt idx="18">
                  <c:v>0.17</c:v>
                </c:pt>
                <c:pt idx="19">
                  <c:v>0.14000000000000001</c:v>
                </c:pt>
                <c:pt idx="20">
                  <c:v>0.14000000000000001</c:v>
                </c:pt>
                <c:pt idx="21">
                  <c:v>0.125</c:v>
                </c:pt>
                <c:pt idx="22">
                  <c:v>0.1</c:v>
                </c:pt>
                <c:pt idx="23">
                  <c:v>7.4999999999999997E-2</c:v>
                </c:pt>
                <c:pt idx="24">
                  <c:v>7.4999999999999997E-2</c:v>
                </c:pt>
                <c:pt idx="25">
                  <c:v>7.4999999999999997E-2</c:v>
                </c:pt>
                <c:pt idx="26">
                  <c:v>0.155</c:v>
                </c:pt>
                <c:pt idx="27">
                  <c:v>7.4999999999999997E-2</c:v>
                </c:pt>
                <c:pt idx="28">
                  <c:v>7.4999999999999997E-2</c:v>
                </c:pt>
                <c:pt idx="29">
                  <c:v>7.4999999999999997E-2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0.02</c:v>
                </c:pt>
                <c:pt idx="18">
                  <c:v>7.8E-2</c:v>
                </c:pt>
                <c:pt idx="19">
                  <c:v>0.28000000000000003</c:v>
                </c:pt>
                <c:pt idx="20">
                  <c:v>0.4</c:v>
                </c:pt>
                <c:pt idx="21">
                  <c:v>0.4</c:v>
                </c:pt>
                <c:pt idx="22">
                  <c:v>1.1000000000000001</c:v>
                </c:pt>
                <c:pt idx="23">
                  <c:v>1.2</c:v>
                </c:pt>
                <c:pt idx="24">
                  <c:v>1.1499999999999999</c:v>
                </c:pt>
                <c:pt idx="25">
                  <c:v>1.1499999999999999</c:v>
                </c:pt>
                <c:pt idx="26">
                  <c:v>1.2</c:v>
                </c:pt>
                <c:pt idx="27">
                  <c:v>1.3</c:v>
                </c:pt>
                <c:pt idx="28">
                  <c:v>1.5</c:v>
                </c:pt>
                <c:pt idx="29">
                  <c:v>1.7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0.31774193548000002</c:v>
                </c:pt>
                <c:pt idx="25">
                  <c:v>0.44285714286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0.192</c:v>
                </c:pt>
                <c:pt idx="3">
                  <c:v>0.42499999999999999</c:v>
                </c:pt>
                <c:pt idx="4">
                  <c:v>0.36499999999999999</c:v>
                </c:pt>
                <c:pt idx="5">
                  <c:v>0.29499999999999998</c:v>
                </c:pt>
                <c:pt idx="6">
                  <c:v>0.22</c:v>
                </c:pt>
                <c:pt idx="7">
                  <c:v>0.13</c:v>
                </c:pt>
                <c:pt idx="8">
                  <c:v>0.17499999999999999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</c:v>
                </c:pt>
                <c:pt idx="13">
                  <c:v>0.17</c:v>
                </c:pt>
                <c:pt idx="14">
                  <c:v>0.249</c:v>
                </c:pt>
                <c:pt idx="15">
                  <c:v>0</c:v>
                </c:pt>
                <c:pt idx="16">
                  <c:v>0</c:v>
                </c:pt>
                <c:pt idx="17">
                  <c:v>0.11700000000000001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0.11899999999999999</c:v>
                </c:pt>
                <c:pt idx="23">
                  <c:v>5.0999999999999997E-2</c:v>
                </c:pt>
                <c:pt idx="24">
                  <c:v>0.04</c:v>
                </c:pt>
                <c:pt idx="25">
                  <c:v>0.04</c:v>
                </c:pt>
                <c:pt idx="26">
                  <c:v>0.04</c:v>
                </c:pt>
                <c:pt idx="27">
                  <c:v>7.4999999999999997E-2</c:v>
                </c:pt>
                <c:pt idx="28">
                  <c:v>0.04</c:v>
                </c:pt>
                <c:pt idx="29">
                  <c:v>0.04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0.27700000000000002</c:v>
                </c:pt>
                <c:pt idx="8">
                  <c:v>1.6E-2</c:v>
                </c:pt>
                <c:pt idx="9">
                  <c:v>0.27100000000000002</c:v>
                </c:pt>
                <c:pt idx="10">
                  <c:v>0</c:v>
                </c:pt>
                <c:pt idx="11">
                  <c:v>0.03</c:v>
                </c:pt>
                <c:pt idx="12">
                  <c:v>4.9000000000000002E-2</c:v>
                </c:pt>
                <c:pt idx="13">
                  <c:v>4.9000000000000002E-2</c:v>
                </c:pt>
                <c:pt idx="14">
                  <c:v>4.9000000000000002E-2</c:v>
                </c:pt>
                <c:pt idx="15">
                  <c:v>0.13600000000000001</c:v>
                </c:pt>
                <c:pt idx="16">
                  <c:v>0.115</c:v>
                </c:pt>
                <c:pt idx="17">
                  <c:v>6.4000000000000001E-2</c:v>
                </c:pt>
                <c:pt idx="18">
                  <c:v>0</c:v>
                </c:pt>
                <c:pt idx="19">
                  <c:v>1.2E-2</c:v>
                </c:pt>
                <c:pt idx="20">
                  <c:v>0.08</c:v>
                </c:pt>
                <c:pt idx="21">
                  <c:v>0.16</c:v>
                </c:pt>
                <c:pt idx="22">
                  <c:v>0</c:v>
                </c:pt>
                <c:pt idx="23">
                  <c:v>0.13100000000000001</c:v>
                </c:pt>
                <c:pt idx="24">
                  <c:v>0.126</c:v>
                </c:pt>
                <c:pt idx="25">
                  <c:v>0.29199999999999998</c:v>
                </c:pt>
                <c:pt idx="26">
                  <c:v>0.11600000000000001</c:v>
                </c:pt>
                <c:pt idx="27">
                  <c:v>5.1999999999999998E-2</c:v>
                </c:pt>
                <c:pt idx="28">
                  <c:v>5.8000000000000003E-2</c:v>
                </c:pt>
                <c:pt idx="29">
                  <c:v>0.17399999999999999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0.30887096774</c:v>
                </c:pt>
                <c:pt idx="1">
                  <c:v>0.20714285714</c:v>
                </c:pt>
                <c:pt idx="2">
                  <c:v>0.185</c:v>
                </c:pt>
                <c:pt idx="3">
                  <c:v>0.19633333332999997</c:v>
                </c:pt>
                <c:pt idx="4">
                  <c:v>0.18500000000000005</c:v>
                </c:pt>
                <c:pt idx="5">
                  <c:v>0.17833333333000001</c:v>
                </c:pt>
                <c:pt idx="6">
                  <c:v>0.19241935483999997</c:v>
                </c:pt>
                <c:pt idx="7">
                  <c:v>0.17699999999999994</c:v>
                </c:pt>
                <c:pt idx="8">
                  <c:v>0.312</c:v>
                </c:pt>
                <c:pt idx="9">
                  <c:v>0.21532258064999998</c:v>
                </c:pt>
                <c:pt idx="10">
                  <c:v>0.22500000000000001</c:v>
                </c:pt>
                <c:pt idx="11">
                  <c:v>0.48798387096999996</c:v>
                </c:pt>
                <c:pt idx="12">
                  <c:v>0.16677419355000001</c:v>
                </c:pt>
                <c:pt idx="13">
                  <c:v>0.20112500000000005</c:v>
                </c:pt>
                <c:pt idx="14">
                  <c:v>0.15550000000000003</c:v>
                </c:pt>
                <c:pt idx="15">
                  <c:v>0.13550000000000001</c:v>
                </c:pt>
                <c:pt idx="16">
                  <c:v>0.1255</c:v>
                </c:pt>
                <c:pt idx="17">
                  <c:v>0.1255</c:v>
                </c:pt>
                <c:pt idx="18">
                  <c:v>0.13548387097</c:v>
                </c:pt>
                <c:pt idx="19">
                  <c:v>0.13094354839</c:v>
                </c:pt>
                <c:pt idx="20">
                  <c:v>0.15400000000000003</c:v>
                </c:pt>
                <c:pt idx="21">
                  <c:v>0.10514516128999998</c:v>
                </c:pt>
                <c:pt idx="22">
                  <c:v>0.14600000000000002</c:v>
                </c:pt>
                <c:pt idx="23">
                  <c:v>0.20174193548000002</c:v>
                </c:pt>
                <c:pt idx="24">
                  <c:v>8.8999999999999996E-2</c:v>
                </c:pt>
                <c:pt idx="25">
                  <c:v>0.25399999999999995</c:v>
                </c:pt>
                <c:pt idx="26">
                  <c:v>7.9999999999999974E-2</c:v>
                </c:pt>
                <c:pt idx="27">
                  <c:v>0.10000000000000003</c:v>
                </c:pt>
                <c:pt idx="28">
                  <c:v>0.2</c:v>
                </c:pt>
                <c:pt idx="29">
                  <c:v>0.13500000000000001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229145968"/>
        <c:axId val="229147088"/>
      </c:barChart>
      <c:dateAx>
        <c:axId val="229145968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22914708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22914708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22914596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1.109824634000006</c:v>
                </c:pt>
                <c:pt idx="1">
                  <c:v>1.1727470659999994</c:v>
                </c:pt>
                <c:pt idx="2">
                  <c:v>1.0564202199999997</c:v>
                </c:pt>
                <c:pt idx="3">
                  <c:v>1.154662836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0.44591800999999975</c:v>
                </c:pt>
                <c:pt idx="1">
                  <c:v>0.26964976899999726</c:v>
                </c:pt>
                <c:pt idx="2">
                  <c:v>1.427439400000452E-2</c:v>
                </c:pt>
                <c:pt idx="3">
                  <c:v>0.24625903199999755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9183488"/>
        <c:axId val="229171168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1.5557426439999915</c:v>
                </c:pt>
                <c:pt idx="1">
                  <c:v>1.4423968340000073</c:v>
                </c:pt>
                <c:pt idx="2">
                  <c:v>1.070694618999994</c:v>
                </c:pt>
                <c:pt idx="3">
                  <c:v>1.4009218599999969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9183488"/>
        <c:axId val="229171168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5953216"/>
        <c:axId val="229165008"/>
      </c:scatterChart>
      <c:catAx>
        <c:axId val="2291834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29171168"/>
        <c:crosses val="autoZero"/>
        <c:auto val="1"/>
        <c:lblAlgn val="ctr"/>
        <c:lblOffset val="100"/>
        <c:tickLblSkip val="1"/>
        <c:noMultiLvlLbl val="0"/>
      </c:catAx>
      <c:valAx>
        <c:axId val="229171168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29183488"/>
        <c:crosses val="autoZero"/>
        <c:crossBetween val="between"/>
        <c:majorUnit val="0.5"/>
        <c:minorUnit val="0.5"/>
      </c:valAx>
      <c:valAx>
        <c:axId val="229165008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65953216"/>
        <c:crosses val="max"/>
        <c:crossBetween val="midCat"/>
      </c:valAx>
      <c:valAx>
        <c:axId val="465953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9165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95.012858601999994</c:v>
                </c:pt>
                <c:pt idx="1">
                  <c:v>97.170003734999995</c:v>
                </c:pt>
                <c:pt idx="2">
                  <c:v>98.559013882000002</c:v>
                </c:pt>
                <c:pt idx="3">
                  <c:v>96.474673207999999</c:v>
                </c:pt>
                <c:pt idx="4">
                  <c:v>98.908245815000001</c:v>
                </c:pt>
                <c:pt idx="5">
                  <c:v>100.35193735</c:v>
                </c:pt>
                <c:pt idx="6">
                  <c:v>98.505095534999995</c:v>
                </c:pt>
                <c:pt idx="7">
                  <c:v>98.879301592000004</c:v>
                </c:pt>
                <c:pt idx="8">
                  <c:v>99.742152090000005</c:v>
                </c:pt>
                <c:pt idx="9">
                  <c:v>98.328382516999994</c:v>
                </c:pt>
                <c:pt idx="10">
                  <c:v>100.85394890000001</c:v>
                </c:pt>
                <c:pt idx="11">
                  <c:v>99.076818427000006</c:v>
                </c:pt>
                <c:pt idx="12">
                  <c:v>98.148045076000002</c:v>
                </c:pt>
                <c:pt idx="13">
                  <c:v>99.615828110999999</c:v>
                </c:pt>
                <c:pt idx="14">
                  <c:v>99.763848580000001</c:v>
                </c:pt>
                <c:pt idx="15">
                  <c:v>98.816781887000005</c:v>
                </c:pt>
                <c:pt idx="16">
                  <c:v>99.186251940999995</c:v>
                </c:pt>
                <c:pt idx="17">
                  <c:v>100.86965717</c:v>
                </c:pt>
                <c:pt idx="18">
                  <c:v>100.75974677000001</c:v>
                </c:pt>
                <c:pt idx="19">
                  <c:v>101.0979519</c:v>
                </c:pt>
                <c:pt idx="20">
                  <c:v>99.599910315000002</c:v>
                </c:pt>
                <c:pt idx="21">
                  <c:v>100.20551132</c:v>
                </c:pt>
                <c:pt idx="22">
                  <c:v>100.56168056999999</c:v>
                </c:pt>
                <c:pt idx="23">
                  <c:v>100.53520627</c:v>
                </c:pt>
                <c:pt idx="24">
                  <c:v>99.272006810999997</c:v>
                </c:pt>
                <c:pt idx="25">
                  <c:v>100.82109268000001</c:v>
                </c:pt>
                <c:pt idx="26">
                  <c:v>99.078189915999999</c:v>
                </c:pt>
                <c:pt idx="27">
                  <c:v>99.807583324999996</c:v>
                </c:pt>
                <c:pt idx="28">
                  <c:v>99.565279794000006</c:v>
                </c:pt>
                <c:pt idx="29">
                  <c:v>101.53439555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101.53439555</c:v>
                </c:pt>
                <c:pt idx="30">
                  <c:v>102.13129923</c:v>
                </c:pt>
                <c:pt idx="31">
                  <c:v>101.66533477999999</c:v>
                </c:pt>
                <c:pt idx="32">
                  <c:v>101.91318637000001</c:v>
                </c:pt>
                <c:pt idx="33">
                  <c:v>101.05464949</c:v>
                </c:pt>
                <c:pt idx="34">
                  <c:v>101.94988454</c:v>
                </c:pt>
                <c:pt idx="35">
                  <c:v>103.26352866000001</c:v>
                </c:pt>
                <c:pt idx="36">
                  <c:v>99.661704454000002</c:v>
                </c:pt>
                <c:pt idx="37">
                  <c:v>102.53413562999999</c:v>
                </c:pt>
                <c:pt idx="38">
                  <c:v>101.6819881</c:v>
                </c:pt>
                <c:pt idx="39">
                  <c:v>101.48131926000001</c:v>
                </c:pt>
                <c:pt idx="40">
                  <c:v>101.24628482999999</c:v>
                </c:pt>
                <c:pt idx="41">
                  <c:v>102.9962994</c:v>
                </c:pt>
                <c:pt idx="42">
                  <c:v>103.18744592</c:v>
                </c:pt>
                <c:pt idx="43">
                  <c:v>102.90693288</c:v>
                </c:pt>
                <c:pt idx="44">
                  <c:v>103.31349901</c:v>
                </c:pt>
                <c:pt idx="45">
                  <c:v>102.2581405</c:v>
                </c:pt>
                <c:pt idx="46">
                  <c:v>103.16789445000001</c:v>
                </c:pt>
                <c:pt idx="47">
                  <c:v>104.46270028000001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98.488535971083351</c:v>
                </c:pt>
                <c:pt idx="2">
                  <c:v>98.488535971083351</c:v>
                </c:pt>
                <c:pt idx="3">
                  <c:v>98.488535971083351</c:v>
                </c:pt>
                <c:pt idx="4">
                  <c:v>98.488535971083351</c:v>
                </c:pt>
                <c:pt idx="5">
                  <c:v>98.488535971083351</c:v>
                </c:pt>
                <c:pt idx="6">
                  <c:v>98.488535971083351</c:v>
                </c:pt>
                <c:pt idx="7">
                  <c:v>98.488535971083351</c:v>
                </c:pt>
                <c:pt idx="8">
                  <c:v>98.488535971083351</c:v>
                </c:pt>
                <c:pt idx="9">
                  <c:v>98.488535971083351</c:v>
                </c:pt>
                <c:pt idx="10">
                  <c:v>98.488535971083351</c:v>
                </c:pt>
                <c:pt idx="13">
                  <c:v>99.930034992499984</c:v>
                </c:pt>
                <c:pt idx="14">
                  <c:v>99.930034992499984</c:v>
                </c:pt>
                <c:pt idx="15">
                  <c:v>99.930034992499984</c:v>
                </c:pt>
                <c:pt idx="16">
                  <c:v>99.930034992499984</c:v>
                </c:pt>
                <c:pt idx="17">
                  <c:v>99.930034992499984</c:v>
                </c:pt>
                <c:pt idx="18">
                  <c:v>99.930034992499984</c:v>
                </c:pt>
                <c:pt idx="19">
                  <c:v>99.930034992499984</c:v>
                </c:pt>
                <c:pt idx="20">
                  <c:v>99.930034992499984</c:v>
                </c:pt>
                <c:pt idx="21">
                  <c:v>99.930034992499984</c:v>
                </c:pt>
                <c:pt idx="22">
                  <c:v>99.930034992499984</c:v>
                </c:pt>
                <c:pt idx="25">
                  <c:v>101.00470259550001</c:v>
                </c:pt>
                <c:pt idx="26">
                  <c:v>101.00470259550001</c:v>
                </c:pt>
                <c:pt idx="27">
                  <c:v>101.00470259550001</c:v>
                </c:pt>
                <c:pt idx="28">
                  <c:v>101.00470259550001</c:v>
                </c:pt>
                <c:pt idx="29">
                  <c:v>101.00470259550001</c:v>
                </c:pt>
                <c:pt idx="30">
                  <c:v>101.00470259550001</c:v>
                </c:pt>
                <c:pt idx="31">
                  <c:v>101.00470259550001</c:v>
                </c:pt>
                <c:pt idx="32">
                  <c:v>101.00470259550001</c:v>
                </c:pt>
                <c:pt idx="33">
                  <c:v>101.00470259550001</c:v>
                </c:pt>
                <c:pt idx="34">
                  <c:v>101.00470259550001</c:v>
                </c:pt>
                <c:pt idx="37">
                  <c:v>102.40819539283332</c:v>
                </c:pt>
                <c:pt idx="38">
                  <c:v>102.40819539283332</c:v>
                </c:pt>
                <c:pt idx="39">
                  <c:v>102.40819539283332</c:v>
                </c:pt>
                <c:pt idx="40">
                  <c:v>102.40819539283332</c:v>
                </c:pt>
                <c:pt idx="41">
                  <c:v>102.40819539283332</c:v>
                </c:pt>
                <c:pt idx="42">
                  <c:v>102.40819539283332</c:v>
                </c:pt>
                <c:pt idx="43">
                  <c:v>102.40819539283332</c:v>
                </c:pt>
                <c:pt idx="44">
                  <c:v>102.40819539283332</c:v>
                </c:pt>
                <c:pt idx="45">
                  <c:v>102.40819539283332</c:v>
                </c:pt>
                <c:pt idx="46">
                  <c:v>102.40819539283332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5946496"/>
        <c:axId val="465950416"/>
      </c:lineChart>
      <c:catAx>
        <c:axId val="465946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659504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65950416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65946496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0.27048184300000244</c:v>
                </c:pt>
                <c:pt idx="1">
                  <c:v>0.49515373999999923</c:v>
                </c:pt>
                <c:pt idx="2">
                  <c:v>0.24801768900000098</c:v>
                </c:pt>
                <c:pt idx="3">
                  <c:v>0.21239832599999886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0.17543616699999731</c:v>
                </c:pt>
                <c:pt idx="1">
                  <c:v>-0.22550397100000197</c:v>
                </c:pt>
                <c:pt idx="2">
                  <c:v>-0.23374329499999646</c:v>
                </c:pt>
                <c:pt idx="3">
                  <c:v>3.3860705999998686E-2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0.56844699999999904</c:v>
                </c:pt>
                <c:pt idx="1">
                  <c:v>0.50999999999999979</c:v>
                </c:pt>
                <c:pt idx="2">
                  <c:v>0.54534246600000102</c:v>
                </c:pt>
                <c:pt idx="3">
                  <c:v>0.47465753400000033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0.11129041090000058</c:v>
                </c:pt>
                <c:pt idx="1">
                  <c:v>0.22363835609999949</c:v>
                </c:pt>
                <c:pt idx="2">
                  <c:v>0.14692054780000063</c:v>
                </c:pt>
                <c:pt idx="3">
                  <c:v>0.19715068519999956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9.9679396700000922E-2</c:v>
                </c:pt>
                <c:pt idx="1">
                  <c:v>-7.1643962000003114E-3</c:v>
                </c:pt>
                <c:pt idx="2">
                  <c:v>0.21173186989999948</c:v>
                </c:pt>
                <c:pt idx="3">
                  <c:v>0.15496174639999971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0.33040782640000188</c:v>
                </c:pt>
                <c:pt idx="1">
                  <c:v>0.44627310610000492</c:v>
                </c:pt>
                <c:pt idx="2">
                  <c:v>0.15242533629999855</c:v>
                </c:pt>
                <c:pt idx="3">
                  <c:v>0.32789287039999593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65962736"/>
        <c:axId val="465958816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1"/>
              <c:layout>
                <c:manualLayout>
                  <c:x val="-3.4363995861407814E-2"/>
                  <c:y val="-9.59226971628546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4363995861407773E-2"/>
                  <c:y val="-9.59226971628546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1.5557426439999915</c:v>
                </c:pt>
                <c:pt idx="1">
                  <c:v>1.4423968340000073</c:v>
                </c:pt>
                <c:pt idx="2">
                  <c:v>1.070694618999994</c:v>
                </c:pt>
                <c:pt idx="3">
                  <c:v>1.4009218599999969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5962736"/>
        <c:axId val="465958816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5957136"/>
        <c:axId val="465958256"/>
      </c:scatterChart>
      <c:catAx>
        <c:axId val="46596273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5958816"/>
        <c:crosses val="autoZero"/>
        <c:auto val="1"/>
        <c:lblAlgn val="ctr"/>
        <c:lblOffset val="100"/>
        <c:noMultiLvlLbl val="0"/>
      </c:catAx>
      <c:valAx>
        <c:axId val="465958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5962736"/>
        <c:crosses val="autoZero"/>
        <c:crossBetween val="between"/>
      </c:valAx>
      <c:valAx>
        <c:axId val="465958256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5957136"/>
        <c:crosses val="max"/>
        <c:crossBetween val="midCat"/>
      </c:valAx>
      <c:valAx>
        <c:axId val="465957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5958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-9.3487140999997109E-2</c:v>
                </c:pt>
                <c:pt idx="1">
                  <c:v>-7.639329100000225E-2</c:v>
                </c:pt>
                <c:pt idx="2">
                  <c:v>-1.8317268919999989</c:v>
                </c:pt>
                <c:pt idx="3">
                  <c:v>-0.69652594000000079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0.95831268610000109</c:v>
                </c:pt>
                <c:pt idx="1">
                  <c:v>2.3971961915999991</c:v>
                </c:pt>
                <c:pt idx="2">
                  <c:v>1.8662089502000043</c:v>
                </c:pt>
                <c:pt idx="3">
                  <c:v>1.6065091619999947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0.11315760150999843</c:v>
                </c:pt>
                <c:pt idx="1">
                  <c:v>0.26500547930000096</c:v>
                </c:pt>
                <c:pt idx="2">
                  <c:v>6.0077410979999968E-2</c:v>
                </c:pt>
                <c:pt idx="3">
                  <c:v>-4.491744590000124E-3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6.192171881999986E-2</c:v>
                </c:pt>
                <c:pt idx="1">
                  <c:v>6.4845750639999977E-2</c:v>
                </c:pt>
                <c:pt idx="2">
                  <c:v>0.24290014750999944</c:v>
                </c:pt>
                <c:pt idx="3">
                  <c:v>0.29846250060000035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-0.39189633443000105</c:v>
                </c:pt>
                <c:pt idx="1">
                  <c:v>-0.1140860625400002</c:v>
                </c:pt>
                <c:pt idx="2">
                  <c:v>0.11043072331000303</c:v>
                </c:pt>
                <c:pt idx="3">
                  <c:v>0.22679631199001449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65972256"/>
        <c:axId val="465971696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39997083697888E-2"/>
                  <c:y val="-6.41766654168229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939997083697916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5.62401574803150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7.21131733533308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0.64800853100000211</c:v>
                </c:pt>
                <c:pt idx="1">
                  <c:v>2.536568067999994</c:v>
                </c:pt>
                <c:pt idx="2">
                  <c:v>0.44789034000000072</c:v>
                </c:pt>
                <c:pt idx="3">
                  <c:v>1.430750290000006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5972256"/>
        <c:axId val="465971696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5969456"/>
        <c:axId val="465970016"/>
      </c:scatterChart>
      <c:catAx>
        <c:axId val="465972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5971696"/>
        <c:crosses val="autoZero"/>
        <c:auto val="1"/>
        <c:lblAlgn val="ctr"/>
        <c:lblOffset val="100"/>
        <c:noMultiLvlLbl val="0"/>
      </c:catAx>
      <c:valAx>
        <c:axId val="465971696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5972256"/>
        <c:crosses val="autoZero"/>
        <c:crossBetween val="between"/>
        <c:majorUnit val="1"/>
      </c:valAx>
      <c:valAx>
        <c:axId val="465970016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5969456"/>
        <c:crosses val="max"/>
        <c:crossBetween val="midCat"/>
      </c:valAx>
      <c:valAx>
        <c:axId val="465969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597001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97.342345792000003</c:v>
                </c:pt>
                <c:pt idx="1">
                  <c:v>97.497951147999999</c:v>
                </c:pt>
                <c:pt idx="2">
                  <c:v>96.847665069000001</c:v>
                </c:pt>
                <c:pt idx="3">
                  <c:v>96.666482342999998</c:v>
                </c:pt>
                <c:pt idx="4">
                  <c:v>97.608224164999996</c:v>
                </c:pt>
                <c:pt idx="5">
                  <c:v>98.337003261000007</c:v>
                </c:pt>
                <c:pt idx="6">
                  <c:v>99.067021780000005</c:v>
                </c:pt>
                <c:pt idx="7">
                  <c:v>98.314076514000007</c:v>
                </c:pt>
                <c:pt idx="8">
                  <c:v>98.406850489000007</c:v>
                </c:pt>
                <c:pt idx="9">
                  <c:v>98.996531375000004</c:v>
                </c:pt>
                <c:pt idx="10">
                  <c:v>99.577405931000001</c:v>
                </c:pt>
                <c:pt idx="11">
                  <c:v>98.857610234999996</c:v>
                </c:pt>
                <c:pt idx="12">
                  <c:v>99.081448128999995</c:v>
                </c:pt>
                <c:pt idx="13">
                  <c:v>99.335589757999998</c:v>
                </c:pt>
                <c:pt idx="14">
                  <c:v>99.409435879</c:v>
                </c:pt>
                <c:pt idx="15">
                  <c:v>99.484207669</c:v>
                </c:pt>
                <c:pt idx="16">
                  <c:v>99.505407339000001</c:v>
                </c:pt>
                <c:pt idx="17">
                  <c:v>100.37274977</c:v>
                </c:pt>
                <c:pt idx="18">
                  <c:v>101.16776543</c:v>
                </c:pt>
                <c:pt idx="19">
                  <c:v>101.54124784</c:v>
                </c:pt>
                <c:pt idx="20">
                  <c:v>101.57247067</c:v>
                </c:pt>
                <c:pt idx="21">
                  <c:v>102.40073216</c:v>
                </c:pt>
                <c:pt idx="22">
                  <c:v>102.29995533</c:v>
                </c:pt>
                <c:pt idx="23">
                  <c:v>101.73854206</c:v>
                </c:pt>
                <c:pt idx="24">
                  <c:v>100.10439076999999</c:v>
                </c:pt>
                <c:pt idx="25">
                  <c:v>99.832761000000005</c:v>
                </c:pt>
                <c:pt idx="26">
                  <c:v>99.526194226000001</c:v>
                </c:pt>
                <c:pt idx="27">
                  <c:v>100.11757007999999</c:v>
                </c:pt>
                <c:pt idx="28">
                  <c:v>100.32159889</c:v>
                </c:pt>
                <c:pt idx="29">
                  <c:v>101.29613024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101.29613024</c:v>
                </c:pt>
                <c:pt idx="30">
                  <c:v>101.71878045</c:v>
                </c:pt>
                <c:pt idx="31">
                  <c:v>101.60070702</c:v>
                </c:pt>
                <c:pt idx="32">
                  <c:v>102.00498683000001</c:v>
                </c:pt>
                <c:pt idx="33">
                  <c:v>102.23832105</c:v>
                </c:pt>
                <c:pt idx="34">
                  <c:v>102.53446489</c:v>
                </c:pt>
                <c:pt idx="35">
                  <c:v>102.0070419</c:v>
                </c:pt>
                <c:pt idx="36">
                  <c:v>101.25301112</c:v>
                </c:pt>
                <c:pt idx="37">
                  <c:v>101.15205543</c:v>
                </c:pt>
                <c:pt idx="38">
                  <c:v>101.16612833000001</c:v>
                </c:pt>
                <c:pt idx="39">
                  <c:v>102.03548485</c:v>
                </c:pt>
                <c:pt idx="40">
                  <c:v>102.52387367999999</c:v>
                </c:pt>
                <c:pt idx="41">
                  <c:v>102.99153117</c:v>
                </c:pt>
                <c:pt idx="42">
                  <c:v>103.12414463</c:v>
                </c:pt>
                <c:pt idx="43">
                  <c:v>103.07135012000001</c:v>
                </c:pt>
                <c:pt idx="44">
                  <c:v>103.37285559</c:v>
                </c:pt>
                <c:pt idx="45">
                  <c:v>103.20099297</c:v>
                </c:pt>
                <c:pt idx="46">
                  <c:v>103.49032468</c:v>
                </c:pt>
                <c:pt idx="47">
                  <c:v>103.13127165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98.126597341833346</c:v>
                </c:pt>
                <c:pt idx="2">
                  <c:v>98.126597341833346</c:v>
                </c:pt>
                <c:pt idx="3">
                  <c:v>98.126597341833346</c:v>
                </c:pt>
                <c:pt idx="4">
                  <c:v>98.126597341833346</c:v>
                </c:pt>
                <c:pt idx="5">
                  <c:v>98.126597341833346</c:v>
                </c:pt>
                <c:pt idx="6">
                  <c:v>98.126597341833346</c:v>
                </c:pt>
                <c:pt idx="7">
                  <c:v>98.126597341833346</c:v>
                </c:pt>
                <c:pt idx="8">
                  <c:v>98.126597341833346</c:v>
                </c:pt>
                <c:pt idx="9">
                  <c:v>98.126597341833346</c:v>
                </c:pt>
                <c:pt idx="10">
                  <c:v>98.126597341833346</c:v>
                </c:pt>
                <c:pt idx="13">
                  <c:v>100.65912933616669</c:v>
                </c:pt>
                <c:pt idx="14">
                  <c:v>100.65912933616669</c:v>
                </c:pt>
                <c:pt idx="15">
                  <c:v>100.65912933616669</c:v>
                </c:pt>
                <c:pt idx="16">
                  <c:v>100.65912933616669</c:v>
                </c:pt>
                <c:pt idx="17">
                  <c:v>100.65912933616669</c:v>
                </c:pt>
                <c:pt idx="18">
                  <c:v>100.65912933616669</c:v>
                </c:pt>
                <c:pt idx="19">
                  <c:v>100.65912933616669</c:v>
                </c:pt>
                <c:pt idx="20">
                  <c:v>100.65912933616669</c:v>
                </c:pt>
                <c:pt idx="21">
                  <c:v>100.65912933616669</c:v>
                </c:pt>
                <c:pt idx="22">
                  <c:v>100.65912933616669</c:v>
                </c:pt>
                <c:pt idx="25">
                  <c:v>101.10857894550001</c:v>
                </c:pt>
                <c:pt idx="26">
                  <c:v>101.10857894550001</c:v>
                </c:pt>
                <c:pt idx="27">
                  <c:v>101.10857894550001</c:v>
                </c:pt>
                <c:pt idx="28">
                  <c:v>101.10857894550001</c:v>
                </c:pt>
                <c:pt idx="29">
                  <c:v>101.10857894550001</c:v>
                </c:pt>
                <c:pt idx="30">
                  <c:v>101.10857894550001</c:v>
                </c:pt>
                <c:pt idx="31">
                  <c:v>101.10857894550001</c:v>
                </c:pt>
                <c:pt idx="32">
                  <c:v>101.10857894550001</c:v>
                </c:pt>
                <c:pt idx="33">
                  <c:v>101.10857894550001</c:v>
                </c:pt>
                <c:pt idx="34">
                  <c:v>101.10857894550001</c:v>
                </c:pt>
                <c:pt idx="37">
                  <c:v>102.54275201833333</c:v>
                </c:pt>
                <c:pt idx="38">
                  <c:v>102.54275201833333</c:v>
                </c:pt>
                <c:pt idx="39">
                  <c:v>102.54275201833333</c:v>
                </c:pt>
                <c:pt idx="40">
                  <c:v>102.54275201833333</c:v>
                </c:pt>
                <c:pt idx="41">
                  <c:v>102.54275201833333</c:v>
                </c:pt>
                <c:pt idx="42">
                  <c:v>102.54275201833333</c:v>
                </c:pt>
                <c:pt idx="43">
                  <c:v>102.54275201833333</c:v>
                </c:pt>
                <c:pt idx="44">
                  <c:v>102.54275201833333</c:v>
                </c:pt>
                <c:pt idx="45">
                  <c:v>102.54275201833333</c:v>
                </c:pt>
                <c:pt idx="46">
                  <c:v>102.54275201833333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5960496"/>
        <c:axId val="465945376"/>
      </c:lineChart>
      <c:catAx>
        <c:axId val="465960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659453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65945376"/>
        <c:scaling>
          <c:orientation val="minMax"/>
          <c:max val="140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65960496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45.855609246999997</c:v>
                </c:pt>
                <c:pt idx="1">
                  <c:v>46.834000134999997</c:v>
                </c:pt>
                <c:pt idx="2">
                  <c:v>47.613994491</c:v>
                </c:pt>
                <c:pt idx="3">
                  <c:v>45.860867153999997</c:v>
                </c:pt>
                <c:pt idx="4">
                  <c:v>46.953221951000003</c:v>
                </c:pt>
                <c:pt idx="5">
                  <c:v>47.91506072</c:v>
                </c:pt>
                <c:pt idx="6">
                  <c:v>47.462919047</c:v>
                </c:pt>
                <c:pt idx="7">
                  <c:v>47.732990151000003</c:v>
                </c:pt>
                <c:pt idx="8">
                  <c:v>47.315669016000001</c:v>
                </c:pt>
                <c:pt idx="9">
                  <c:v>47.119765094999998</c:v>
                </c:pt>
                <c:pt idx="10">
                  <c:v>48.261663491999997</c:v>
                </c:pt>
                <c:pt idx="11">
                  <c:v>48.173593947000001</c:v>
                </c:pt>
                <c:pt idx="12">
                  <c:v>47.099183015000001</c:v>
                </c:pt>
                <c:pt idx="13">
                  <c:v>47.970315382000003</c:v>
                </c:pt>
                <c:pt idx="14">
                  <c:v>47.826905244999999</c:v>
                </c:pt>
                <c:pt idx="15">
                  <c:v>46.652414110000002</c:v>
                </c:pt>
                <c:pt idx="16">
                  <c:v>46.948626468999997</c:v>
                </c:pt>
                <c:pt idx="17">
                  <c:v>47.476731039999997</c:v>
                </c:pt>
                <c:pt idx="18">
                  <c:v>48.093790446</c:v>
                </c:pt>
                <c:pt idx="19">
                  <c:v>48.734735907999998</c:v>
                </c:pt>
                <c:pt idx="20">
                  <c:v>46.943390995000001</c:v>
                </c:pt>
                <c:pt idx="21">
                  <c:v>47.952965278999997</c:v>
                </c:pt>
                <c:pt idx="22">
                  <c:v>47.642319438999998</c:v>
                </c:pt>
                <c:pt idx="23">
                  <c:v>47.022257969999998</c:v>
                </c:pt>
                <c:pt idx="24">
                  <c:v>47.170335021</c:v>
                </c:pt>
                <c:pt idx="25">
                  <c:v>47.696490097000002</c:v>
                </c:pt>
                <c:pt idx="26">
                  <c:v>46.315873050999997</c:v>
                </c:pt>
                <c:pt idx="27">
                  <c:v>46.479510349000002</c:v>
                </c:pt>
                <c:pt idx="28">
                  <c:v>45.991559019999997</c:v>
                </c:pt>
                <c:pt idx="29">
                  <c:v>47.350198734000003</c:v>
                </c:pt>
                <c:pt idx="30">
                  <c:v>48.262417405000001</c:v>
                </c:pt>
                <c:pt idx="31">
                  <c:v>48.472746276999999</c:v>
                </c:pt>
                <c:pt idx="32">
                  <c:v>47.973011589999999</c:v>
                </c:pt>
                <c:pt idx="33">
                  <c:v>47.999792307</c:v>
                </c:pt>
                <c:pt idx="34">
                  <c:v>48.067234233000001</c:v>
                </c:pt>
                <c:pt idx="35">
                  <c:v>48.763298747999997</c:v>
                </c:pt>
                <c:pt idx="36">
                  <c:v>46.795640356</c:v>
                </c:pt>
                <c:pt idx="37">
                  <c:v>48.161059059000003</c:v>
                </c:pt>
                <c:pt idx="38">
                  <c:v>47.597025948000002</c:v>
                </c:pt>
                <c:pt idx="39">
                  <c:v>46.924693214000001</c:v>
                </c:pt>
                <c:pt idx="40">
                  <c:v>46.566015229999998</c:v>
                </c:pt>
                <c:pt idx="41">
                  <c:v>47.803137014000001</c:v>
                </c:pt>
                <c:pt idx="42">
                  <c:v>48.307808860000002</c:v>
                </c:pt>
                <c:pt idx="43">
                  <c:v>48.492625797999999</c:v>
                </c:pt>
                <c:pt idx="44">
                  <c:v>48.113956678000001</c:v>
                </c:pt>
                <c:pt idx="45">
                  <c:v>48.033311288</c:v>
                </c:pt>
                <c:pt idx="46">
                  <c:v>48.043900598999997</c:v>
                </c:pt>
                <c:pt idx="47">
                  <c:v>48.668583105000003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49.157249354999998</c:v>
                </c:pt>
                <c:pt idx="1">
                  <c:v>50.336003599999998</c:v>
                </c:pt>
                <c:pt idx="2">
                  <c:v>50.945019391000002</c:v>
                </c:pt>
                <c:pt idx="3">
                  <c:v>50.613806054000001</c:v>
                </c:pt>
                <c:pt idx="4">
                  <c:v>51.955023865000001</c:v>
                </c:pt>
                <c:pt idx="5">
                  <c:v>52.436876626999997</c:v>
                </c:pt>
                <c:pt idx="6">
                  <c:v>51.042176488000003</c:v>
                </c:pt>
                <c:pt idx="7">
                  <c:v>51.146311441000002</c:v>
                </c:pt>
                <c:pt idx="8">
                  <c:v>52.426483073</c:v>
                </c:pt>
                <c:pt idx="9">
                  <c:v>51.208617422000003</c:v>
                </c:pt>
                <c:pt idx="10">
                  <c:v>52.592285408999999</c:v>
                </c:pt>
                <c:pt idx="11">
                  <c:v>50.903224481000002</c:v>
                </c:pt>
                <c:pt idx="12">
                  <c:v>51.048862061000001</c:v>
                </c:pt>
                <c:pt idx="13">
                  <c:v>51.645512728999996</c:v>
                </c:pt>
                <c:pt idx="14">
                  <c:v>51.936943335000002</c:v>
                </c:pt>
                <c:pt idx="15">
                  <c:v>52.164367777000002</c:v>
                </c:pt>
                <c:pt idx="16">
                  <c:v>52.237625471999998</c:v>
                </c:pt>
                <c:pt idx="17">
                  <c:v>53.392926134</c:v>
                </c:pt>
                <c:pt idx="18">
                  <c:v>52.665956323000003</c:v>
                </c:pt>
                <c:pt idx="19">
                  <c:v>52.363215992000001</c:v>
                </c:pt>
                <c:pt idx="20">
                  <c:v>52.656519320000001</c:v>
                </c:pt>
                <c:pt idx="21">
                  <c:v>52.252546039000002</c:v>
                </c:pt>
                <c:pt idx="22">
                  <c:v>52.919361131999999</c:v>
                </c:pt>
                <c:pt idx="23">
                  <c:v>53.512948297999998</c:v>
                </c:pt>
                <c:pt idx="24">
                  <c:v>52.101671789999997</c:v>
                </c:pt>
                <c:pt idx="25">
                  <c:v>53.124602584000002</c:v>
                </c:pt>
                <c:pt idx="26">
                  <c:v>52.762316865000003</c:v>
                </c:pt>
                <c:pt idx="27">
                  <c:v>53.328072976000001</c:v>
                </c:pt>
                <c:pt idx="28">
                  <c:v>53.573720774000002</c:v>
                </c:pt>
                <c:pt idx="29">
                  <c:v>54.184196815999996</c:v>
                </c:pt>
                <c:pt idx="30">
                  <c:v>53.868881825000003</c:v>
                </c:pt>
                <c:pt idx="31">
                  <c:v>53.192588505000003</c:v>
                </c:pt>
                <c:pt idx="32">
                  <c:v>53.940174777000003</c:v>
                </c:pt>
                <c:pt idx="33">
                  <c:v>53.054857179000003</c:v>
                </c:pt>
                <c:pt idx="34">
                  <c:v>53.882650308000002</c:v>
                </c:pt>
                <c:pt idx="35">
                  <c:v>54.500229908000001</c:v>
                </c:pt>
                <c:pt idx="36">
                  <c:v>52.866064098000003</c:v>
                </c:pt>
                <c:pt idx="37">
                  <c:v>54.373076566999998</c:v>
                </c:pt>
                <c:pt idx="38">
                  <c:v>54.084962156000003</c:v>
                </c:pt>
                <c:pt idx="39">
                  <c:v>54.556626047000002</c:v>
                </c:pt>
                <c:pt idx="40">
                  <c:v>54.680269596000002</c:v>
                </c:pt>
                <c:pt idx="41">
                  <c:v>55.193162385000001</c:v>
                </c:pt>
                <c:pt idx="42">
                  <c:v>54.879637058</c:v>
                </c:pt>
                <c:pt idx="43">
                  <c:v>54.414307082000001</c:v>
                </c:pt>
                <c:pt idx="44">
                  <c:v>55.199542332999997</c:v>
                </c:pt>
                <c:pt idx="45">
                  <c:v>54.224829212000003</c:v>
                </c:pt>
                <c:pt idx="46">
                  <c:v>55.123993855000002</c:v>
                </c:pt>
                <c:pt idx="47">
                  <c:v>55.79411717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5940896"/>
        <c:axId val="465940336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30.5</c:v>
                </c:pt>
                <c:pt idx="1">
                  <c:v>30.5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4161888"/>
        <c:axId val="454160208"/>
      </c:scatterChart>
      <c:dateAx>
        <c:axId val="4659408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6594033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6594033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65940896"/>
        <c:crosses val="autoZero"/>
        <c:crossBetween val="midCat"/>
      </c:valAx>
      <c:valAx>
        <c:axId val="454160208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54161888"/>
        <c:crosses val="max"/>
        <c:crossBetween val="midCat"/>
      </c:valAx>
      <c:valAx>
        <c:axId val="454161888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5416020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60.081722419000002</c:v>
                </c:pt>
                <c:pt idx="1">
                  <c:v>60.437246285999997</c:v>
                </c:pt>
                <c:pt idx="2">
                  <c:v>60.278873709999999</c:v>
                </c:pt>
                <c:pt idx="3">
                  <c:v>59.886740000000003</c:v>
                </c:pt>
                <c:pt idx="4">
                  <c:v>60.345308387000003</c:v>
                </c:pt>
                <c:pt idx="5">
                  <c:v>60.678092333000002</c:v>
                </c:pt>
                <c:pt idx="6">
                  <c:v>61.172660677000003</c:v>
                </c:pt>
                <c:pt idx="7">
                  <c:v>60.625874289999999</c:v>
                </c:pt>
                <c:pt idx="8">
                  <c:v>60.559806999999999</c:v>
                </c:pt>
                <c:pt idx="9">
                  <c:v>61.414425354999999</c:v>
                </c:pt>
                <c:pt idx="10">
                  <c:v>62.156496333</c:v>
                </c:pt>
                <c:pt idx="11">
                  <c:v>61.512212386999998</c:v>
                </c:pt>
                <c:pt idx="12">
                  <c:v>61.433976452000003</c:v>
                </c:pt>
                <c:pt idx="13">
                  <c:v>61.845061714000003</c:v>
                </c:pt>
                <c:pt idx="14">
                  <c:v>62.168540774</c:v>
                </c:pt>
                <c:pt idx="15">
                  <c:v>62.343637000000001</c:v>
                </c:pt>
                <c:pt idx="16">
                  <c:v>62.495317839000002</c:v>
                </c:pt>
                <c:pt idx="17">
                  <c:v>63.311342666999998</c:v>
                </c:pt>
                <c:pt idx="18">
                  <c:v>64.053524160999999</c:v>
                </c:pt>
                <c:pt idx="19">
                  <c:v>64.162477968000005</c:v>
                </c:pt>
                <c:pt idx="20">
                  <c:v>64.031002666999996</c:v>
                </c:pt>
                <c:pt idx="21">
                  <c:v>64.689264160999997</c:v>
                </c:pt>
                <c:pt idx="22">
                  <c:v>64.832487333000003</c:v>
                </c:pt>
                <c:pt idx="23">
                  <c:v>65.047074065000004</c:v>
                </c:pt>
                <c:pt idx="24">
                  <c:v>64.072922774000006</c:v>
                </c:pt>
                <c:pt idx="25">
                  <c:v>63.847293000000001</c:v>
                </c:pt>
                <c:pt idx="26">
                  <c:v>64.039726225999999</c:v>
                </c:pt>
                <c:pt idx="27">
                  <c:v>64.424556679999995</c:v>
                </c:pt>
                <c:pt idx="28">
                  <c:v>65.106399312999997</c:v>
                </c:pt>
                <c:pt idx="29">
                  <c:v>66.069583667000003</c:v>
                </c:pt>
                <c:pt idx="30">
                  <c:v>66.473793834999995</c:v>
                </c:pt>
                <c:pt idx="31">
                  <c:v>66.174870718999998</c:v>
                </c:pt>
                <c:pt idx="32">
                  <c:v>66.592069424000002</c:v>
                </c:pt>
                <c:pt idx="33">
                  <c:v>66.824660531999996</c:v>
                </c:pt>
                <c:pt idx="34">
                  <c:v>67.228901829999998</c:v>
                </c:pt>
                <c:pt idx="35">
                  <c:v>66.909368293</c:v>
                </c:pt>
                <c:pt idx="36">
                  <c:v>66.470270944000006</c:v>
                </c:pt>
                <c:pt idx="37">
                  <c:v>66.464245371000004</c:v>
                </c:pt>
                <c:pt idx="38">
                  <c:v>66.494926192999998</c:v>
                </c:pt>
                <c:pt idx="39">
                  <c:v>67.370981196000002</c:v>
                </c:pt>
                <c:pt idx="40">
                  <c:v>67.771117434000004</c:v>
                </c:pt>
                <c:pt idx="41">
                  <c:v>68.144638674000007</c:v>
                </c:pt>
                <c:pt idx="42">
                  <c:v>68.178748186999997</c:v>
                </c:pt>
                <c:pt idx="43">
                  <c:v>68.127863769000001</c:v>
                </c:pt>
                <c:pt idx="44">
                  <c:v>68.540968355999993</c:v>
                </c:pt>
                <c:pt idx="45">
                  <c:v>68.476336892000006</c:v>
                </c:pt>
                <c:pt idx="46">
                  <c:v>68.881644090999998</c:v>
                </c:pt>
                <c:pt idx="47">
                  <c:v>68.463369896000003</c:v>
                </c:pt>
              </c:numCache>
            </c:numRef>
          </c:val>
        </c:ser>
        <c:ser>
          <c:idx val="3"/>
          <c:order val="1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37.260623373000001</c:v>
                </c:pt>
                <c:pt idx="1">
                  <c:v>37.060704862000001</c:v>
                </c:pt>
                <c:pt idx="2">
                  <c:v>36.568791359000002</c:v>
                </c:pt>
                <c:pt idx="3">
                  <c:v>36.779742343000002</c:v>
                </c:pt>
                <c:pt idx="4">
                  <c:v>37.262915778</c:v>
                </c:pt>
                <c:pt idx="5">
                  <c:v>37.658910927999997</c:v>
                </c:pt>
                <c:pt idx="6">
                  <c:v>37.894361103000001</c:v>
                </c:pt>
                <c:pt idx="7">
                  <c:v>37.688202224000001</c:v>
                </c:pt>
                <c:pt idx="8">
                  <c:v>37.847043489000001</c:v>
                </c:pt>
                <c:pt idx="9">
                  <c:v>37.582106021000001</c:v>
                </c:pt>
                <c:pt idx="10">
                  <c:v>37.420909596999998</c:v>
                </c:pt>
                <c:pt idx="11">
                  <c:v>37.345397847999998</c:v>
                </c:pt>
                <c:pt idx="12">
                  <c:v>37.647471678000002</c:v>
                </c:pt>
                <c:pt idx="13">
                  <c:v>37.490528042999998</c:v>
                </c:pt>
                <c:pt idx="14">
                  <c:v>37.240895105</c:v>
                </c:pt>
                <c:pt idx="15">
                  <c:v>37.140570668999999</c:v>
                </c:pt>
                <c:pt idx="16">
                  <c:v>37.010089499999999</c:v>
                </c:pt>
                <c:pt idx="17">
                  <c:v>37.061407101</c:v>
                </c:pt>
                <c:pt idx="18">
                  <c:v>37.114241268000001</c:v>
                </c:pt>
                <c:pt idx="19">
                  <c:v>37.378769867999999</c:v>
                </c:pt>
                <c:pt idx="20">
                  <c:v>37.541468000000002</c:v>
                </c:pt>
                <c:pt idx="21">
                  <c:v>37.711468000000004</c:v>
                </c:pt>
                <c:pt idx="22">
                  <c:v>37.467467999999997</c:v>
                </c:pt>
                <c:pt idx="23">
                  <c:v>36.691468</c:v>
                </c:pt>
                <c:pt idx="24">
                  <c:v>36.031467999999997</c:v>
                </c:pt>
                <c:pt idx="25">
                  <c:v>35.985467999999997</c:v>
                </c:pt>
                <c:pt idx="26">
                  <c:v>35.486468000000002</c:v>
                </c:pt>
                <c:pt idx="27">
                  <c:v>35.693013397000001</c:v>
                </c:pt>
                <c:pt idx="28">
                  <c:v>35.215199577999996</c:v>
                </c:pt>
                <c:pt idx="29">
                  <c:v>35.226546575</c:v>
                </c:pt>
                <c:pt idx="30">
                  <c:v>35.244986619000002</c:v>
                </c:pt>
                <c:pt idx="31">
                  <c:v>35.425836304999997</c:v>
                </c:pt>
                <c:pt idx="32">
                  <c:v>35.412917409999999</c:v>
                </c:pt>
                <c:pt idx="33">
                  <c:v>35.413660514999997</c:v>
                </c:pt>
                <c:pt idx="34">
                  <c:v>35.305563055999997</c:v>
                </c:pt>
                <c:pt idx="35">
                  <c:v>35.097673612000001</c:v>
                </c:pt>
                <c:pt idx="36">
                  <c:v>34.782740171</c:v>
                </c:pt>
                <c:pt idx="37">
                  <c:v>34.687810063000001</c:v>
                </c:pt>
                <c:pt idx="38">
                  <c:v>34.671202141999999</c:v>
                </c:pt>
                <c:pt idx="39">
                  <c:v>34.664503654000001</c:v>
                </c:pt>
                <c:pt idx="40">
                  <c:v>34.752756245999997</c:v>
                </c:pt>
                <c:pt idx="41">
                  <c:v>34.846892498000003</c:v>
                </c:pt>
                <c:pt idx="42">
                  <c:v>34.945396440000003</c:v>
                </c:pt>
                <c:pt idx="43">
                  <c:v>34.943486354000001</c:v>
                </c:pt>
                <c:pt idx="44">
                  <c:v>34.831887236999997</c:v>
                </c:pt>
                <c:pt idx="45">
                  <c:v>34.724656074000002</c:v>
                </c:pt>
                <c:pt idx="46">
                  <c:v>34.608680591000002</c:v>
                </c:pt>
                <c:pt idx="47">
                  <c:v>34.667901755000003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129216"/>
        <c:axId val="450129776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30.5</c:v>
                </c:pt>
                <c:pt idx="1">
                  <c:v>30.5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8932320"/>
        <c:axId val="458930640"/>
      </c:scatterChart>
      <c:dateAx>
        <c:axId val="4501292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5012977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5012977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50129216"/>
        <c:crosses val="autoZero"/>
        <c:crossBetween val="midCat"/>
      </c:valAx>
      <c:valAx>
        <c:axId val="45893064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58932320"/>
        <c:crosses val="max"/>
        <c:crossBetween val="midCat"/>
      </c:valAx>
      <c:valAx>
        <c:axId val="458932320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5893064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3.7770274081999999</c:v>
                </c:pt>
                <c:pt idx="2">
                  <c:v>3.9780037397000001</c:v>
                </c:pt>
                <c:pt idx="3">
                  <c:v>3.0469274137000002</c:v>
                </c:pt>
                <c:pt idx="4">
                  <c:v>2.1223238769999999</c:v>
                </c:pt>
                <c:pt idx="5">
                  <c:v>2.1556190247</c:v>
                </c:pt>
                <c:pt idx="6">
                  <c:v>2.0735442219000002</c:v>
                </c:pt>
                <c:pt idx="7">
                  <c:v>1.4591209178</c:v>
                </c:pt>
                <c:pt idx="8">
                  <c:v>1.1467601284</c:v>
                </c:pt>
                <c:pt idx="9">
                  <c:v>2.0330684932</c:v>
                </c:pt>
                <c:pt idx="10">
                  <c:v>1.4841516932000001</c:v>
                </c:pt>
                <c:pt idx="11">
                  <c:v>1.7490811973</c:v>
                </c:pt>
                <c:pt idx="12">
                  <c:v>1.8109836066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07394000"/>
        <c:axId val="507394560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2.3276546917800003</c:v>
                </c:pt>
                <c:pt idx="1">
                  <c:v>2.3276546917800003</c:v>
                </c:pt>
                <c:pt idx="2">
                  <c:v>2.3276546917800003</c:v>
                </c:pt>
                <c:pt idx="3">
                  <c:v>2.3276546917800003</c:v>
                </c:pt>
                <c:pt idx="4">
                  <c:v>2.3276546917800003</c:v>
                </c:pt>
                <c:pt idx="5">
                  <c:v>2.3276546917800003</c:v>
                </c:pt>
                <c:pt idx="6">
                  <c:v>2.3276546917800003</c:v>
                </c:pt>
                <c:pt idx="7">
                  <c:v>2.3276546917800003</c:v>
                </c:pt>
                <c:pt idx="8">
                  <c:v>2.3276546917800003</c:v>
                </c:pt>
                <c:pt idx="9">
                  <c:v>2.3276546917800003</c:v>
                </c:pt>
                <c:pt idx="10">
                  <c:v>2.3276546917800003</c:v>
                </c:pt>
                <c:pt idx="11">
                  <c:v>2.3276546917800003</c:v>
                </c:pt>
                <c:pt idx="12">
                  <c:v>2.3276546917800003</c:v>
                </c:pt>
                <c:pt idx="13">
                  <c:v>2.3276546917800003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394000"/>
        <c:axId val="507394560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395120"/>
        <c:axId val="507395680"/>
      </c:scatterChart>
      <c:dateAx>
        <c:axId val="507394000"/>
        <c:scaling>
          <c:orientation val="minMax"/>
          <c:max val="2020"/>
          <c:min val="2009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507394560"/>
        <c:crosses val="autoZero"/>
        <c:auto val="0"/>
        <c:lblOffset val="100"/>
        <c:baseTimeUnit val="days"/>
      </c:dateAx>
      <c:valAx>
        <c:axId val="507394560"/>
        <c:scaling>
          <c:orientation val="minMax"/>
          <c:max val="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507394000"/>
        <c:crosses val="autoZero"/>
        <c:crossBetween val="between"/>
      </c:valAx>
      <c:valAx>
        <c:axId val="507395120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7395680"/>
        <c:crosses val="max"/>
        <c:crossBetween val="midCat"/>
        <c:majorUnit val="1"/>
      </c:valAx>
      <c:valAx>
        <c:axId val="5073956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739512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57.984046909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58.672855822000002</c:v>
                </c:pt>
                <c:pt idx="17">
                  <c:v>57.170212972000002</c:v>
                </c:pt>
                <c:pt idx="18">
                  <c:v>57.984046909</c:v>
                </c:pt>
                <c:pt idx="19">
                  <c:v>58.803082961000001</c:v>
                </c:pt>
                <c:pt idx="20">
                  <c:v>58.343067267000002</c:v>
                </c:pt>
                <c:pt idx="21">
                  <c:v>59.016088324999998</c:v>
                </c:pt>
                <c:pt idx="22">
                  <c:v>57.263354524</c:v>
                </c:pt>
                <c:pt idx="23">
                  <c:v>58.839480100999999</c:v>
                </c:pt>
                <c:pt idx="24">
                  <c:v>54.910057258000002</c:v>
                </c:pt>
                <c:pt idx="25">
                  <c:v>56.421352777000003</c:v>
                </c:pt>
                <c:pt idx="26">
                  <c:v>56.991174751999999</c:v>
                </c:pt>
                <c:pt idx="27">
                  <c:v>58.236890977000002</c:v>
                </c:pt>
                <c:pt idx="28">
                  <c:v>58.672855822000002</c:v>
                </c:pt>
                <c:pt idx="29">
                  <c:v>57.170212972000002</c:v>
                </c:pt>
                <c:pt idx="30">
                  <c:v>57.984046909</c:v>
                </c:pt>
                <c:pt idx="31">
                  <c:v>58.803082961000001</c:v>
                </c:pt>
                <c:pt idx="32">
                  <c:v>58.343067267000002</c:v>
                </c:pt>
                <c:pt idx="33">
                  <c:v>59.016088324999998</c:v>
                </c:pt>
                <c:pt idx="34">
                  <c:v>57.263354524</c:v>
                </c:pt>
                <c:pt idx="35">
                  <c:v>58.839480100999999</c:v>
                </c:pt>
                <c:pt idx="36">
                  <c:v>54.910057258000002</c:v>
                </c:pt>
                <c:pt idx="37">
                  <c:v>56.421352777000003</c:v>
                </c:pt>
                <c:pt idx="38">
                  <c:v>56.991174751999999</c:v>
                </c:pt>
                <c:pt idx="39">
                  <c:v>58.236890977000002</c:v>
                </c:pt>
                <c:pt idx="40">
                  <c:v>58.672855822000002</c:v>
                </c:pt>
                <c:pt idx="41">
                  <c:v>57.170212972000002</c:v>
                </c:pt>
                <c:pt idx="42">
                  <c:v>57.984046909</c:v>
                </c:pt>
                <c:pt idx="43">
                  <c:v>58.803082961000001</c:v>
                </c:pt>
                <c:pt idx="44">
                  <c:v>58.343067267000002</c:v>
                </c:pt>
                <c:pt idx="45">
                  <c:v>59.016088324999998</c:v>
                </c:pt>
                <c:pt idx="46">
                  <c:v>57.263354524</c:v>
                </c:pt>
                <c:pt idx="47">
                  <c:v>58.839480100999999</c:v>
                </c:pt>
                <c:pt idx="48">
                  <c:v>54.910057258000002</c:v>
                </c:pt>
                <c:pt idx="49">
                  <c:v>56.421352777000003</c:v>
                </c:pt>
                <c:pt idx="50">
                  <c:v>56.991174751999999</c:v>
                </c:pt>
                <c:pt idx="51">
                  <c:v>58.236890977000002</c:v>
                </c:pt>
                <c:pt idx="52">
                  <c:v>58.672855822000002</c:v>
                </c:pt>
                <c:pt idx="53">
                  <c:v>57.170212972000002</c:v>
                </c:pt>
                <c:pt idx="54">
                  <c:v>57.984046909</c:v>
                </c:pt>
                <c:pt idx="55">
                  <c:v>58.803082961000001</c:v>
                </c:pt>
                <c:pt idx="56">
                  <c:v>58.343067267000002</c:v>
                </c:pt>
                <c:pt idx="57">
                  <c:v>59.016088324999998</c:v>
                </c:pt>
                <c:pt idx="58">
                  <c:v>57.263354524</c:v>
                </c:pt>
                <c:pt idx="59">
                  <c:v>58.839480100999999</c:v>
                </c:pt>
                <c:pt idx="60">
                  <c:v>54.910057258000002</c:v>
                </c:pt>
                <c:pt idx="61">
                  <c:v>56.421352777000003</c:v>
                </c:pt>
                <c:pt idx="62">
                  <c:v>56.991174751999999</c:v>
                </c:pt>
                <c:pt idx="63">
                  <c:v>58.236890977000002</c:v>
                </c:pt>
                <c:pt idx="64">
                  <c:v>58.672855822000002</c:v>
                </c:pt>
                <c:pt idx="65">
                  <c:v>57.170212972000002</c:v>
                </c:pt>
                <c:pt idx="66">
                  <c:v>57.984046909</c:v>
                </c:pt>
                <c:pt idx="67">
                  <c:v>58.803082961000001</c:v>
                </c:pt>
                <c:pt idx="68">
                  <c:v>58.343067267000002</c:v>
                </c:pt>
                <c:pt idx="69">
                  <c:v>59.016088324999998</c:v>
                </c:pt>
                <c:pt idx="70">
                  <c:v>57.263354524</c:v>
                </c:pt>
                <c:pt idx="71">
                  <c:v>58.839480100999999</c:v>
                </c:pt>
                <c:pt idx="72">
                  <c:v>54.910057258000002</c:v>
                </c:pt>
                <c:pt idx="73">
                  <c:v>56.421352777000003</c:v>
                </c:pt>
                <c:pt idx="74">
                  <c:v>56.991174751999999</c:v>
                </c:pt>
                <c:pt idx="75">
                  <c:v>58.236890977000002</c:v>
                </c:pt>
                <c:pt idx="76">
                  <c:v>58.672855822000002</c:v>
                </c:pt>
                <c:pt idx="77">
                  <c:v>57.170212972000002</c:v>
                </c:pt>
                <c:pt idx="78">
                  <c:v>57.984046909</c:v>
                </c:pt>
                <c:pt idx="79">
                  <c:v>58.803082961000001</c:v>
                </c:pt>
                <c:pt idx="80">
                  <c:v>58.343067267000002</c:v>
                </c:pt>
                <c:pt idx="81">
                  <c:v>59.016088324999998</c:v>
                </c:pt>
                <c:pt idx="82">
                  <c:v>57.263354524</c:v>
                </c:pt>
                <c:pt idx="83">
                  <c:v>58.839480100999999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10.573443790999995</c:v>
                </c:pt>
                <c:pt idx="1">
                  <c:v>8.0104858679999964</c:v>
                </c:pt>
                <c:pt idx="2">
                  <c:v>9.0593739620000022</c:v>
                </c:pt>
                <c:pt idx="3">
                  <c:v>8.4950571309999958</c:v>
                </c:pt>
                <c:pt idx="4">
                  <c:v>7.0918844050000018</c:v>
                </c:pt>
                <c:pt idx="5">
                  <c:v>8.7080130249999996</c:v>
                </c:pt>
                <c:pt idx="6">
                  <c:v>6.8258813350000054</c:v>
                </c:pt>
                <c:pt idx="7">
                  <c:v>6.9328526420000003</c:v>
                </c:pt>
                <c:pt idx="8">
                  <c:v>7.5708752509999968</c:v>
                </c:pt>
                <c:pt idx="9">
                  <c:v>5.8506383440000036</c:v>
                </c:pt>
                <c:pt idx="10">
                  <c:v>5.9059981560000026</c:v>
                </c:pt>
                <c:pt idx="11">
                  <c:v>6.5352647970000035</c:v>
                </c:pt>
                <c:pt idx="12">
                  <c:v>10.573443790999995</c:v>
                </c:pt>
                <c:pt idx="13">
                  <c:v>8.0104858679999964</c:v>
                </c:pt>
                <c:pt idx="14">
                  <c:v>9.0593739620000022</c:v>
                </c:pt>
                <c:pt idx="15">
                  <c:v>8.4950571309999958</c:v>
                </c:pt>
                <c:pt idx="16">
                  <c:v>7.0918844050000018</c:v>
                </c:pt>
                <c:pt idx="17">
                  <c:v>8.7080130249999996</c:v>
                </c:pt>
                <c:pt idx="18">
                  <c:v>6.8258813350000054</c:v>
                </c:pt>
                <c:pt idx="19">
                  <c:v>6.9328526420000003</c:v>
                </c:pt>
                <c:pt idx="20">
                  <c:v>7.5708752509999968</c:v>
                </c:pt>
                <c:pt idx="21">
                  <c:v>5.8506383440000036</c:v>
                </c:pt>
                <c:pt idx="22">
                  <c:v>5.9059981560000026</c:v>
                </c:pt>
                <c:pt idx="23">
                  <c:v>6.5352647970000035</c:v>
                </c:pt>
                <c:pt idx="24">
                  <c:v>10.573443790999995</c:v>
                </c:pt>
                <c:pt idx="25">
                  <c:v>8.0104858679999964</c:v>
                </c:pt>
                <c:pt idx="26">
                  <c:v>9.0593739620000022</c:v>
                </c:pt>
                <c:pt idx="27">
                  <c:v>8.4950571309999958</c:v>
                </c:pt>
                <c:pt idx="28">
                  <c:v>7.0918844050000018</c:v>
                </c:pt>
                <c:pt idx="29">
                  <c:v>8.7080130249999996</c:v>
                </c:pt>
                <c:pt idx="30">
                  <c:v>6.8258813350000054</c:v>
                </c:pt>
                <c:pt idx="31">
                  <c:v>6.9328526420000003</c:v>
                </c:pt>
                <c:pt idx="32">
                  <c:v>7.5708752509999968</c:v>
                </c:pt>
                <c:pt idx="33">
                  <c:v>5.8506383440000036</c:v>
                </c:pt>
                <c:pt idx="34">
                  <c:v>5.9059981560000026</c:v>
                </c:pt>
                <c:pt idx="35">
                  <c:v>6.5352647970000035</c:v>
                </c:pt>
                <c:pt idx="36">
                  <c:v>10.573443790999995</c:v>
                </c:pt>
                <c:pt idx="37">
                  <c:v>8.0104858679999964</c:v>
                </c:pt>
                <c:pt idx="38">
                  <c:v>9.0593739620000022</c:v>
                </c:pt>
                <c:pt idx="39">
                  <c:v>8.4950571309999958</c:v>
                </c:pt>
                <c:pt idx="40">
                  <c:v>7.0918844050000018</c:v>
                </c:pt>
                <c:pt idx="41">
                  <c:v>8.7080130249999996</c:v>
                </c:pt>
                <c:pt idx="42">
                  <c:v>6.8258813350000054</c:v>
                </c:pt>
                <c:pt idx="43">
                  <c:v>6.9328526420000003</c:v>
                </c:pt>
                <c:pt idx="44">
                  <c:v>7.5708752509999968</c:v>
                </c:pt>
                <c:pt idx="45">
                  <c:v>5.8506383440000036</c:v>
                </c:pt>
                <c:pt idx="46">
                  <c:v>5.9059981560000026</c:v>
                </c:pt>
                <c:pt idx="47">
                  <c:v>6.5352647970000035</c:v>
                </c:pt>
                <c:pt idx="48">
                  <c:v>10.573443790999995</c:v>
                </c:pt>
                <c:pt idx="49">
                  <c:v>8.0104858679999964</c:v>
                </c:pt>
                <c:pt idx="50">
                  <c:v>9.0593739620000022</c:v>
                </c:pt>
                <c:pt idx="51">
                  <c:v>8.4950571309999958</c:v>
                </c:pt>
                <c:pt idx="52">
                  <c:v>7.0918844050000018</c:v>
                </c:pt>
                <c:pt idx="53">
                  <c:v>8.7080130249999996</c:v>
                </c:pt>
                <c:pt idx="54">
                  <c:v>6.8258813350000054</c:v>
                </c:pt>
                <c:pt idx="55">
                  <c:v>6.9328526420000003</c:v>
                </c:pt>
                <c:pt idx="56">
                  <c:v>7.5708752509999968</c:v>
                </c:pt>
                <c:pt idx="57">
                  <c:v>5.8506383440000036</c:v>
                </c:pt>
                <c:pt idx="58">
                  <c:v>5.9059981560000026</c:v>
                </c:pt>
                <c:pt idx="59">
                  <c:v>6.5352647970000035</c:v>
                </c:pt>
                <c:pt idx="60">
                  <c:v>10.573443790999995</c:v>
                </c:pt>
                <c:pt idx="61">
                  <c:v>8.0104858679999964</c:v>
                </c:pt>
                <c:pt idx="62">
                  <c:v>9.0593739620000022</c:v>
                </c:pt>
                <c:pt idx="63">
                  <c:v>8.4950571309999958</c:v>
                </c:pt>
                <c:pt idx="64">
                  <c:v>7.0918844050000018</c:v>
                </c:pt>
                <c:pt idx="65">
                  <c:v>8.7080130249999996</c:v>
                </c:pt>
                <c:pt idx="66">
                  <c:v>6.8258813350000054</c:v>
                </c:pt>
                <c:pt idx="67">
                  <c:v>6.9328526420000003</c:v>
                </c:pt>
                <c:pt idx="68">
                  <c:v>7.5708752509999968</c:v>
                </c:pt>
                <c:pt idx="69">
                  <c:v>5.8506383440000036</c:v>
                </c:pt>
                <c:pt idx="70">
                  <c:v>5.9059981560000026</c:v>
                </c:pt>
                <c:pt idx="71">
                  <c:v>6.5352647970000035</c:v>
                </c:pt>
                <c:pt idx="72">
                  <c:v>10.573443790999995</c:v>
                </c:pt>
                <c:pt idx="73">
                  <c:v>8.0104858679999964</c:v>
                </c:pt>
                <c:pt idx="74">
                  <c:v>9.0593739620000022</c:v>
                </c:pt>
                <c:pt idx="75">
                  <c:v>8.4950571309999958</c:v>
                </c:pt>
                <c:pt idx="76">
                  <c:v>7.0918844050000018</c:v>
                </c:pt>
                <c:pt idx="77">
                  <c:v>8.7080130249999996</c:v>
                </c:pt>
                <c:pt idx="78">
                  <c:v>6.8258813350000054</c:v>
                </c:pt>
                <c:pt idx="79">
                  <c:v>6.9328526420000003</c:v>
                </c:pt>
                <c:pt idx="80">
                  <c:v>7.5708752509999968</c:v>
                </c:pt>
                <c:pt idx="81">
                  <c:v>5.8506383440000036</c:v>
                </c:pt>
                <c:pt idx="82">
                  <c:v>5.9059981560000026</c:v>
                </c:pt>
                <c:pt idx="83">
                  <c:v>6.5352647970000035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401840"/>
        <c:axId val="507402400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58.149670939000004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56.935404536</c:v>
                </c:pt>
                <c:pt idx="13">
                  <c:v>58.801419068000001</c:v>
                </c:pt>
                <c:pt idx="14">
                  <c:v>60.542615564000002</c:v>
                </c:pt>
                <c:pt idx="15">
                  <c:v>62.795401091000002</c:v>
                </c:pt>
                <c:pt idx="16">
                  <c:v>61.727746670999998</c:v>
                </c:pt>
                <c:pt idx="17">
                  <c:v>60.677446367999998</c:v>
                </c:pt>
                <c:pt idx="18">
                  <c:v>61.148933823999997</c:v>
                </c:pt>
                <c:pt idx="19">
                  <c:v>62.685160662999998</c:v>
                </c:pt>
                <c:pt idx="20">
                  <c:v>63.409026162000004</c:v>
                </c:pt>
                <c:pt idx="21">
                  <c:v>64.258769246</c:v>
                </c:pt>
                <c:pt idx="22">
                  <c:v>62.413316565999999</c:v>
                </c:pt>
                <c:pt idx="23">
                  <c:v>65.374744898000003</c:v>
                </c:pt>
                <c:pt idx="24">
                  <c:v>63.519062712</c:v>
                </c:pt>
                <c:pt idx="25">
                  <c:v>64.431838644999999</c:v>
                </c:pt>
                <c:pt idx="26">
                  <c:v>65.550247264000006</c:v>
                </c:pt>
                <c:pt idx="27">
                  <c:v>66.731948107999997</c:v>
                </c:pt>
                <c:pt idx="28">
                  <c:v>65.764740227000004</c:v>
                </c:pt>
                <c:pt idx="29">
                  <c:v>65.878225997000001</c:v>
                </c:pt>
                <c:pt idx="30">
                  <c:v>64.809928244000005</c:v>
                </c:pt>
                <c:pt idx="31">
                  <c:v>65.735935603000001</c:v>
                </c:pt>
                <c:pt idx="32">
                  <c:v>65.913942517999999</c:v>
                </c:pt>
                <c:pt idx="33">
                  <c:v>64.866726669000002</c:v>
                </c:pt>
                <c:pt idx="34">
                  <c:v>63.169352680000003</c:v>
                </c:pt>
                <c:pt idx="35">
                  <c:v>65.296193621</c:v>
                </c:pt>
                <c:pt idx="36">
                  <c:v>65.483501048999997</c:v>
                </c:pt>
                <c:pt idx="37">
                  <c:v>64.235068423000001</c:v>
                </c:pt>
                <c:pt idx="38">
                  <c:v>66.050548714000001</c:v>
                </c:pt>
                <c:pt idx="39">
                  <c:v>64.888316849000006</c:v>
                </c:pt>
                <c:pt idx="40">
                  <c:v>63.631863994</c:v>
                </c:pt>
                <c:pt idx="41">
                  <c:v>63.474904461999998</c:v>
                </c:pt>
                <c:pt idx="42">
                  <c:v>63.276318672000002</c:v>
                </c:pt>
                <c:pt idx="43">
                  <c:v>63.388906431000002</c:v>
                </c:pt>
                <c:pt idx="44">
                  <c:v>62.829060099000003</c:v>
                </c:pt>
                <c:pt idx="45">
                  <c:v>60.390188197000001</c:v>
                </c:pt>
                <c:pt idx="46">
                  <c:v>60.075738778999998</c:v>
                </c:pt>
                <c:pt idx="47">
                  <c:v>60.378710753</c:v>
                </c:pt>
                <c:pt idx="48">
                  <c:v>59.714757140000003</c:v>
                </c:pt>
                <c:pt idx="49">
                  <c:v>59.495873514000003</c:v>
                </c:pt>
                <c:pt idx="50">
                  <c:v>60.117465205000002</c:v>
                </c:pt>
                <c:pt idx="51">
                  <c:v>59.846583666000001</c:v>
                </c:pt>
                <c:pt idx="52">
                  <c:v>59.338565826</c:v>
                </c:pt>
                <c:pt idx="53">
                  <c:v>58.315060136</c:v>
                </c:pt>
                <c:pt idx="54">
                  <c:v>57.984046909</c:v>
                </c:pt>
                <c:pt idx="55">
                  <c:v>60.756509757000003</c:v>
                </c:pt>
                <c:pt idx="56">
                  <c:v>59.564173902</c:v>
                </c:pt>
                <c:pt idx="57">
                  <c:v>59.793525285000001</c:v>
                </c:pt>
                <c:pt idx="58">
                  <c:v>60.582190179999998</c:v>
                </c:pt>
                <c:pt idx="59">
                  <c:v>60.659105001999997</c:v>
                </c:pt>
                <c:pt idx="60">
                  <c:v>60.267553067000001</c:v>
                </c:pt>
                <c:pt idx="61">
                  <c:v>61.826006731</c:v>
                </c:pt>
                <c:pt idx="62">
                  <c:v>61.461512730000003</c:v>
                </c:pt>
                <c:pt idx="63">
                  <c:v>62.450230716999997</c:v>
                </c:pt>
                <c:pt idx="64">
                  <c:v>61.366818445</c:v>
                </c:pt>
                <c:pt idx="65">
                  <c:v>60.123440563999999</c:v>
                </c:pt>
                <c:pt idx="66">
                  <c:v>59.768867651999997</c:v>
                </c:pt>
                <c:pt idx="67">
                  <c:v>60.468694218000003</c:v>
                </c:pt>
                <c:pt idx="68">
                  <c:v>60.557696907999997</c:v>
                </c:pt>
                <c:pt idx="69">
                  <c:v>60.665219075000003</c:v>
                </c:pt>
                <c:pt idx="70">
                  <c:v>59.948915444999997</c:v>
                </c:pt>
                <c:pt idx="71">
                  <c:v>61.943106651000001</c:v>
                </c:pt>
                <c:pt idx="72">
                  <c:v>60.520427224999999</c:v>
                </c:pt>
                <c:pt idx="73">
                  <c:v>60.906292712000003</c:v>
                </c:pt>
                <c:pt idx="74">
                  <c:v>61.745801313000001</c:v>
                </c:pt>
                <c:pt idx="75">
                  <c:v>62.521708945</c:v>
                </c:pt>
                <c:pt idx="76">
                  <c:v>61.455361117999999</c:v>
                </c:pt>
                <c:pt idx="77">
                  <c:v>60.911994149999998</c:v>
                </c:pt>
                <c:pt idx="78">
                  <c:v>60.698367501</c:v>
                </c:pt>
                <c:pt idx="79">
                  <c:v>61.287129612000001</c:v>
                </c:pt>
                <c:pt idx="80">
                  <c:v>61.448251524</c:v>
                </c:pt>
                <c:pt idx="81">
                  <c:v>61.580578633999998</c:v>
                </c:pt>
                <c:pt idx="82">
                  <c:v>60.849982052999998</c:v>
                </c:pt>
                <c:pt idx="83">
                  <c:v>62.844173257999998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401840"/>
        <c:axId val="507402400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66</c:v>
                </c:pt>
                <c:pt idx="1">
                  <c:v>66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402960"/>
        <c:axId val="507403520"/>
      </c:scatterChart>
      <c:dateAx>
        <c:axId val="5074018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74024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7402400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7401840"/>
        <c:crosses val="autoZero"/>
        <c:crossBetween val="between"/>
      </c:valAx>
      <c:valAx>
        <c:axId val="50740296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7403520"/>
        <c:crosses val="max"/>
        <c:crossBetween val="midCat"/>
      </c:valAx>
      <c:valAx>
        <c:axId val="5074035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740296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0.43584452380000016</c:v>
                </c:pt>
                <c:pt idx="1">
                  <c:v>1.5644915260000003</c:v>
                </c:pt>
                <c:pt idx="2">
                  <c:v>1.2239760711999992</c:v>
                </c:pt>
                <c:pt idx="3">
                  <c:v>0.76304332069999958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4.897947469999997E-3</c:v>
                </c:pt>
                <c:pt idx="1">
                  <c:v>-1.550408218999999E-2</c:v>
                </c:pt>
                <c:pt idx="2">
                  <c:v>-1.2760520900000349E-3</c:v>
                </c:pt>
                <c:pt idx="3">
                  <c:v>1.0305471580000003E-2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8.0303169600000057E-2</c:v>
                </c:pt>
                <c:pt idx="1">
                  <c:v>6.1084830199999995E-2</c:v>
                </c:pt>
                <c:pt idx="2">
                  <c:v>0.17354374149999985</c:v>
                </c:pt>
                <c:pt idx="3">
                  <c:v>0.12845869959999989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2796336"/>
        <c:axId val="482796896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073111591569987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84062073488158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3.76687289088864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184062073488158E-2"/>
                  <c:y val="-3.76687289088863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0.52104564087000016</c:v>
                </c:pt>
                <c:pt idx="1">
                  <c:v>1.6100722740100002</c:v>
                </c:pt>
                <c:pt idx="2">
                  <c:v>1.3962437606099991</c:v>
                </c:pt>
                <c:pt idx="3">
                  <c:v>0.90180749187999942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2796336"/>
        <c:axId val="482796896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798016"/>
        <c:axId val="482797456"/>
      </c:scatterChart>
      <c:catAx>
        <c:axId val="4827963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2796896"/>
        <c:crosses val="autoZero"/>
        <c:auto val="1"/>
        <c:lblAlgn val="ctr"/>
        <c:lblOffset val="100"/>
        <c:tickLblSkip val="1"/>
        <c:noMultiLvlLbl val="0"/>
      </c:catAx>
      <c:valAx>
        <c:axId val="482796896"/>
        <c:scaling>
          <c:orientation val="minMax"/>
          <c:max val="3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2796336"/>
        <c:crosses val="autoZero"/>
        <c:crossBetween val="between"/>
        <c:majorUnit val="0.5"/>
      </c:valAx>
      <c:valAx>
        <c:axId val="482797456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82798016"/>
        <c:crosses val="max"/>
        <c:crossBetween val="midCat"/>
      </c:valAx>
      <c:valAx>
        <c:axId val="48279801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82797456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8.8400929999999995</c:v>
                </c:pt>
                <c:pt idx="1">
                  <c:v>9.0834530000000004</c:v>
                </c:pt>
                <c:pt idx="2">
                  <c:v>9.140288</c:v>
                </c:pt>
                <c:pt idx="3">
                  <c:v>9.0847549999999995</c:v>
                </c:pt>
                <c:pt idx="4">
                  <c:v>9.1678619999999995</c:v>
                </c:pt>
                <c:pt idx="5">
                  <c:v>9.0738129999999995</c:v>
                </c:pt>
                <c:pt idx="6">
                  <c:v>9.2300550000000001</c:v>
                </c:pt>
                <c:pt idx="7">
                  <c:v>9.2435960000000001</c:v>
                </c:pt>
                <c:pt idx="8">
                  <c:v>9.4951950000000007</c:v>
                </c:pt>
                <c:pt idx="9">
                  <c:v>9.7031130000000001</c:v>
                </c:pt>
                <c:pt idx="10">
                  <c:v>10.103263</c:v>
                </c:pt>
                <c:pt idx="11">
                  <c:v>10.040424</c:v>
                </c:pt>
                <c:pt idx="12">
                  <c:v>9.9945590000000006</c:v>
                </c:pt>
                <c:pt idx="13">
                  <c:v>10.248239</c:v>
                </c:pt>
                <c:pt idx="14">
                  <c:v>10.461342999999999</c:v>
                </c:pt>
                <c:pt idx="15">
                  <c:v>10.475008000000001</c:v>
                </c:pt>
                <c:pt idx="16">
                  <c:v>10.463893000000001</c:v>
                </c:pt>
                <c:pt idx="17">
                  <c:v>10.672359999999999</c:v>
                </c:pt>
                <c:pt idx="18">
                  <c:v>10.935972</c:v>
                </c:pt>
                <c:pt idx="19">
                  <c:v>11.324999999999999</c:v>
                </c:pt>
                <c:pt idx="20">
                  <c:v>11.470452</c:v>
                </c:pt>
                <c:pt idx="21">
                  <c:v>11.558954999999999</c:v>
                </c:pt>
                <c:pt idx="22">
                  <c:v>11.926073000000001</c:v>
                </c:pt>
                <c:pt idx="23">
                  <c:v>11.963011</c:v>
                </c:pt>
                <c:pt idx="24">
                  <c:v>11.860234</c:v>
                </c:pt>
                <c:pt idx="25">
                  <c:v>11.678845000000001</c:v>
                </c:pt>
                <c:pt idx="26">
                  <c:v>11.916230000000001</c:v>
                </c:pt>
                <c:pt idx="27">
                  <c:v>12.162391</c:v>
                </c:pt>
                <c:pt idx="28">
                  <c:v>12.206325795</c:v>
                </c:pt>
                <c:pt idx="29">
                  <c:v>12.193307973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12.193307973</c:v>
                </c:pt>
                <c:pt idx="30">
                  <c:v>12.438750000000001</c:v>
                </c:pt>
                <c:pt idx="31">
                  <c:v>12.556469999999999</c:v>
                </c:pt>
                <c:pt idx="32">
                  <c:v>12.662000000000001</c:v>
                </c:pt>
                <c:pt idx="33">
                  <c:v>12.720370000000001</c:v>
                </c:pt>
                <c:pt idx="34">
                  <c:v>12.92925</c:v>
                </c:pt>
                <c:pt idx="35">
                  <c:v>12.923069999999999</c:v>
                </c:pt>
                <c:pt idx="36">
                  <c:v>12.93216</c:v>
                </c:pt>
                <c:pt idx="37">
                  <c:v>12.961349999999999</c:v>
                </c:pt>
                <c:pt idx="38">
                  <c:v>13.02116</c:v>
                </c:pt>
                <c:pt idx="39">
                  <c:v>13.09334</c:v>
                </c:pt>
                <c:pt idx="40">
                  <c:v>13.20762</c:v>
                </c:pt>
                <c:pt idx="41">
                  <c:v>13.212949999999999</c:v>
                </c:pt>
                <c:pt idx="42">
                  <c:v>13.20908</c:v>
                </c:pt>
                <c:pt idx="43">
                  <c:v>13.34187</c:v>
                </c:pt>
                <c:pt idx="44">
                  <c:v>13.462859999999999</c:v>
                </c:pt>
                <c:pt idx="45">
                  <c:v>13.40038</c:v>
                </c:pt>
                <c:pt idx="46">
                  <c:v>13.62471</c:v>
                </c:pt>
                <c:pt idx="47">
                  <c:v>13.642749999999999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9.3504924999999997</c:v>
                </c:pt>
                <c:pt idx="2">
                  <c:v>9.3504924999999997</c:v>
                </c:pt>
                <c:pt idx="3">
                  <c:v>9.3504924999999997</c:v>
                </c:pt>
                <c:pt idx="4">
                  <c:v>9.3504924999999997</c:v>
                </c:pt>
                <c:pt idx="5">
                  <c:v>9.3504924999999997</c:v>
                </c:pt>
                <c:pt idx="6">
                  <c:v>9.3504924999999997</c:v>
                </c:pt>
                <c:pt idx="7">
                  <c:v>9.3504924999999997</c:v>
                </c:pt>
                <c:pt idx="8">
                  <c:v>9.3504924999999997</c:v>
                </c:pt>
                <c:pt idx="9">
                  <c:v>9.3504924999999997</c:v>
                </c:pt>
                <c:pt idx="10">
                  <c:v>9.3504924999999997</c:v>
                </c:pt>
                <c:pt idx="13">
                  <c:v>10.957905416666668</c:v>
                </c:pt>
                <c:pt idx="14">
                  <c:v>10.957905416666668</c:v>
                </c:pt>
                <c:pt idx="15">
                  <c:v>10.957905416666668</c:v>
                </c:pt>
                <c:pt idx="16">
                  <c:v>10.957905416666668</c:v>
                </c:pt>
                <c:pt idx="17">
                  <c:v>10.957905416666668</c:v>
                </c:pt>
                <c:pt idx="18">
                  <c:v>10.957905416666668</c:v>
                </c:pt>
                <c:pt idx="19">
                  <c:v>10.957905416666668</c:v>
                </c:pt>
                <c:pt idx="20">
                  <c:v>10.957905416666668</c:v>
                </c:pt>
                <c:pt idx="21">
                  <c:v>10.957905416666668</c:v>
                </c:pt>
                <c:pt idx="22">
                  <c:v>10.957905416666668</c:v>
                </c:pt>
                <c:pt idx="25">
                  <c:v>12.353936980666667</c:v>
                </c:pt>
                <c:pt idx="26">
                  <c:v>12.353936980666667</c:v>
                </c:pt>
                <c:pt idx="27">
                  <c:v>12.353936980666667</c:v>
                </c:pt>
                <c:pt idx="28">
                  <c:v>12.353936980666667</c:v>
                </c:pt>
                <c:pt idx="29">
                  <c:v>12.353936980666667</c:v>
                </c:pt>
                <c:pt idx="30">
                  <c:v>12.353936980666667</c:v>
                </c:pt>
                <c:pt idx="31">
                  <c:v>12.353936980666667</c:v>
                </c:pt>
                <c:pt idx="32">
                  <c:v>12.353936980666667</c:v>
                </c:pt>
                <c:pt idx="33">
                  <c:v>12.353936980666667</c:v>
                </c:pt>
                <c:pt idx="34">
                  <c:v>12.353936980666667</c:v>
                </c:pt>
                <c:pt idx="37">
                  <c:v>13.259185833333335</c:v>
                </c:pt>
                <c:pt idx="38">
                  <c:v>13.259185833333335</c:v>
                </c:pt>
                <c:pt idx="39">
                  <c:v>13.259185833333335</c:v>
                </c:pt>
                <c:pt idx="40">
                  <c:v>13.259185833333335</c:v>
                </c:pt>
                <c:pt idx="41">
                  <c:v>13.259185833333335</c:v>
                </c:pt>
                <c:pt idx="42">
                  <c:v>13.259185833333335</c:v>
                </c:pt>
                <c:pt idx="43">
                  <c:v>13.259185833333335</c:v>
                </c:pt>
                <c:pt idx="44">
                  <c:v>13.259185833333335</c:v>
                </c:pt>
                <c:pt idx="45">
                  <c:v>13.259185833333335</c:v>
                </c:pt>
                <c:pt idx="46">
                  <c:v>13.259185833333335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2801936"/>
        <c:axId val="482802496"/>
      </c:lineChart>
      <c:catAx>
        <c:axId val="482801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28024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8280249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2801936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365.46</c:v>
                </c:pt>
                <c:pt idx="29">
                  <c:v>354.30500000000001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356.72899999999998</c:v>
                </c:pt>
                <c:pt idx="35">
                  <c:v>360.86500000000001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365.46</c:v>
                </c:pt>
                <c:pt idx="41">
                  <c:v>354.30500000000001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356.72899999999998</c:v>
                </c:pt>
                <c:pt idx="47">
                  <c:v>360.86500000000001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365.46</c:v>
                </c:pt>
                <c:pt idx="53">
                  <c:v>354.30500000000001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356.72899999999998</c:v>
                </c:pt>
                <c:pt idx="59">
                  <c:v>360.86500000000001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365.46</c:v>
                </c:pt>
                <c:pt idx="65">
                  <c:v>354.30500000000001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356.72899999999998</c:v>
                </c:pt>
                <c:pt idx="71">
                  <c:v>360.86500000000001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365.46</c:v>
                </c:pt>
                <c:pt idx="77">
                  <c:v>354.30500000000001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356.72899999999998</c:v>
                </c:pt>
                <c:pt idx="83">
                  <c:v>360.86500000000001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151.34800000000001</c:v>
                </c:pt>
                <c:pt idx="5">
                  <c:v>147.25200000000001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134.005</c:v>
                </c:pt>
                <c:pt idx="11">
                  <c:v>123.75700000000001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151.34800000000001</c:v>
                </c:pt>
                <c:pt idx="17">
                  <c:v>147.25200000000001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134.005</c:v>
                </c:pt>
                <c:pt idx="23">
                  <c:v>123.75700000000001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151.34800000000001</c:v>
                </c:pt>
                <c:pt idx="29">
                  <c:v>147.25200000000001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134.005</c:v>
                </c:pt>
                <c:pt idx="35">
                  <c:v>123.75700000000001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151.34800000000001</c:v>
                </c:pt>
                <c:pt idx="41">
                  <c:v>147.25200000000001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134.005</c:v>
                </c:pt>
                <c:pt idx="47">
                  <c:v>123.75700000000001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151.34800000000001</c:v>
                </c:pt>
                <c:pt idx="53">
                  <c:v>147.25200000000001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134.005</c:v>
                </c:pt>
                <c:pt idx="59">
                  <c:v>123.75700000000001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151.34800000000001</c:v>
                </c:pt>
                <c:pt idx="65">
                  <c:v>147.25200000000001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134.005</c:v>
                </c:pt>
                <c:pt idx="71">
                  <c:v>123.75700000000001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151.34800000000001</c:v>
                </c:pt>
                <c:pt idx="77">
                  <c:v>147.25200000000001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134.005</c:v>
                </c:pt>
                <c:pt idx="83">
                  <c:v>123.75700000000001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807536"/>
        <c:axId val="48280809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389.21300000000002</c:v>
                </c:pt>
                <c:pt idx="13">
                  <c:v>415.31299999999999</c:v>
                </c:pt>
                <c:pt idx="14">
                  <c:v>443.2</c:v>
                </c:pt>
                <c:pt idx="15">
                  <c:v>452.71300000000002</c:v>
                </c:pt>
                <c:pt idx="16">
                  <c:v>448.96100000000001</c:v>
                </c:pt>
                <c:pt idx="17">
                  <c:v>438.81</c:v>
                </c:pt>
                <c:pt idx="18">
                  <c:v>424.80900000000003</c:v>
                </c:pt>
                <c:pt idx="19">
                  <c:v>425.85300000000001</c:v>
                </c:pt>
                <c:pt idx="20">
                  <c:v>429.12900000000002</c:v>
                </c:pt>
                <c:pt idx="21">
                  <c:v>455.21300000000002</c:v>
                </c:pt>
                <c:pt idx="22">
                  <c:v>455.99400000000003</c:v>
                </c:pt>
                <c:pt idx="23">
                  <c:v>449.22</c:v>
                </c:pt>
                <c:pt idx="24">
                  <c:v>471.767</c:v>
                </c:pt>
                <c:pt idx="25">
                  <c:v>492.15300000000002</c:v>
                </c:pt>
                <c:pt idx="26">
                  <c:v>504.81099999999998</c:v>
                </c:pt>
                <c:pt idx="27">
                  <c:v>509.32299999999998</c:v>
                </c:pt>
                <c:pt idx="28">
                  <c:v>511.86099999999999</c:v>
                </c:pt>
                <c:pt idx="29">
                  <c:v>500.85700000000003</c:v>
                </c:pt>
                <c:pt idx="30">
                  <c:v>493.45800000000003</c:v>
                </c:pt>
                <c:pt idx="31">
                  <c:v>486.67500000000001</c:v>
                </c:pt>
                <c:pt idx="32">
                  <c:v>471.53699999999998</c:v>
                </c:pt>
                <c:pt idx="33">
                  <c:v>491.20299999999997</c:v>
                </c:pt>
                <c:pt idx="34">
                  <c:v>490.73399999999998</c:v>
                </c:pt>
                <c:pt idx="35">
                  <c:v>484.62200000000001</c:v>
                </c:pt>
                <c:pt idx="36">
                  <c:v>506.798</c:v>
                </c:pt>
                <c:pt idx="37">
                  <c:v>525.41899999999998</c:v>
                </c:pt>
                <c:pt idx="38">
                  <c:v>538.59500000000003</c:v>
                </c:pt>
                <c:pt idx="39">
                  <c:v>524.28599999999994</c:v>
                </c:pt>
                <c:pt idx="40">
                  <c:v>516.80799999999999</c:v>
                </c:pt>
                <c:pt idx="41">
                  <c:v>501.55700000000002</c:v>
                </c:pt>
                <c:pt idx="42">
                  <c:v>483.411</c:v>
                </c:pt>
                <c:pt idx="43">
                  <c:v>459.98200000000003</c:v>
                </c:pt>
                <c:pt idx="44">
                  <c:v>469.58800000000002</c:v>
                </c:pt>
                <c:pt idx="45">
                  <c:v>459.73099999999999</c:v>
                </c:pt>
                <c:pt idx="46">
                  <c:v>453.05399999999997</c:v>
                </c:pt>
                <c:pt idx="47">
                  <c:v>421.64600000000002</c:v>
                </c:pt>
                <c:pt idx="48">
                  <c:v>419.90199999999999</c:v>
                </c:pt>
                <c:pt idx="49">
                  <c:v>423.52</c:v>
                </c:pt>
                <c:pt idx="50">
                  <c:v>423.44799999999998</c:v>
                </c:pt>
                <c:pt idx="51">
                  <c:v>435.05700000000002</c:v>
                </c:pt>
                <c:pt idx="52">
                  <c:v>433.27699999999999</c:v>
                </c:pt>
                <c:pt idx="53">
                  <c:v>414.83699999999999</c:v>
                </c:pt>
                <c:pt idx="54">
                  <c:v>409.32499999999999</c:v>
                </c:pt>
                <c:pt idx="55">
                  <c:v>406.85399999999998</c:v>
                </c:pt>
                <c:pt idx="56">
                  <c:v>416.14100000000002</c:v>
                </c:pt>
                <c:pt idx="57">
                  <c:v>432.459</c:v>
                </c:pt>
                <c:pt idx="58">
                  <c:v>448.60700000000003</c:v>
                </c:pt>
                <c:pt idx="59">
                  <c:v>441.79399999999998</c:v>
                </c:pt>
                <c:pt idx="60">
                  <c:v>448.80399999999997</c:v>
                </c:pt>
                <c:pt idx="61">
                  <c:v>451.72800000000001</c:v>
                </c:pt>
                <c:pt idx="62">
                  <c:v>459.322</c:v>
                </c:pt>
                <c:pt idx="63">
                  <c:v>468.82900000000001</c:v>
                </c:pt>
                <c:pt idx="64">
                  <c:v>483.57914285999999</c:v>
                </c:pt>
                <c:pt idx="65">
                  <c:v>467.48746992000002</c:v>
                </c:pt>
                <c:pt idx="66">
                  <c:v>459.03370000000001</c:v>
                </c:pt>
                <c:pt idx="67">
                  <c:v>457.39839999999998</c:v>
                </c:pt>
                <c:pt idx="68">
                  <c:v>461</c:v>
                </c:pt>
                <c:pt idx="69">
                  <c:v>475.77300000000002</c:v>
                </c:pt>
                <c:pt idx="70">
                  <c:v>477.74419999999998</c:v>
                </c:pt>
                <c:pt idx="71">
                  <c:v>470.96510000000001</c:v>
                </c:pt>
                <c:pt idx="72">
                  <c:v>477.3048</c:v>
                </c:pt>
                <c:pt idx="73">
                  <c:v>488.00580000000002</c:v>
                </c:pt>
                <c:pt idx="74">
                  <c:v>500.88150000000002</c:v>
                </c:pt>
                <c:pt idx="75">
                  <c:v>503.74400000000003</c:v>
                </c:pt>
                <c:pt idx="76">
                  <c:v>506.1524</c:v>
                </c:pt>
                <c:pt idx="77">
                  <c:v>493.30450000000002</c:v>
                </c:pt>
                <c:pt idx="78">
                  <c:v>481.5292</c:v>
                </c:pt>
                <c:pt idx="79">
                  <c:v>478.4778</c:v>
                </c:pt>
                <c:pt idx="80">
                  <c:v>479.36079999999998</c:v>
                </c:pt>
                <c:pt idx="81">
                  <c:v>493.69459999999998</c:v>
                </c:pt>
                <c:pt idx="82">
                  <c:v>495.0797</c:v>
                </c:pt>
                <c:pt idx="83">
                  <c:v>486.50060000000002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2807536"/>
        <c:axId val="482808096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66</c:v>
                </c:pt>
                <c:pt idx="1">
                  <c:v>66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808656"/>
        <c:axId val="482809216"/>
      </c:scatterChart>
      <c:dateAx>
        <c:axId val="4828075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48280809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82808096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82807536"/>
        <c:crosses val="autoZero"/>
        <c:crossBetween val="between"/>
        <c:majorUnit val="25"/>
      </c:valAx>
      <c:valAx>
        <c:axId val="48280865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82809216"/>
        <c:crosses val="max"/>
        <c:crossBetween val="midCat"/>
      </c:valAx>
      <c:valAx>
        <c:axId val="4828092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8280865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0.52104564090000061</c:v>
                </c:pt>
                <c:pt idx="1">
                  <c:v>1.6100722740000002</c:v>
                </c:pt>
                <c:pt idx="2">
                  <c:v>1.3962434740000003</c:v>
                </c:pt>
                <c:pt idx="3">
                  <c:v>0.9018072859999986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0.27357358529999987</c:v>
                </c:pt>
                <c:pt idx="1">
                  <c:v>0.5663697972999997</c:v>
                </c:pt>
                <c:pt idx="2">
                  <c:v>0.63575701109999994</c:v>
                </c:pt>
                <c:pt idx="3">
                  <c:v>0.36369571560000047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3.8971538369999892E-2</c:v>
                </c:pt>
                <c:pt idx="1">
                  <c:v>2.3529761680000039E-2</c:v>
                </c:pt>
                <c:pt idx="2">
                  <c:v>-7.0222029599999736E-3</c:v>
                </c:pt>
                <c:pt idx="3">
                  <c:v>3.1833320810000093E-2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311248080"/>
        <c:axId val="311248640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1099445902595509E-2"/>
                  <c:y val="-4.43535183102112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988116068824734E-2"/>
                  <c:y val="-4.03852643419573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0.83359076457000036</c:v>
                </c:pt>
                <c:pt idx="1">
                  <c:v>2.1999718329799998</c:v>
                </c:pt>
                <c:pt idx="2">
                  <c:v>2.0249782821400002</c:v>
                </c:pt>
                <c:pt idx="3">
                  <c:v>1.2973363224099992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1248080"/>
        <c:axId val="311248640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249760"/>
        <c:axId val="311249200"/>
      </c:scatterChart>
      <c:catAx>
        <c:axId val="31124808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11248640"/>
        <c:crosses val="autoZero"/>
        <c:auto val="1"/>
        <c:lblAlgn val="ctr"/>
        <c:lblOffset val="100"/>
        <c:tickLblSkip val="1"/>
        <c:noMultiLvlLbl val="0"/>
      </c:catAx>
      <c:valAx>
        <c:axId val="311248640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11248080"/>
        <c:crosses val="autoZero"/>
        <c:crossBetween val="between"/>
        <c:majorUnit val="1"/>
        <c:minorUnit val="0.5"/>
      </c:valAx>
      <c:valAx>
        <c:axId val="311249200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311249760"/>
        <c:crosses val="max"/>
        <c:crossBetween val="midCat"/>
      </c:valAx>
      <c:valAx>
        <c:axId val="3112497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1124920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13.419108</c:v>
                </c:pt>
                <c:pt idx="1">
                  <c:v>13.886905</c:v>
                </c:pt>
                <c:pt idx="2">
                  <c:v>14.002295</c:v>
                </c:pt>
                <c:pt idx="3">
                  <c:v>13.906537999999999</c:v>
                </c:pt>
                <c:pt idx="4">
                  <c:v>14.115068000000001</c:v>
                </c:pt>
                <c:pt idx="5">
                  <c:v>14.068187</c:v>
                </c:pt>
                <c:pt idx="6">
                  <c:v>14.242308</c:v>
                </c:pt>
                <c:pt idx="7">
                  <c:v>14.224826999999999</c:v>
                </c:pt>
                <c:pt idx="8">
                  <c:v>14.402293</c:v>
                </c:pt>
                <c:pt idx="9">
                  <c:v>14.93272</c:v>
                </c:pt>
                <c:pt idx="10">
                  <c:v>15.471607000000001</c:v>
                </c:pt>
                <c:pt idx="11">
                  <c:v>15.245333</c:v>
                </c:pt>
                <c:pt idx="12">
                  <c:v>15.018359</c:v>
                </c:pt>
                <c:pt idx="13">
                  <c:v>15.487536</c:v>
                </c:pt>
                <c:pt idx="14">
                  <c:v>15.836328999999999</c:v>
                </c:pt>
                <c:pt idx="15">
                  <c:v>15.928782999999999</c:v>
                </c:pt>
                <c:pt idx="16">
                  <c:v>16.002206000000001</c:v>
                </c:pt>
                <c:pt idx="17">
                  <c:v>16.250121</c:v>
                </c:pt>
                <c:pt idx="18">
                  <c:v>16.614927000000002</c:v>
                </c:pt>
                <c:pt idx="19">
                  <c:v>17.176738</c:v>
                </c:pt>
                <c:pt idx="20">
                  <c:v>17.308067000000001</c:v>
                </c:pt>
                <c:pt idx="21">
                  <c:v>17.353127000000001</c:v>
                </c:pt>
                <c:pt idx="22">
                  <c:v>17.730858000000001</c:v>
                </c:pt>
                <c:pt idx="23">
                  <c:v>17.660722</c:v>
                </c:pt>
                <c:pt idx="24">
                  <c:v>17.592589</c:v>
                </c:pt>
                <c:pt idx="25">
                  <c:v>17.580159999999999</c:v>
                </c:pt>
                <c:pt idx="26">
                  <c:v>17.80397</c:v>
                </c:pt>
                <c:pt idx="27">
                  <c:v>18.159911000000001</c:v>
                </c:pt>
                <c:pt idx="28">
                  <c:v>18.299847584999998</c:v>
                </c:pt>
                <c:pt idx="29">
                  <c:v>18.376060338999999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18.376060338999999</c:v>
                </c:pt>
                <c:pt idx="30">
                  <c:v>19.21237</c:v>
                </c:pt>
                <c:pt idx="31">
                  <c:v>19.4877</c:v>
                </c:pt>
                <c:pt idx="32">
                  <c:v>19.666640000000001</c:v>
                </c:pt>
                <c:pt idx="33">
                  <c:v>19.80743</c:v>
                </c:pt>
                <c:pt idx="34">
                  <c:v>20.089320000000001</c:v>
                </c:pt>
                <c:pt idx="35">
                  <c:v>20.00104</c:v>
                </c:pt>
                <c:pt idx="36">
                  <c:v>19.874580000000002</c:v>
                </c:pt>
                <c:pt idx="37">
                  <c:v>19.91497</c:v>
                </c:pt>
                <c:pt idx="38">
                  <c:v>20.060590000000001</c:v>
                </c:pt>
                <c:pt idx="39">
                  <c:v>20.14799</c:v>
                </c:pt>
                <c:pt idx="40">
                  <c:v>20.299600000000002</c:v>
                </c:pt>
                <c:pt idx="41">
                  <c:v>20.402799999999999</c:v>
                </c:pt>
                <c:pt idx="42">
                  <c:v>20.405799999999999</c:v>
                </c:pt>
                <c:pt idx="43">
                  <c:v>20.59995</c:v>
                </c:pt>
                <c:pt idx="44">
                  <c:v>20.78416</c:v>
                </c:pt>
                <c:pt idx="45">
                  <c:v>20.721109999999999</c:v>
                </c:pt>
                <c:pt idx="46">
                  <c:v>21.025480000000002</c:v>
                </c:pt>
                <c:pt idx="47">
                  <c:v>20.93871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14.326432416666664</c:v>
                </c:pt>
                <c:pt idx="2">
                  <c:v>14.326432416666664</c:v>
                </c:pt>
                <c:pt idx="3">
                  <c:v>14.326432416666664</c:v>
                </c:pt>
                <c:pt idx="4">
                  <c:v>14.326432416666664</c:v>
                </c:pt>
                <c:pt idx="5">
                  <c:v>14.326432416666664</c:v>
                </c:pt>
                <c:pt idx="6">
                  <c:v>14.326432416666664</c:v>
                </c:pt>
                <c:pt idx="7">
                  <c:v>14.326432416666664</c:v>
                </c:pt>
                <c:pt idx="8">
                  <c:v>14.326432416666664</c:v>
                </c:pt>
                <c:pt idx="9">
                  <c:v>14.326432416666664</c:v>
                </c:pt>
                <c:pt idx="10">
                  <c:v>14.326432416666664</c:v>
                </c:pt>
                <c:pt idx="13">
                  <c:v>16.53064775</c:v>
                </c:pt>
                <c:pt idx="14">
                  <c:v>16.53064775</c:v>
                </c:pt>
                <c:pt idx="15">
                  <c:v>16.53064775</c:v>
                </c:pt>
                <c:pt idx="16">
                  <c:v>16.53064775</c:v>
                </c:pt>
                <c:pt idx="17">
                  <c:v>16.53064775</c:v>
                </c:pt>
                <c:pt idx="18">
                  <c:v>16.53064775</c:v>
                </c:pt>
                <c:pt idx="19">
                  <c:v>16.53064775</c:v>
                </c:pt>
                <c:pt idx="20">
                  <c:v>16.53064775</c:v>
                </c:pt>
                <c:pt idx="21">
                  <c:v>16.53064775</c:v>
                </c:pt>
                <c:pt idx="22">
                  <c:v>16.53064775</c:v>
                </c:pt>
                <c:pt idx="25">
                  <c:v>18.839753160333331</c:v>
                </c:pt>
                <c:pt idx="26">
                  <c:v>18.839753160333331</c:v>
                </c:pt>
                <c:pt idx="27">
                  <c:v>18.839753160333331</c:v>
                </c:pt>
                <c:pt idx="28">
                  <c:v>18.839753160333331</c:v>
                </c:pt>
                <c:pt idx="29">
                  <c:v>18.839753160333331</c:v>
                </c:pt>
                <c:pt idx="30">
                  <c:v>18.839753160333331</c:v>
                </c:pt>
                <c:pt idx="31">
                  <c:v>18.839753160333331</c:v>
                </c:pt>
                <c:pt idx="32">
                  <c:v>18.839753160333331</c:v>
                </c:pt>
                <c:pt idx="33">
                  <c:v>18.839753160333331</c:v>
                </c:pt>
                <c:pt idx="34">
                  <c:v>18.839753160333331</c:v>
                </c:pt>
                <c:pt idx="37">
                  <c:v>20.431311666666673</c:v>
                </c:pt>
                <c:pt idx="38">
                  <c:v>20.431311666666673</c:v>
                </c:pt>
                <c:pt idx="39">
                  <c:v>20.431311666666673</c:v>
                </c:pt>
                <c:pt idx="40">
                  <c:v>20.431311666666673</c:v>
                </c:pt>
                <c:pt idx="41">
                  <c:v>20.431311666666673</c:v>
                </c:pt>
                <c:pt idx="42">
                  <c:v>20.431311666666673</c:v>
                </c:pt>
                <c:pt idx="43">
                  <c:v>20.431311666666673</c:v>
                </c:pt>
                <c:pt idx="44">
                  <c:v>20.431311666666673</c:v>
                </c:pt>
                <c:pt idx="45">
                  <c:v>20.431311666666673</c:v>
                </c:pt>
                <c:pt idx="46">
                  <c:v>20.431311666666673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1253680"/>
        <c:axId val="311254240"/>
      </c:lineChart>
      <c:catAx>
        <c:axId val="311253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1125424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311254240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1125368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9.4534822999996493E-3</c:v>
                </c:pt>
                <c:pt idx="1">
                  <c:v>-7.3143397000006161E-3</c:v>
                </c:pt>
                <c:pt idx="2">
                  <c:v>-2.1160574999985471E-3</c:v>
                </c:pt>
                <c:pt idx="3">
                  <c:v>1.927662529999985E-2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6.7947792700000065E-2</c:v>
                </c:pt>
                <c:pt idx="1">
                  <c:v>2.8784895900000107E-2</c:v>
                </c:pt>
                <c:pt idx="2">
                  <c:v>6.7395331499999989E-2</c:v>
                </c:pt>
                <c:pt idx="3">
                  <c:v>5.0902069999999799E-2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5.4936083999999941E-2</c:v>
                </c:pt>
                <c:pt idx="1">
                  <c:v>0.20138427130000025</c:v>
                </c:pt>
                <c:pt idx="2">
                  <c:v>-5.7151918000002411E-3</c:v>
                </c:pt>
                <c:pt idx="3">
                  <c:v>4.31020442000003E-2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3.1442836700001919E-2</c:v>
                </c:pt>
                <c:pt idx="1">
                  <c:v>-7.1758103899998815E-2</c:v>
                </c:pt>
                <c:pt idx="2">
                  <c:v>-0.10105337710000128</c:v>
                </c:pt>
                <c:pt idx="3">
                  <c:v>-3.0017856099998852E-2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0.10670164729999998</c:v>
                </c:pt>
                <c:pt idx="1">
                  <c:v>0.3440570164000003</c:v>
                </c:pt>
                <c:pt idx="2">
                  <c:v>0.28950698389999996</c:v>
                </c:pt>
                <c:pt idx="3">
                  <c:v>0.12913544259999998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5487488"/>
        <c:axId val="85488048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8728856809565475E-2"/>
                  <c:y val="-5.625828021497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558E-2"/>
                  <c:y val="-7.21312960879890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0.27048184300000155</c:v>
                </c:pt>
                <c:pt idx="1">
                  <c:v>0.49515374000000123</c:v>
                </c:pt>
                <c:pt idx="2">
                  <c:v>0.24801768899999987</c:v>
                </c:pt>
                <c:pt idx="3">
                  <c:v>0.21239832600000108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487488"/>
        <c:axId val="85488048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489168"/>
        <c:axId val="85488608"/>
      </c:scatterChart>
      <c:catAx>
        <c:axId val="854874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5488048"/>
        <c:crosses val="autoZero"/>
        <c:auto val="1"/>
        <c:lblAlgn val="ctr"/>
        <c:lblOffset val="100"/>
        <c:tickLblSkip val="1"/>
        <c:noMultiLvlLbl val="0"/>
      </c:catAx>
      <c:valAx>
        <c:axId val="85488048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5487488"/>
        <c:crosses val="autoZero"/>
        <c:crossBetween val="between"/>
        <c:majorUnit val="0.25"/>
      </c:valAx>
      <c:valAx>
        <c:axId val="85488608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85489168"/>
        <c:crosses val="max"/>
        <c:crossBetween val="midCat"/>
        <c:majorUnit val="0.25"/>
      </c:valAx>
      <c:valAx>
        <c:axId val="85489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548860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19.322835999999999</c:v>
                </c:pt>
                <c:pt idx="1">
                  <c:v>19.190398999999999</c:v>
                </c:pt>
                <c:pt idx="2">
                  <c:v>20.060120999999999</c:v>
                </c:pt>
                <c:pt idx="3">
                  <c:v>19.595317000000001</c:v>
                </c:pt>
                <c:pt idx="4">
                  <c:v>20.066234999999999</c:v>
                </c:pt>
                <c:pt idx="5">
                  <c:v>20.561236000000001</c:v>
                </c:pt>
                <c:pt idx="6">
                  <c:v>20.118914</c:v>
                </c:pt>
                <c:pt idx="7">
                  <c:v>20.251183999999999</c:v>
                </c:pt>
                <c:pt idx="8">
                  <c:v>19.640605000000001</c:v>
                </c:pt>
                <c:pt idx="9">
                  <c:v>19.989643999999998</c:v>
                </c:pt>
                <c:pt idx="10">
                  <c:v>20.307230000000001</c:v>
                </c:pt>
                <c:pt idx="11">
                  <c:v>20.323447000000002</c:v>
                </c:pt>
                <c:pt idx="12">
                  <c:v>20.461323</c:v>
                </c:pt>
                <c:pt idx="13">
                  <c:v>19.619446</c:v>
                </c:pt>
                <c:pt idx="14">
                  <c:v>20.573001999999999</c:v>
                </c:pt>
                <c:pt idx="15">
                  <c:v>19.940937000000002</c:v>
                </c:pt>
                <c:pt idx="16">
                  <c:v>20.356517</c:v>
                </c:pt>
                <c:pt idx="17">
                  <c:v>20.705323</c:v>
                </c:pt>
                <c:pt idx="18">
                  <c:v>20.621328999999999</c:v>
                </c:pt>
                <c:pt idx="19">
                  <c:v>21.302289999999999</c:v>
                </c:pt>
                <c:pt idx="20">
                  <c:v>19.951416999999999</c:v>
                </c:pt>
                <c:pt idx="21">
                  <c:v>20.77356</c:v>
                </c:pt>
                <c:pt idx="22">
                  <c:v>20.548012</c:v>
                </c:pt>
                <c:pt idx="23">
                  <c:v>20.479158999999999</c:v>
                </c:pt>
                <c:pt idx="24">
                  <c:v>20.452116</c:v>
                </c:pt>
                <c:pt idx="25">
                  <c:v>20.193715000000001</c:v>
                </c:pt>
                <c:pt idx="26">
                  <c:v>20.204429000000001</c:v>
                </c:pt>
                <c:pt idx="27">
                  <c:v>20.112276000000001</c:v>
                </c:pt>
                <c:pt idx="28">
                  <c:v>20.028818458</c:v>
                </c:pt>
                <c:pt idx="29">
                  <c:v>20.763890907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20.763890907</c:v>
                </c:pt>
                <c:pt idx="30">
                  <c:v>21.26634</c:v>
                </c:pt>
                <c:pt idx="31">
                  <c:v>21.438880000000001</c:v>
                </c:pt>
                <c:pt idx="32">
                  <c:v>20.714980000000001</c:v>
                </c:pt>
                <c:pt idx="33">
                  <c:v>20.99953</c:v>
                </c:pt>
                <c:pt idx="34">
                  <c:v>20.966519999999999</c:v>
                </c:pt>
                <c:pt idx="35">
                  <c:v>21.212150000000001</c:v>
                </c:pt>
                <c:pt idx="36">
                  <c:v>20.458570000000002</c:v>
                </c:pt>
                <c:pt idx="37">
                  <c:v>20.352550000000001</c:v>
                </c:pt>
                <c:pt idx="38">
                  <c:v>20.653839999999999</c:v>
                </c:pt>
                <c:pt idx="39">
                  <c:v>20.575399999999998</c:v>
                </c:pt>
                <c:pt idx="40">
                  <c:v>20.611930000000001</c:v>
                </c:pt>
                <c:pt idx="41">
                  <c:v>21.22297</c:v>
                </c:pt>
                <c:pt idx="42">
                  <c:v>21.395759999999999</c:v>
                </c:pt>
                <c:pt idx="43">
                  <c:v>21.539400000000001</c:v>
                </c:pt>
                <c:pt idx="44">
                  <c:v>20.93215</c:v>
                </c:pt>
                <c:pt idx="45">
                  <c:v>21.05612</c:v>
                </c:pt>
                <c:pt idx="46">
                  <c:v>20.969380000000001</c:v>
                </c:pt>
                <c:pt idx="47">
                  <c:v>21.156700000000001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19.952264</c:v>
                </c:pt>
                <c:pt idx="3">
                  <c:v>19.952264</c:v>
                </c:pt>
                <c:pt idx="4">
                  <c:v>19.952264</c:v>
                </c:pt>
                <c:pt idx="5">
                  <c:v>19.952264</c:v>
                </c:pt>
                <c:pt idx="6">
                  <c:v>19.952264</c:v>
                </c:pt>
                <c:pt idx="7">
                  <c:v>19.952264</c:v>
                </c:pt>
                <c:pt idx="8">
                  <c:v>19.952264</c:v>
                </c:pt>
                <c:pt idx="9">
                  <c:v>19.952264</c:v>
                </c:pt>
                <c:pt idx="14">
                  <c:v>20.444359583333334</c:v>
                </c:pt>
                <c:pt idx="15">
                  <c:v>20.444359583333334</c:v>
                </c:pt>
                <c:pt idx="16">
                  <c:v>20.444359583333334</c:v>
                </c:pt>
                <c:pt idx="17">
                  <c:v>20.444359583333334</c:v>
                </c:pt>
                <c:pt idx="18">
                  <c:v>20.444359583333334</c:v>
                </c:pt>
                <c:pt idx="19">
                  <c:v>20.444359583333334</c:v>
                </c:pt>
                <c:pt idx="20">
                  <c:v>20.444359583333334</c:v>
                </c:pt>
                <c:pt idx="21">
                  <c:v>20.444359583333334</c:v>
                </c:pt>
                <c:pt idx="26">
                  <c:v>20.696137113750002</c:v>
                </c:pt>
                <c:pt idx="27">
                  <c:v>20.696137113750002</c:v>
                </c:pt>
                <c:pt idx="28">
                  <c:v>20.696137113750002</c:v>
                </c:pt>
                <c:pt idx="29">
                  <c:v>20.696137113750002</c:v>
                </c:pt>
                <c:pt idx="30">
                  <c:v>20.696137113750002</c:v>
                </c:pt>
                <c:pt idx="31">
                  <c:v>20.696137113750002</c:v>
                </c:pt>
                <c:pt idx="32">
                  <c:v>20.696137113750002</c:v>
                </c:pt>
                <c:pt idx="33">
                  <c:v>20.696137113750002</c:v>
                </c:pt>
                <c:pt idx="38">
                  <c:v>20.910397500000002</c:v>
                </c:pt>
                <c:pt idx="39">
                  <c:v>20.910397500000002</c:v>
                </c:pt>
                <c:pt idx="40">
                  <c:v>20.910397500000002</c:v>
                </c:pt>
                <c:pt idx="41">
                  <c:v>20.910397500000002</c:v>
                </c:pt>
                <c:pt idx="42">
                  <c:v>20.910397500000002</c:v>
                </c:pt>
                <c:pt idx="43">
                  <c:v>20.910397500000002</c:v>
                </c:pt>
                <c:pt idx="44">
                  <c:v>20.910397500000002</c:v>
                </c:pt>
                <c:pt idx="45">
                  <c:v>20.910397500000002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493088"/>
        <c:axId val="85493648"/>
      </c:lineChart>
      <c:catAx>
        <c:axId val="85493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54936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85493648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85493088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115.199</c:v>
                </c:pt>
                <c:pt idx="5">
                  <c:v>120.379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115.199</c:v>
                </c:pt>
                <c:pt idx="17">
                  <c:v>120.379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115.199</c:v>
                </c:pt>
                <c:pt idx="29">
                  <c:v>120.379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131.43600000000001</c:v>
                </c:pt>
                <c:pt idx="33">
                  <c:v>120.372</c:v>
                </c:pt>
                <c:pt idx="34">
                  <c:v>126.215</c:v>
                </c:pt>
                <c:pt idx="35">
                  <c:v>136.286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115.199</c:v>
                </c:pt>
                <c:pt idx="41">
                  <c:v>120.379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131.43600000000001</c:v>
                </c:pt>
                <c:pt idx="45">
                  <c:v>120.372</c:v>
                </c:pt>
                <c:pt idx="46">
                  <c:v>126.215</c:v>
                </c:pt>
                <c:pt idx="47">
                  <c:v>136.286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131.43600000000001</c:v>
                </c:pt>
                <c:pt idx="57">
                  <c:v>120.372</c:v>
                </c:pt>
                <c:pt idx="58">
                  <c:v>126.215</c:v>
                </c:pt>
                <c:pt idx="59">
                  <c:v>136.286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115.199</c:v>
                </c:pt>
                <c:pt idx="65">
                  <c:v>120.379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131.43600000000001</c:v>
                </c:pt>
                <c:pt idx="69">
                  <c:v>120.372</c:v>
                </c:pt>
                <c:pt idx="70">
                  <c:v>126.215</c:v>
                </c:pt>
                <c:pt idx="71">
                  <c:v>136.286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115.199</c:v>
                </c:pt>
                <c:pt idx="77">
                  <c:v>120.379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131.43600000000001</c:v>
                </c:pt>
                <c:pt idx="81">
                  <c:v>120.372</c:v>
                </c:pt>
                <c:pt idx="82">
                  <c:v>126.215</c:v>
                </c:pt>
                <c:pt idx="83">
                  <c:v>136.286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39.748000000000005</c:v>
                </c:pt>
                <c:pt idx="5">
                  <c:v>31.680999999999997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29.614999999999981</c:v>
                </c:pt>
                <c:pt idx="9">
                  <c:v>34.343000000000004</c:v>
                </c:pt>
                <c:pt idx="10">
                  <c:v>35.062999999999988</c:v>
                </c:pt>
                <c:pt idx="11">
                  <c:v>29.808999999999997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39.748000000000005</c:v>
                </c:pt>
                <c:pt idx="17">
                  <c:v>31.680999999999997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29.614999999999981</c:v>
                </c:pt>
                <c:pt idx="21">
                  <c:v>34.343000000000004</c:v>
                </c:pt>
                <c:pt idx="22">
                  <c:v>35.062999999999988</c:v>
                </c:pt>
                <c:pt idx="23">
                  <c:v>29.808999999999997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39.748000000000005</c:v>
                </c:pt>
                <c:pt idx="29">
                  <c:v>31.680999999999997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29.614999999999981</c:v>
                </c:pt>
                <c:pt idx="33">
                  <c:v>34.343000000000004</c:v>
                </c:pt>
                <c:pt idx="34">
                  <c:v>35.062999999999988</c:v>
                </c:pt>
                <c:pt idx="35">
                  <c:v>29.808999999999997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39.748000000000005</c:v>
                </c:pt>
                <c:pt idx="41">
                  <c:v>31.680999999999997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29.614999999999981</c:v>
                </c:pt>
                <c:pt idx="45">
                  <c:v>34.343000000000004</c:v>
                </c:pt>
                <c:pt idx="46">
                  <c:v>35.062999999999988</c:v>
                </c:pt>
                <c:pt idx="47">
                  <c:v>29.808999999999997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39.748000000000005</c:v>
                </c:pt>
                <c:pt idx="53">
                  <c:v>31.680999999999997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29.614999999999981</c:v>
                </c:pt>
                <c:pt idx="57">
                  <c:v>34.343000000000004</c:v>
                </c:pt>
                <c:pt idx="58">
                  <c:v>35.062999999999988</c:v>
                </c:pt>
                <c:pt idx="59">
                  <c:v>29.808999999999997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39.748000000000005</c:v>
                </c:pt>
                <c:pt idx="65">
                  <c:v>31.680999999999997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29.614999999999981</c:v>
                </c:pt>
                <c:pt idx="69">
                  <c:v>34.343000000000004</c:v>
                </c:pt>
                <c:pt idx="70">
                  <c:v>35.062999999999988</c:v>
                </c:pt>
                <c:pt idx="71">
                  <c:v>29.808999999999997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39.748000000000005</c:v>
                </c:pt>
                <c:pt idx="77">
                  <c:v>31.680999999999997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29.614999999999981</c:v>
                </c:pt>
                <c:pt idx="81">
                  <c:v>34.343000000000004</c:v>
                </c:pt>
                <c:pt idx="82">
                  <c:v>35.062999999999988</c:v>
                </c:pt>
                <c:pt idx="83">
                  <c:v>29.808999999999997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65.607999999999976</c:v>
                </c:pt>
                <c:pt idx="1">
                  <c:v>66.667000000000002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58.277000000000015</c:v>
                </c:pt>
                <c:pt idx="11">
                  <c:v>69.37</c:v>
                </c:pt>
                <c:pt idx="12">
                  <c:v>65.607999999999976</c:v>
                </c:pt>
                <c:pt idx="13">
                  <c:v>66.667000000000002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58.277000000000015</c:v>
                </c:pt>
                <c:pt idx="23">
                  <c:v>69.37</c:v>
                </c:pt>
                <c:pt idx="24">
                  <c:v>65.607999999999976</c:v>
                </c:pt>
                <c:pt idx="25">
                  <c:v>66.667000000000002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58.277000000000015</c:v>
                </c:pt>
                <c:pt idx="35">
                  <c:v>69.37</c:v>
                </c:pt>
                <c:pt idx="36">
                  <c:v>65.607999999999976</c:v>
                </c:pt>
                <c:pt idx="37">
                  <c:v>66.667000000000002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58.277000000000015</c:v>
                </c:pt>
                <c:pt idx="47">
                  <c:v>69.37</c:v>
                </c:pt>
                <c:pt idx="48">
                  <c:v>65.607999999999976</c:v>
                </c:pt>
                <c:pt idx="49">
                  <c:v>66.667000000000002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58.277000000000015</c:v>
                </c:pt>
                <c:pt idx="59">
                  <c:v>69.37</c:v>
                </c:pt>
                <c:pt idx="60">
                  <c:v>65.607999999999976</c:v>
                </c:pt>
                <c:pt idx="61">
                  <c:v>66.667000000000002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58.277000000000015</c:v>
                </c:pt>
                <c:pt idx="71">
                  <c:v>69.37</c:v>
                </c:pt>
                <c:pt idx="72">
                  <c:v>65.607999999999976</c:v>
                </c:pt>
                <c:pt idx="73">
                  <c:v>66.667000000000002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58.277000000000015</c:v>
                </c:pt>
                <c:pt idx="83">
                  <c:v>69.37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25.793000000000035</c:v>
                </c:pt>
                <c:pt idx="1">
                  <c:v>26.72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23.937999999999988</c:v>
                </c:pt>
                <c:pt idx="8">
                  <c:v>27.206999999999994</c:v>
                </c:pt>
                <c:pt idx="9">
                  <c:v>28.454000000000008</c:v>
                </c:pt>
                <c:pt idx="10">
                  <c:v>14.287000000000006</c:v>
                </c:pt>
                <c:pt idx="11">
                  <c:v>10.808999999999997</c:v>
                </c:pt>
                <c:pt idx="12">
                  <c:v>25.793000000000035</c:v>
                </c:pt>
                <c:pt idx="13">
                  <c:v>26.72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23.937999999999988</c:v>
                </c:pt>
                <c:pt idx="20">
                  <c:v>27.206999999999994</c:v>
                </c:pt>
                <c:pt idx="21">
                  <c:v>28.454000000000008</c:v>
                </c:pt>
                <c:pt idx="22">
                  <c:v>14.287000000000006</c:v>
                </c:pt>
                <c:pt idx="23">
                  <c:v>10.808999999999997</c:v>
                </c:pt>
                <c:pt idx="24">
                  <c:v>25.793000000000035</c:v>
                </c:pt>
                <c:pt idx="25">
                  <c:v>26.72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23.937999999999988</c:v>
                </c:pt>
                <c:pt idx="32">
                  <c:v>27.206999999999994</c:v>
                </c:pt>
                <c:pt idx="33">
                  <c:v>28.454000000000008</c:v>
                </c:pt>
                <c:pt idx="34">
                  <c:v>14.287000000000006</c:v>
                </c:pt>
                <c:pt idx="35">
                  <c:v>10.808999999999997</c:v>
                </c:pt>
                <c:pt idx="36">
                  <c:v>25.793000000000035</c:v>
                </c:pt>
                <c:pt idx="37">
                  <c:v>26.72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23.937999999999988</c:v>
                </c:pt>
                <c:pt idx="44">
                  <c:v>27.206999999999994</c:v>
                </c:pt>
                <c:pt idx="45">
                  <c:v>28.454000000000008</c:v>
                </c:pt>
                <c:pt idx="46">
                  <c:v>14.287000000000006</c:v>
                </c:pt>
                <c:pt idx="47">
                  <c:v>10.808999999999997</c:v>
                </c:pt>
                <c:pt idx="48">
                  <c:v>25.793000000000035</c:v>
                </c:pt>
                <c:pt idx="49">
                  <c:v>26.72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23.937999999999988</c:v>
                </c:pt>
                <c:pt idx="56">
                  <c:v>27.206999999999994</c:v>
                </c:pt>
                <c:pt idx="57">
                  <c:v>28.454000000000008</c:v>
                </c:pt>
                <c:pt idx="58">
                  <c:v>14.287000000000006</c:v>
                </c:pt>
                <c:pt idx="59">
                  <c:v>10.808999999999997</c:v>
                </c:pt>
                <c:pt idx="60">
                  <c:v>25.793000000000035</c:v>
                </c:pt>
                <c:pt idx="61">
                  <c:v>26.72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23.937999999999988</c:v>
                </c:pt>
                <c:pt idx="68">
                  <c:v>27.206999999999994</c:v>
                </c:pt>
                <c:pt idx="69">
                  <c:v>28.454000000000008</c:v>
                </c:pt>
                <c:pt idx="70">
                  <c:v>14.287000000000006</c:v>
                </c:pt>
                <c:pt idx="71">
                  <c:v>10.808999999999997</c:v>
                </c:pt>
                <c:pt idx="72">
                  <c:v>25.793000000000035</c:v>
                </c:pt>
                <c:pt idx="73">
                  <c:v>26.72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23.937999999999988</c:v>
                </c:pt>
                <c:pt idx="80">
                  <c:v>27.206999999999994</c:v>
                </c:pt>
                <c:pt idx="81">
                  <c:v>28.454000000000008</c:v>
                </c:pt>
                <c:pt idx="82">
                  <c:v>14.287000000000006</c:v>
                </c:pt>
                <c:pt idx="83">
                  <c:v>10.808999999999997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500368"/>
        <c:axId val="439799968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132.608</c:v>
                </c:pt>
                <c:pt idx="13">
                  <c:v>123.608</c:v>
                </c:pt>
                <c:pt idx="14">
                  <c:v>128.69200000000001</c:v>
                </c:pt>
                <c:pt idx="15">
                  <c:v>129.77600000000001</c:v>
                </c:pt>
                <c:pt idx="16">
                  <c:v>135.40199999999999</c:v>
                </c:pt>
                <c:pt idx="17">
                  <c:v>139.636</c:v>
                </c:pt>
                <c:pt idx="18">
                  <c:v>142.053</c:v>
                </c:pt>
                <c:pt idx="19">
                  <c:v>152.529</c:v>
                </c:pt>
                <c:pt idx="20">
                  <c:v>149.40299999999999</c:v>
                </c:pt>
                <c:pt idx="21">
                  <c:v>143.625</c:v>
                </c:pt>
                <c:pt idx="22">
                  <c:v>157.21</c:v>
                </c:pt>
                <c:pt idx="23">
                  <c:v>161.32599999999999</c:v>
                </c:pt>
                <c:pt idx="24">
                  <c:v>160.595</c:v>
                </c:pt>
                <c:pt idx="25">
                  <c:v>162.49600000000001</c:v>
                </c:pt>
                <c:pt idx="26">
                  <c:v>160.07300000000001</c:v>
                </c:pt>
                <c:pt idx="27">
                  <c:v>154.74100000000001</c:v>
                </c:pt>
                <c:pt idx="28">
                  <c:v>154.947</c:v>
                </c:pt>
                <c:pt idx="29">
                  <c:v>149.767</c:v>
                </c:pt>
                <c:pt idx="30">
                  <c:v>156.50700000000001</c:v>
                </c:pt>
                <c:pt idx="31">
                  <c:v>160.33799999999999</c:v>
                </c:pt>
                <c:pt idx="32">
                  <c:v>161.05099999999999</c:v>
                </c:pt>
                <c:pt idx="33">
                  <c:v>154.715</c:v>
                </c:pt>
                <c:pt idx="34">
                  <c:v>161.27799999999999</c:v>
                </c:pt>
                <c:pt idx="35">
                  <c:v>166.095</c:v>
                </c:pt>
                <c:pt idx="36">
                  <c:v>170.24700000000001</c:v>
                </c:pt>
                <c:pt idx="37">
                  <c:v>162.83199999999999</c:v>
                </c:pt>
                <c:pt idx="38">
                  <c:v>152.029</c:v>
                </c:pt>
                <c:pt idx="39">
                  <c:v>154.95699999999999</c:v>
                </c:pt>
                <c:pt idx="40">
                  <c:v>154.24700000000001</c:v>
                </c:pt>
                <c:pt idx="41">
                  <c:v>152.06</c:v>
                </c:pt>
                <c:pt idx="42">
                  <c:v>151.494</c:v>
                </c:pt>
                <c:pt idx="43">
                  <c:v>147.80600000000001</c:v>
                </c:pt>
                <c:pt idx="44">
                  <c:v>137.33099999999999</c:v>
                </c:pt>
                <c:pt idx="45">
                  <c:v>130.053</c:v>
                </c:pt>
                <c:pt idx="46">
                  <c:v>133.387</c:v>
                </c:pt>
                <c:pt idx="47">
                  <c:v>145.63800000000001</c:v>
                </c:pt>
                <c:pt idx="48">
                  <c:v>141.12899999999999</c:v>
                </c:pt>
                <c:pt idx="49">
                  <c:v>138.578</c:v>
                </c:pt>
                <c:pt idx="50">
                  <c:v>130.39099999999999</c:v>
                </c:pt>
                <c:pt idx="51">
                  <c:v>120.59099999999999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127.081</c:v>
                </c:pt>
                <c:pt idx="55">
                  <c:v>132.03700000000001</c:v>
                </c:pt>
                <c:pt idx="56">
                  <c:v>137.06</c:v>
                </c:pt>
                <c:pt idx="57">
                  <c:v>124.18300000000001</c:v>
                </c:pt>
                <c:pt idx="58">
                  <c:v>126.35599999999999</c:v>
                </c:pt>
                <c:pt idx="59">
                  <c:v>140.006</c:v>
                </c:pt>
                <c:pt idx="60">
                  <c:v>140.137</c:v>
                </c:pt>
                <c:pt idx="61">
                  <c:v>136.251</c:v>
                </c:pt>
                <c:pt idx="62">
                  <c:v>132.435</c:v>
                </c:pt>
                <c:pt idx="63">
                  <c:v>128.19999999999999</c:v>
                </c:pt>
                <c:pt idx="64">
                  <c:v>129.23014286</c:v>
                </c:pt>
                <c:pt idx="65">
                  <c:v>126.96967382</c:v>
                </c:pt>
                <c:pt idx="66">
                  <c:v>130.81700000000001</c:v>
                </c:pt>
                <c:pt idx="67">
                  <c:v>133.00790000000001</c:v>
                </c:pt>
                <c:pt idx="68">
                  <c:v>132.15780000000001</c:v>
                </c:pt>
                <c:pt idx="69">
                  <c:v>124.1245</c:v>
                </c:pt>
                <c:pt idx="70">
                  <c:v>130.47280000000001</c:v>
                </c:pt>
                <c:pt idx="71">
                  <c:v>137.36439999999999</c:v>
                </c:pt>
                <c:pt idx="72">
                  <c:v>135.71639999999999</c:v>
                </c:pt>
                <c:pt idx="73">
                  <c:v>131.77780000000001</c:v>
                </c:pt>
                <c:pt idx="74">
                  <c:v>127.7204</c:v>
                </c:pt>
                <c:pt idx="75">
                  <c:v>126.6606</c:v>
                </c:pt>
                <c:pt idx="76">
                  <c:v>128.1688</c:v>
                </c:pt>
                <c:pt idx="77">
                  <c:v>130.1627</c:v>
                </c:pt>
                <c:pt idx="78">
                  <c:v>135.05359999999999</c:v>
                </c:pt>
                <c:pt idx="79">
                  <c:v>136.89099999999999</c:v>
                </c:pt>
                <c:pt idx="80">
                  <c:v>135.1088</c:v>
                </c:pt>
                <c:pt idx="81">
                  <c:v>128.042</c:v>
                </c:pt>
                <c:pt idx="82">
                  <c:v>133.51570000000001</c:v>
                </c:pt>
                <c:pt idx="83">
                  <c:v>140.15360000000001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235.85499999999999</c:v>
                </c:pt>
                <c:pt idx="1">
                  <c:v>229.499</c:v>
                </c:pt>
                <c:pt idx="2">
                  <c:v>221.61199999999999</c:v>
                </c:pt>
                <c:pt idx="3">
                  <c:v>216.76</c:v>
                </c:pt>
                <c:pt idx="4">
                  <c:v>218.15199999999999</c:v>
                </c:pt>
                <c:pt idx="5">
                  <c:v>219.25200000000001</c:v>
                </c:pt>
                <c:pt idx="6">
                  <c:v>217.56100000000001</c:v>
                </c:pt>
                <c:pt idx="7">
                  <c:v>212.14500000000001</c:v>
                </c:pt>
                <c:pt idx="8">
                  <c:v>212.45099999999999</c:v>
                </c:pt>
                <c:pt idx="9">
                  <c:v>203.673</c:v>
                </c:pt>
                <c:pt idx="10">
                  <c:v>219.55500000000001</c:v>
                </c:pt>
                <c:pt idx="11">
                  <c:v>240.36799999999999</c:v>
                </c:pt>
                <c:pt idx="12">
                  <c:v>243.977</c:v>
                </c:pt>
                <c:pt idx="13">
                  <c:v>241.34800000000001</c:v>
                </c:pt>
                <c:pt idx="14">
                  <c:v>232.93100000000001</c:v>
                </c:pt>
                <c:pt idx="15">
                  <c:v>228.58099999999999</c:v>
                </c:pt>
                <c:pt idx="16">
                  <c:v>222.584</c:v>
                </c:pt>
                <c:pt idx="17">
                  <c:v>221.09899999999999</c:v>
                </c:pt>
                <c:pt idx="18">
                  <c:v>217.71899999999999</c:v>
                </c:pt>
                <c:pt idx="19">
                  <c:v>218.255</c:v>
                </c:pt>
                <c:pt idx="20">
                  <c:v>225.21600000000001</c:v>
                </c:pt>
                <c:pt idx="21">
                  <c:v>217.35599999999999</c:v>
                </c:pt>
                <c:pt idx="22">
                  <c:v>222.93700000000001</c:v>
                </c:pt>
                <c:pt idx="23">
                  <c:v>235.465</c:v>
                </c:pt>
                <c:pt idx="24">
                  <c:v>261.64800000000002</c:v>
                </c:pt>
                <c:pt idx="25">
                  <c:v>256.21899999999999</c:v>
                </c:pt>
                <c:pt idx="26">
                  <c:v>243.71600000000001</c:v>
                </c:pt>
                <c:pt idx="27">
                  <c:v>243.47900000000001</c:v>
                </c:pt>
                <c:pt idx="28">
                  <c:v>243.40899999999999</c:v>
                </c:pt>
                <c:pt idx="29">
                  <c:v>242.66200000000001</c:v>
                </c:pt>
                <c:pt idx="30">
                  <c:v>240.93199999999999</c:v>
                </c:pt>
                <c:pt idx="31">
                  <c:v>230.411</c:v>
                </c:pt>
                <c:pt idx="32">
                  <c:v>227.697</c:v>
                </c:pt>
                <c:pt idx="33">
                  <c:v>225.59399999999999</c:v>
                </c:pt>
                <c:pt idx="34">
                  <c:v>233.84200000000001</c:v>
                </c:pt>
                <c:pt idx="35">
                  <c:v>238.58699999999999</c:v>
                </c:pt>
                <c:pt idx="36">
                  <c:v>261.10899999999998</c:v>
                </c:pt>
                <c:pt idx="37">
                  <c:v>253.63499999999999</c:v>
                </c:pt>
                <c:pt idx="38">
                  <c:v>239.55799999999999</c:v>
                </c:pt>
                <c:pt idx="39">
                  <c:v>243.511</c:v>
                </c:pt>
                <c:pt idx="40">
                  <c:v>242.48400000000001</c:v>
                </c:pt>
                <c:pt idx="41">
                  <c:v>238.417</c:v>
                </c:pt>
                <c:pt idx="42">
                  <c:v>232.85900000000001</c:v>
                </c:pt>
                <c:pt idx="43">
                  <c:v>226.78800000000001</c:v>
                </c:pt>
                <c:pt idx="44">
                  <c:v>223.20400000000001</c:v>
                </c:pt>
                <c:pt idx="45">
                  <c:v>215.89599999999999</c:v>
                </c:pt>
                <c:pt idx="46">
                  <c:v>224.91800000000001</c:v>
                </c:pt>
                <c:pt idx="47">
                  <c:v>236.816</c:v>
                </c:pt>
                <c:pt idx="48">
                  <c:v>247.94800000000001</c:v>
                </c:pt>
                <c:pt idx="49">
                  <c:v>252.56700000000001</c:v>
                </c:pt>
                <c:pt idx="50">
                  <c:v>239.62899999999999</c:v>
                </c:pt>
                <c:pt idx="51">
                  <c:v>239.864</c:v>
                </c:pt>
                <c:pt idx="52">
                  <c:v>242.17400000000001</c:v>
                </c:pt>
                <c:pt idx="53">
                  <c:v>240.31200000000001</c:v>
                </c:pt>
                <c:pt idx="54">
                  <c:v>233.91300000000001</c:v>
                </c:pt>
                <c:pt idx="55">
                  <c:v>236.083</c:v>
                </c:pt>
                <c:pt idx="56">
                  <c:v>239.65799999999999</c:v>
                </c:pt>
                <c:pt idx="57">
                  <c:v>232.12700000000001</c:v>
                </c:pt>
                <c:pt idx="58">
                  <c:v>230.005</c:v>
                </c:pt>
                <c:pt idx="59">
                  <c:v>246.274</c:v>
                </c:pt>
                <c:pt idx="60">
                  <c:v>261.32600000000002</c:v>
                </c:pt>
                <c:pt idx="61">
                  <c:v>251.36699999999999</c:v>
                </c:pt>
                <c:pt idx="62">
                  <c:v>236.05199999999999</c:v>
                </c:pt>
                <c:pt idx="63">
                  <c:v>230.24799999999999</c:v>
                </c:pt>
                <c:pt idx="64">
                  <c:v>234.25800000000001</c:v>
                </c:pt>
                <c:pt idx="65">
                  <c:v>230.45305485</c:v>
                </c:pt>
                <c:pt idx="66">
                  <c:v>225.81909999999999</c:v>
                </c:pt>
                <c:pt idx="67">
                  <c:v>219.8219</c:v>
                </c:pt>
                <c:pt idx="68">
                  <c:v>220.29259999999999</c:v>
                </c:pt>
                <c:pt idx="69">
                  <c:v>215.13409999999999</c:v>
                </c:pt>
                <c:pt idx="70">
                  <c:v>223.5762</c:v>
                </c:pt>
                <c:pt idx="71">
                  <c:v>233.88140000000001</c:v>
                </c:pt>
                <c:pt idx="72">
                  <c:v>242.35249999999999</c:v>
                </c:pt>
                <c:pt idx="73">
                  <c:v>240.82239999999999</c:v>
                </c:pt>
                <c:pt idx="74">
                  <c:v>233.01240000000001</c:v>
                </c:pt>
                <c:pt idx="75">
                  <c:v>226.92250000000001</c:v>
                </c:pt>
                <c:pt idx="76">
                  <c:v>225.90270000000001</c:v>
                </c:pt>
                <c:pt idx="77">
                  <c:v>228.21440000000001</c:v>
                </c:pt>
                <c:pt idx="78">
                  <c:v>226.8484</c:v>
                </c:pt>
                <c:pt idx="79">
                  <c:v>222.23490000000001</c:v>
                </c:pt>
                <c:pt idx="80">
                  <c:v>222.4066</c:v>
                </c:pt>
                <c:pt idx="81">
                  <c:v>216.56020000000001</c:v>
                </c:pt>
                <c:pt idx="82">
                  <c:v>224.8143</c:v>
                </c:pt>
                <c:pt idx="83">
                  <c:v>235.2824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500368"/>
        <c:axId val="439799968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66</c:v>
                </c:pt>
                <c:pt idx="1">
                  <c:v>66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800528"/>
        <c:axId val="439801088"/>
      </c:scatterChart>
      <c:dateAx>
        <c:axId val="855003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3979996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9799968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85500368"/>
        <c:crosses val="autoZero"/>
        <c:crossBetween val="between"/>
        <c:majorUnit val="20"/>
      </c:valAx>
      <c:valAx>
        <c:axId val="43980052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9801088"/>
        <c:crosses val="max"/>
        <c:crossBetween val="midCat"/>
      </c:valAx>
      <c:valAx>
        <c:axId val="43980108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439800528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7.8466019999999999</c:v>
                </c:pt>
                <c:pt idx="1">
                  <c:v>7.1602059999999996</c:v>
                </c:pt>
                <c:pt idx="2">
                  <c:v>7.3899460000000001</c:v>
                </c:pt>
                <c:pt idx="3">
                  <c:v>7.6218690000000002</c:v>
                </c:pt>
                <c:pt idx="4">
                  <c:v>7.6108450000000003</c:v>
                </c:pt>
                <c:pt idx="5">
                  <c:v>7.6068939999999996</c:v>
                </c:pt>
                <c:pt idx="6">
                  <c:v>7.9539140000000002</c:v>
                </c:pt>
                <c:pt idx="7">
                  <c:v>8.0286000000000008</c:v>
                </c:pt>
                <c:pt idx="8">
                  <c:v>7.8179160000000003</c:v>
                </c:pt>
                <c:pt idx="9">
                  <c:v>7.3594629999999999</c:v>
                </c:pt>
                <c:pt idx="10">
                  <c:v>7.1556509999999998</c:v>
                </c:pt>
                <c:pt idx="11">
                  <c:v>7.5511439999999999</c:v>
                </c:pt>
                <c:pt idx="12">
                  <c:v>7.3410010000000003</c:v>
                </c:pt>
                <c:pt idx="13">
                  <c:v>6.952318</c:v>
                </c:pt>
                <c:pt idx="14">
                  <c:v>7.0223620000000002</c:v>
                </c:pt>
                <c:pt idx="15">
                  <c:v>7.2730370000000004</c:v>
                </c:pt>
                <c:pt idx="16">
                  <c:v>6.8583850000000002</c:v>
                </c:pt>
                <c:pt idx="17">
                  <c:v>6.6730520000000002</c:v>
                </c:pt>
                <c:pt idx="18">
                  <c:v>7.2093360000000004</c:v>
                </c:pt>
                <c:pt idx="19">
                  <c:v>7.0810719999999998</c:v>
                </c:pt>
                <c:pt idx="20">
                  <c:v>7.1457249999999997</c:v>
                </c:pt>
                <c:pt idx="21">
                  <c:v>6.7724690000000001</c:v>
                </c:pt>
                <c:pt idx="22">
                  <c:v>6.7741899999999999</c:v>
                </c:pt>
                <c:pt idx="23">
                  <c:v>6.8040180000000001</c:v>
                </c:pt>
                <c:pt idx="24">
                  <c:v>6.6765330000000001</c:v>
                </c:pt>
                <c:pt idx="25">
                  <c:v>6.6581149999999996</c:v>
                </c:pt>
                <c:pt idx="26">
                  <c:v>7.1546649999999996</c:v>
                </c:pt>
                <c:pt idx="27">
                  <c:v>6.6086640000000001</c:v>
                </c:pt>
                <c:pt idx="28">
                  <c:v>6.7182659999999998</c:v>
                </c:pt>
                <c:pt idx="29">
                  <c:v>6.8754379999999999</c:v>
                </c:pt>
                <c:pt idx="30">
                  <c:v>6.8137549999999996</c:v>
                </c:pt>
                <c:pt idx="31">
                  <c:v>7.2556820000000002</c:v>
                </c:pt>
                <c:pt idx="32">
                  <c:v>6.8174530000000004</c:v>
                </c:pt>
                <c:pt idx="33">
                  <c:v>6.6021879999999999</c:v>
                </c:pt>
                <c:pt idx="34">
                  <c:v>7.051253</c:v>
                </c:pt>
                <c:pt idx="35">
                  <c:v>7.5097639999999997</c:v>
                </c:pt>
                <c:pt idx="36">
                  <c:v>7.1254619999999997</c:v>
                </c:pt>
                <c:pt idx="37">
                  <c:v>7.4596780000000003</c:v>
                </c:pt>
                <c:pt idx="38">
                  <c:v>7.416506</c:v>
                </c:pt>
                <c:pt idx="39">
                  <c:v>6.987679</c:v>
                </c:pt>
                <c:pt idx="40">
                  <c:v>7.1398349999999997</c:v>
                </c:pt>
                <c:pt idx="41">
                  <c:v>7.0295759999999996</c:v>
                </c:pt>
                <c:pt idx="42">
                  <c:v>7.5604620000000002</c:v>
                </c:pt>
                <c:pt idx="43">
                  <c:v>7.2951889999999997</c:v>
                </c:pt>
                <c:pt idx="44">
                  <c:v>7.2657489999999996</c:v>
                </c:pt>
                <c:pt idx="45">
                  <c:v>7.0681960000000004</c:v>
                </c:pt>
                <c:pt idx="46">
                  <c:v>7.417357</c:v>
                </c:pt>
                <c:pt idx="47">
                  <c:v>7.3489389999999997</c:v>
                </c:pt>
                <c:pt idx="48">
                  <c:v>7.7666180000000002</c:v>
                </c:pt>
                <c:pt idx="49">
                  <c:v>6.7309140000000003</c:v>
                </c:pt>
                <c:pt idx="50">
                  <c:v>7.2349480000000002</c:v>
                </c:pt>
                <c:pt idx="51">
                  <c:v>7.0765719999999996</c:v>
                </c:pt>
                <c:pt idx="52">
                  <c:v>7.3889509999999996</c:v>
                </c:pt>
                <c:pt idx="53">
                  <c:v>7.2241460000000002</c:v>
                </c:pt>
                <c:pt idx="54">
                  <c:v>6.9589410000000003</c:v>
                </c:pt>
                <c:pt idx="55">
                  <c:v>7.1055869999999999</c:v>
                </c:pt>
                <c:pt idx="56">
                  <c:v>5.860284</c:v>
                </c:pt>
                <c:pt idx="57">
                  <c:v>5.9607099999999997</c:v>
                </c:pt>
                <c:pt idx="58">
                  <c:v>6.1302190000000003</c:v>
                </c:pt>
                <c:pt idx="59">
                  <c:v>6.2600389999999999</c:v>
                </c:pt>
                <c:pt idx="60">
                  <c:v>6.6708629999999998</c:v>
                </c:pt>
                <c:pt idx="61">
                  <c:v>5.8876819999999999</c:v>
                </c:pt>
                <c:pt idx="62">
                  <c:v>5.9443020000000004</c:v>
                </c:pt>
                <c:pt idx="63">
                  <c:v>6.4887170000000003</c:v>
                </c:pt>
                <c:pt idx="64">
                  <c:v>5.8192089999999999</c:v>
                </c:pt>
                <c:pt idx="65">
                  <c:v>6.2799519999999998</c:v>
                </c:pt>
                <c:pt idx="66">
                  <c:v>5.7846330000000004</c:v>
                </c:pt>
                <c:pt idx="67">
                  <c:v>6.2507859999999997</c:v>
                </c:pt>
                <c:pt idx="68">
                  <c:v>5.4730999999999996</c:v>
                </c:pt>
                <c:pt idx="69">
                  <c:v>4.986548</c:v>
                </c:pt>
                <c:pt idx="70">
                  <c:v>4.8805170000000002</c:v>
                </c:pt>
                <c:pt idx="71">
                  <c:v>4.5876469999999996</c:v>
                </c:pt>
                <c:pt idx="72">
                  <c:v>4.9450370000000001</c:v>
                </c:pt>
                <c:pt idx="73">
                  <c:v>3.6614939999999998</c:v>
                </c:pt>
                <c:pt idx="74">
                  <c:v>4.0756569999999996</c:v>
                </c:pt>
                <c:pt idx="75">
                  <c:v>4.1821799999999998</c:v>
                </c:pt>
                <c:pt idx="76">
                  <c:v>4.1435806452000001</c:v>
                </c:pt>
                <c:pt idx="77">
                  <c:v>4.0585813999999996</c:v>
                </c:pt>
                <c:pt idx="78">
                  <c:v>4.5657750000000004</c:v>
                </c:pt>
                <c:pt idx="79">
                  <c:v>4.6392259999999998</c:v>
                </c:pt>
                <c:pt idx="80">
                  <c:v>4.136673</c:v>
                </c:pt>
                <c:pt idx="81">
                  <c:v>3.8468330000000002</c:v>
                </c:pt>
                <c:pt idx="82">
                  <c:v>3.853844</c:v>
                </c:pt>
                <c:pt idx="83">
                  <c:v>4.169975</c:v>
                </c:pt>
                <c:pt idx="84">
                  <c:v>3.9353440000000002</c:v>
                </c:pt>
                <c:pt idx="85">
                  <c:v>3.8991730000000002</c:v>
                </c:pt>
                <c:pt idx="86">
                  <c:v>4.3905070000000004</c:v>
                </c:pt>
                <c:pt idx="87">
                  <c:v>4.6295250000000001</c:v>
                </c:pt>
                <c:pt idx="88">
                  <c:v>4.6783700000000001</c:v>
                </c:pt>
                <c:pt idx="89">
                  <c:v>4.2601100000000001</c:v>
                </c:pt>
                <c:pt idx="90">
                  <c:v>4.3279709999999998</c:v>
                </c:pt>
                <c:pt idx="91">
                  <c:v>4.4758579999999997</c:v>
                </c:pt>
                <c:pt idx="92">
                  <c:v>4.1030730000000002</c:v>
                </c:pt>
                <c:pt idx="93">
                  <c:v>4.1754600000000002</c:v>
                </c:pt>
                <c:pt idx="94">
                  <c:v>3.7663950000000002</c:v>
                </c:pt>
                <c:pt idx="95">
                  <c:v>3.7142849999999998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-0.63896500000000001</c:v>
                </c:pt>
                <c:pt idx="1">
                  <c:v>-1.1536839999999999</c:v>
                </c:pt>
                <c:pt idx="2">
                  <c:v>-0.96693399999999996</c:v>
                </c:pt>
                <c:pt idx="3">
                  <c:v>-0.68905799999999995</c:v>
                </c:pt>
                <c:pt idx="4">
                  <c:v>-0.90831899999999999</c:v>
                </c:pt>
                <c:pt idx="5">
                  <c:v>-1.3188500000000001</c:v>
                </c:pt>
                <c:pt idx="6">
                  <c:v>-1.504672</c:v>
                </c:pt>
                <c:pt idx="7">
                  <c:v>-1.5043150000000001</c:v>
                </c:pt>
                <c:pt idx="8">
                  <c:v>-1.413176</c:v>
                </c:pt>
                <c:pt idx="9">
                  <c:v>-1.8247930000000001</c:v>
                </c:pt>
                <c:pt idx="10">
                  <c:v>-1.7368790000000001</c:v>
                </c:pt>
                <c:pt idx="11">
                  <c:v>-2.6133929999999999</c:v>
                </c:pt>
                <c:pt idx="12">
                  <c:v>-1.9472400000000001</c:v>
                </c:pt>
                <c:pt idx="13">
                  <c:v>-1.4550449999999999</c:v>
                </c:pt>
                <c:pt idx="14">
                  <c:v>-1.759333</c:v>
                </c:pt>
                <c:pt idx="15">
                  <c:v>-1.6471389999999999</c:v>
                </c:pt>
                <c:pt idx="16">
                  <c:v>-1.5838890000000001</c:v>
                </c:pt>
                <c:pt idx="17">
                  <c:v>-1.991042</c:v>
                </c:pt>
                <c:pt idx="18">
                  <c:v>-2.177689</c:v>
                </c:pt>
                <c:pt idx="19">
                  <c:v>-2.2196639999999999</c:v>
                </c:pt>
                <c:pt idx="20">
                  <c:v>-1.911557</c:v>
                </c:pt>
                <c:pt idx="21">
                  <c:v>-1.9820059999999999</c:v>
                </c:pt>
                <c:pt idx="22">
                  <c:v>-2.1183369999999999</c:v>
                </c:pt>
                <c:pt idx="23">
                  <c:v>-2.2939229999999999</c:v>
                </c:pt>
                <c:pt idx="24">
                  <c:v>-1.7907310000000001</c:v>
                </c:pt>
                <c:pt idx="25">
                  <c:v>-2.0258259999999999</c:v>
                </c:pt>
                <c:pt idx="26">
                  <c:v>-1.627316</c:v>
                </c:pt>
                <c:pt idx="27">
                  <c:v>-2.1724290000000002</c:v>
                </c:pt>
                <c:pt idx="28">
                  <c:v>-2.0687769999999999</c:v>
                </c:pt>
                <c:pt idx="29">
                  <c:v>-1.927373</c:v>
                </c:pt>
                <c:pt idx="30">
                  <c:v>-2.202874</c:v>
                </c:pt>
                <c:pt idx="31">
                  <c:v>-1.9047320000000001</c:v>
                </c:pt>
                <c:pt idx="32">
                  <c:v>-2.3109120000000001</c:v>
                </c:pt>
                <c:pt idx="33">
                  <c:v>-2.377224</c:v>
                </c:pt>
                <c:pt idx="34">
                  <c:v>-2.8034789999999998</c:v>
                </c:pt>
                <c:pt idx="35">
                  <c:v>-3.0336080000000001</c:v>
                </c:pt>
                <c:pt idx="36">
                  <c:v>-2.3954680000000002</c:v>
                </c:pt>
                <c:pt idx="37">
                  <c:v>-2.3276460000000001</c:v>
                </c:pt>
                <c:pt idx="38">
                  <c:v>-2.5068570000000001</c:v>
                </c:pt>
                <c:pt idx="39">
                  <c:v>-2.3609049999999998</c:v>
                </c:pt>
                <c:pt idx="40">
                  <c:v>-2.6985999999999999</c:v>
                </c:pt>
                <c:pt idx="41">
                  <c:v>-2.4123610000000002</c:v>
                </c:pt>
                <c:pt idx="42">
                  <c:v>-2.2546580000000001</c:v>
                </c:pt>
                <c:pt idx="43">
                  <c:v>-2.0694590000000002</c:v>
                </c:pt>
                <c:pt idx="44">
                  <c:v>-2.5057140000000002</c:v>
                </c:pt>
                <c:pt idx="45">
                  <c:v>-2.3536769999999998</c:v>
                </c:pt>
                <c:pt idx="46">
                  <c:v>-2.55078</c:v>
                </c:pt>
                <c:pt idx="47">
                  <c:v>-3.130363</c:v>
                </c:pt>
                <c:pt idx="48">
                  <c:v>-2.6661130000000002</c:v>
                </c:pt>
                <c:pt idx="49">
                  <c:v>-3.1582129999999999</c:v>
                </c:pt>
                <c:pt idx="50">
                  <c:v>-3.1051660000000001</c:v>
                </c:pt>
                <c:pt idx="51">
                  <c:v>-3.0317319999999999</c:v>
                </c:pt>
                <c:pt idx="52">
                  <c:v>-2.891391</c:v>
                </c:pt>
                <c:pt idx="53">
                  <c:v>-3.15083</c:v>
                </c:pt>
                <c:pt idx="54">
                  <c:v>-3.2961459999999998</c:v>
                </c:pt>
                <c:pt idx="55">
                  <c:v>-2.6586530000000002</c:v>
                </c:pt>
                <c:pt idx="56">
                  <c:v>-2.3966479999999999</c:v>
                </c:pt>
                <c:pt idx="57">
                  <c:v>-3.3061919999999998</c:v>
                </c:pt>
                <c:pt idx="58">
                  <c:v>-3.3980260000000002</c:v>
                </c:pt>
                <c:pt idx="59">
                  <c:v>-3.4608669999999999</c:v>
                </c:pt>
                <c:pt idx="60">
                  <c:v>-3.011517</c:v>
                </c:pt>
                <c:pt idx="61">
                  <c:v>-3.15124</c:v>
                </c:pt>
                <c:pt idx="62">
                  <c:v>-3.2283539999999999</c:v>
                </c:pt>
                <c:pt idx="63">
                  <c:v>-3.8546320000000001</c:v>
                </c:pt>
                <c:pt idx="64">
                  <c:v>-3.1074830000000002</c:v>
                </c:pt>
                <c:pt idx="65">
                  <c:v>-3.374676</c:v>
                </c:pt>
                <c:pt idx="66">
                  <c:v>-3.4358029999999999</c:v>
                </c:pt>
                <c:pt idx="67">
                  <c:v>-2.8620809999999999</c:v>
                </c:pt>
                <c:pt idx="68">
                  <c:v>-3.199719</c:v>
                </c:pt>
                <c:pt idx="69">
                  <c:v>-3.5875140000000001</c:v>
                </c:pt>
                <c:pt idx="70">
                  <c:v>-4.3360149999999997</c:v>
                </c:pt>
                <c:pt idx="71">
                  <c:v>-3.8153570000000001</c:v>
                </c:pt>
                <c:pt idx="72">
                  <c:v>-3.3561230000000002</c:v>
                </c:pt>
                <c:pt idx="73">
                  <c:v>-3.4859640000000001</c:v>
                </c:pt>
                <c:pt idx="74">
                  <c:v>-3.234019</c:v>
                </c:pt>
                <c:pt idx="75">
                  <c:v>-3.1648320000000001</c:v>
                </c:pt>
                <c:pt idx="76">
                  <c:v>-3.4424280876000002</c:v>
                </c:pt>
                <c:pt idx="77">
                  <c:v>-3.6158190939999999</c:v>
                </c:pt>
                <c:pt idx="78">
                  <c:v>-3.508394</c:v>
                </c:pt>
                <c:pt idx="79">
                  <c:v>-3.425049</c:v>
                </c:pt>
                <c:pt idx="80">
                  <c:v>-3.7516889999999998</c:v>
                </c:pt>
                <c:pt idx="81">
                  <c:v>-3.7296290000000001</c:v>
                </c:pt>
                <c:pt idx="82">
                  <c:v>-3.8978920000000001</c:v>
                </c:pt>
                <c:pt idx="83">
                  <c:v>-4.6033980000000003</c:v>
                </c:pt>
                <c:pt idx="84">
                  <c:v>-4.4955309999999997</c:v>
                </c:pt>
                <c:pt idx="85">
                  <c:v>-4.6283899999999996</c:v>
                </c:pt>
                <c:pt idx="86">
                  <c:v>-4.6973019999999996</c:v>
                </c:pt>
                <c:pt idx="87">
                  <c:v>-4.8290819999999997</c:v>
                </c:pt>
                <c:pt idx="88">
                  <c:v>-4.8441390000000002</c:v>
                </c:pt>
                <c:pt idx="89">
                  <c:v>-4.382441</c:v>
                </c:pt>
                <c:pt idx="90">
                  <c:v>-4.4225680000000001</c:v>
                </c:pt>
                <c:pt idx="91">
                  <c:v>-4.4326629999999998</c:v>
                </c:pt>
                <c:pt idx="92">
                  <c:v>-4.8912129999999996</c:v>
                </c:pt>
                <c:pt idx="93">
                  <c:v>-5.0062069999999999</c:v>
                </c:pt>
                <c:pt idx="94">
                  <c:v>-4.9140309999999996</c:v>
                </c:pt>
                <c:pt idx="95">
                  <c:v>-5.2948279999999999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806688"/>
        <c:axId val="439807248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7.2076370000000001</c:v>
                </c:pt>
                <c:pt idx="1">
                  <c:v>6.0065219999999995</c:v>
                </c:pt>
                <c:pt idx="2">
                  <c:v>6.4230119999999999</c:v>
                </c:pt>
                <c:pt idx="3">
                  <c:v>6.9328110000000001</c:v>
                </c:pt>
                <c:pt idx="4">
                  <c:v>6.7025260000000006</c:v>
                </c:pt>
                <c:pt idx="5">
                  <c:v>6.2880439999999993</c:v>
                </c:pt>
                <c:pt idx="6">
                  <c:v>6.4492419999999999</c:v>
                </c:pt>
                <c:pt idx="7">
                  <c:v>6.5242850000000008</c:v>
                </c:pt>
                <c:pt idx="8">
                  <c:v>6.4047400000000003</c:v>
                </c:pt>
                <c:pt idx="9">
                  <c:v>5.5346700000000002</c:v>
                </c:pt>
                <c:pt idx="10">
                  <c:v>5.4187719999999997</c:v>
                </c:pt>
                <c:pt idx="11">
                  <c:v>4.9377510000000004</c:v>
                </c:pt>
                <c:pt idx="12">
                  <c:v>5.3937610000000005</c:v>
                </c:pt>
                <c:pt idx="13">
                  <c:v>5.4972729999999999</c:v>
                </c:pt>
                <c:pt idx="14">
                  <c:v>5.2630290000000004</c:v>
                </c:pt>
                <c:pt idx="15">
                  <c:v>5.6258980000000003</c:v>
                </c:pt>
                <c:pt idx="16">
                  <c:v>5.2744960000000001</c:v>
                </c:pt>
                <c:pt idx="17">
                  <c:v>4.68201</c:v>
                </c:pt>
                <c:pt idx="18">
                  <c:v>5.0316470000000004</c:v>
                </c:pt>
                <c:pt idx="19">
                  <c:v>4.861408</c:v>
                </c:pt>
                <c:pt idx="20">
                  <c:v>5.2341679999999995</c:v>
                </c:pt>
                <c:pt idx="21">
                  <c:v>4.7904629999999999</c:v>
                </c:pt>
                <c:pt idx="22">
                  <c:v>4.6558530000000005</c:v>
                </c:pt>
                <c:pt idx="23">
                  <c:v>4.5100949999999997</c:v>
                </c:pt>
                <c:pt idx="24">
                  <c:v>4.885802</c:v>
                </c:pt>
                <c:pt idx="25">
                  <c:v>4.6322890000000001</c:v>
                </c:pt>
                <c:pt idx="26">
                  <c:v>5.5273489999999992</c:v>
                </c:pt>
                <c:pt idx="27">
                  <c:v>4.4362349999999999</c:v>
                </c:pt>
                <c:pt idx="28">
                  <c:v>4.649489</c:v>
                </c:pt>
                <c:pt idx="29">
                  <c:v>4.9480649999999997</c:v>
                </c:pt>
                <c:pt idx="30">
                  <c:v>4.6108809999999991</c:v>
                </c:pt>
                <c:pt idx="31">
                  <c:v>5.3509500000000001</c:v>
                </c:pt>
                <c:pt idx="32">
                  <c:v>4.5065410000000004</c:v>
                </c:pt>
                <c:pt idx="33">
                  <c:v>4.2249639999999999</c:v>
                </c:pt>
                <c:pt idx="34">
                  <c:v>4.2477739999999997</c:v>
                </c:pt>
                <c:pt idx="35">
                  <c:v>4.4761559999999996</c:v>
                </c:pt>
                <c:pt idx="36">
                  <c:v>4.7299939999999996</c:v>
                </c:pt>
                <c:pt idx="37">
                  <c:v>5.1320320000000006</c:v>
                </c:pt>
                <c:pt idx="38">
                  <c:v>4.9096489999999999</c:v>
                </c:pt>
                <c:pt idx="39">
                  <c:v>4.6267740000000002</c:v>
                </c:pt>
                <c:pt idx="40">
                  <c:v>4.4412349999999998</c:v>
                </c:pt>
                <c:pt idx="41">
                  <c:v>4.6172149999999998</c:v>
                </c:pt>
                <c:pt idx="42">
                  <c:v>5.3058040000000002</c:v>
                </c:pt>
                <c:pt idx="43">
                  <c:v>5.2257299999999995</c:v>
                </c:pt>
                <c:pt idx="44">
                  <c:v>4.7600349999999993</c:v>
                </c:pt>
                <c:pt idx="45">
                  <c:v>4.714519000000001</c:v>
                </c:pt>
                <c:pt idx="46">
                  <c:v>4.8665769999999995</c:v>
                </c:pt>
                <c:pt idx="47">
                  <c:v>4.2185759999999997</c:v>
                </c:pt>
                <c:pt idx="48">
                  <c:v>5.1005050000000001</c:v>
                </c:pt>
                <c:pt idx="49">
                  <c:v>3.5727010000000003</c:v>
                </c:pt>
                <c:pt idx="50">
                  <c:v>4.1297820000000005</c:v>
                </c:pt>
                <c:pt idx="51">
                  <c:v>4.0448399999999998</c:v>
                </c:pt>
                <c:pt idx="52">
                  <c:v>4.49756</c:v>
                </c:pt>
                <c:pt idx="53">
                  <c:v>4.0733160000000002</c:v>
                </c:pt>
                <c:pt idx="54">
                  <c:v>3.6627950000000005</c:v>
                </c:pt>
                <c:pt idx="55">
                  <c:v>4.4469339999999997</c:v>
                </c:pt>
                <c:pt idx="56">
                  <c:v>3.4636360000000002</c:v>
                </c:pt>
                <c:pt idx="57">
                  <c:v>2.6545179999999999</c:v>
                </c:pt>
                <c:pt idx="58">
                  <c:v>2.7321930000000001</c:v>
                </c:pt>
                <c:pt idx="59">
                  <c:v>2.799172</c:v>
                </c:pt>
                <c:pt idx="60">
                  <c:v>3.6593459999999998</c:v>
                </c:pt>
                <c:pt idx="61">
                  <c:v>2.7364419999999998</c:v>
                </c:pt>
                <c:pt idx="62">
                  <c:v>2.7159480000000005</c:v>
                </c:pt>
                <c:pt idx="63">
                  <c:v>2.6340850000000002</c:v>
                </c:pt>
                <c:pt idx="64">
                  <c:v>2.7117259999999996</c:v>
                </c:pt>
                <c:pt idx="65">
                  <c:v>2.9052759999999997</c:v>
                </c:pt>
                <c:pt idx="66">
                  <c:v>2.3488300000000004</c:v>
                </c:pt>
                <c:pt idx="67">
                  <c:v>3.3887049999999999</c:v>
                </c:pt>
                <c:pt idx="68">
                  <c:v>2.2733809999999997</c:v>
                </c:pt>
                <c:pt idx="69">
                  <c:v>1.3990339999999999</c:v>
                </c:pt>
                <c:pt idx="70">
                  <c:v>0.54450200000000049</c:v>
                </c:pt>
                <c:pt idx="71">
                  <c:v>0.77228999999999948</c:v>
                </c:pt>
                <c:pt idx="72">
                  <c:v>1.5889139999999999</c:v>
                </c:pt>
                <c:pt idx="73">
                  <c:v>0.17552999999999974</c:v>
                </c:pt>
                <c:pt idx="74">
                  <c:v>0.84163799999999966</c:v>
                </c:pt>
                <c:pt idx="75">
                  <c:v>1.0173479999999997</c:v>
                </c:pt>
                <c:pt idx="76">
                  <c:v>0.70115255759999995</c:v>
                </c:pt>
                <c:pt idx="77">
                  <c:v>0.44276230599999966</c:v>
                </c:pt>
                <c:pt idx="78">
                  <c:v>1.0573810000000003</c:v>
                </c:pt>
                <c:pt idx="79">
                  <c:v>1.2141769999999998</c:v>
                </c:pt>
                <c:pt idx="80">
                  <c:v>0.38498400000000021</c:v>
                </c:pt>
                <c:pt idx="81">
                  <c:v>0.11720400000000009</c:v>
                </c:pt>
                <c:pt idx="82">
                  <c:v>-4.4048000000000087E-2</c:v>
                </c:pt>
                <c:pt idx="83">
                  <c:v>-0.43342300000000034</c:v>
                </c:pt>
                <c:pt idx="84">
                  <c:v>-0.56018699999999955</c:v>
                </c:pt>
                <c:pt idx="85">
                  <c:v>-0.72921699999999934</c:v>
                </c:pt>
                <c:pt idx="86">
                  <c:v>-0.30679499999999926</c:v>
                </c:pt>
                <c:pt idx="87">
                  <c:v>-0.19955699999999954</c:v>
                </c:pt>
                <c:pt idx="88">
                  <c:v>-0.16576900000000006</c:v>
                </c:pt>
                <c:pt idx="89">
                  <c:v>-0.12233099999999997</c:v>
                </c:pt>
                <c:pt idx="90">
                  <c:v>-9.4597000000000264E-2</c:v>
                </c:pt>
                <c:pt idx="91">
                  <c:v>4.3194999999999872E-2</c:v>
                </c:pt>
                <c:pt idx="92">
                  <c:v>-0.7881399999999994</c:v>
                </c:pt>
                <c:pt idx="93">
                  <c:v>-0.83074699999999968</c:v>
                </c:pt>
                <c:pt idx="94">
                  <c:v>-1.1476359999999994</c:v>
                </c:pt>
                <c:pt idx="95">
                  <c:v>-1.580543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806688"/>
        <c:axId val="439807248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3863562669778915E-2"/>
                  <c:y val="3.95359503239237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78</c:v>
                </c:pt>
                <c:pt idx="1">
                  <c:v>78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807808"/>
        <c:axId val="439808368"/>
      </c:scatterChart>
      <c:dateAx>
        <c:axId val="43980668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980724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9807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9806688"/>
        <c:crosses val="autoZero"/>
        <c:crossBetween val="between"/>
      </c:valAx>
      <c:valAx>
        <c:axId val="439807808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9808368"/>
        <c:crosses val="max"/>
        <c:crossBetween val="midCat"/>
      </c:valAx>
      <c:valAx>
        <c:axId val="43980836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980780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0.15331162690000011</c:v>
                </c:pt>
                <c:pt idx="1">
                  <c:v>0.28050689319999988</c:v>
                </c:pt>
                <c:pt idx="2">
                  <c:v>0.29936338000000018</c:v>
                </c:pt>
                <c:pt idx="3">
                  <c:v>0.22738838129999994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6.978706279999991E-2</c:v>
                </c:pt>
                <c:pt idx="1">
                  <c:v>0.15784646850000006</c:v>
                </c:pt>
                <c:pt idx="2">
                  <c:v>0.18741284859999996</c:v>
                </c:pt>
                <c:pt idx="3">
                  <c:v>7.2643349600000073E-2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3.1024136400000013E-2</c:v>
                </c:pt>
                <c:pt idx="1">
                  <c:v>7.9917356159999953E-2</c:v>
                </c:pt>
                <c:pt idx="2">
                  <c:v>9.7093755720000008E-2</c:v>
                </c:pt>
                <c:pt idx="3">
                  <c:v>3.475919023999996E-2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1.9450759240000004E-2</c:v>
                </c:pt>
                <c:pt idx="1">
                  <c:v>4.8099079449999971E-2</c:v>
                </c:pt>
                <c:pt idx="2">
                  <c:v>5.1887111510000028E-2</c:v>
                </c:pt>
                <c:pt idx="3">
                  <c:v>2.8904810180000018E-2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9815648"/>
        <c:axId val="458484016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'20'!$J$30:$M$30</c:f>
              <c:numCache>
                <c:formatCode>0.0</c:formatCode>
                <c:ptCount val="4"/>
                <c:pt idx="0">
                  <c:v>0.27357358534000004</c:v>
                </c:pt>
                <c:pt idx="1">
                  <c:v>0.56636979730999992</c:v>
                </c:pt>
                <c:pt idx="2">
                  <c:v>0.63575709583000017</c:v>
                </c:pt>
                <c:pt idx="3">
                  <c:v>0.36369573131999999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815648"/>
        <c:axId val="458484016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8485136"/>
        <c:axId val="458484576"/>
      </c:scatterChart>
      <c:catAx>
        <c:axId val="43981564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58484016"/>
        <c:crosses val="autoZero"/>
        <c:auto val="1"/>
        <c:lblAlgn val="ctr"/>
        <c:lblOffset val="100"/>
        <c:tickLblSkip val="1"/>
        <c:noMultiLvlLbl val="0"/>
      </c:catAx>
      <c:valAx>
        <c:axId val="458484016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9815648"/>
        <c:crosses val="autoZero"/>
        <c:crossBetween val="between"/>
        <c:majorUnit val="0.1"/>
      </c:valAx>
      <c:valAx>
        <c:axId val="458484576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58485136"/>
        <c:crosses val="max"/>
        <c:crossBetween val="midCat"/>
        <c:majorUnit val="0.5"/>
      </c:valAx>
      <c:valAx>
        <c:axId val="458485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84845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3.395032</c:v>
                </c:pt>
                <c:pt idx="1">
                  <c:v>3.6327859999999998</c:v>
                </c:pt>
                <c:pt idx="2">
                  <c:v>3.6852580000000001</c:v>
                </c:pt>
                <c:pt idx="3">
                  <c:v>3.6822330000000001</c:v>
                </c:pt>
                <c:pt idx="4">
                  <c:v>3.7710970000000001</c:v>
                </c:pt>
                <c:pt idx="5">
                  <c:v>3.8073000000000001</c:v>
                </c:pt>
                <c:pt idx="6">
                  <c:v>3.8220969999999999</c:v>
                </c:pt>
                <c:pt idx="7">
                  <c:v>3.7635160000000001</c:v>
                </c:pt>
                <c:pt idx="8">
                  <c:v>3.731033</c:v>
                </c:pt>
                <c:pt idx="9">
                  <c:v>4.0197419999999999</c:v>
                </c:pt>
                <c:pt idx="10">
                  <c:v>4.1056670000000004</c:v>
                </c:pt>
                <c:pt idx="11">
                  <c:v>3.9689679999999998</c:v>
                </c:pt>
                <c:pt idx="12">
                  <c:v>3.8246449999999999</c:v>
                </c:pt>
                <c:pt idx="13">
                  <c:v>4.02325</c:v>
                </c:pt>
                <c:pt idx="14">
                  <c:v>4.1732259999999997</c:v>
                </c:pt>
                <c:pt idx="15">
                  <c:v>4.2598330000000004</c:v>
                </c:pt>
                <c:pt idx="16">
                  <c:v>4.3214839999999999</c:v>
                </c:pt>
                <c:pt idx="17">
                  <c:v>4.3256329999999998</c:v>
                </c:pt>
                <c:pt idx="18">
                  <c:v>4.4112900000000002</c:v>
                </c:pt>
                <c:pt idx="19">
                  <c:v>4.57</c:v>
                </c:pt>
                <c:pt idx="20">
                  <c:v>4.6311999999999998</c:v>
                </c:pt>
                <c:pt idx="21">
                  <c:v>4.5804520000000002</c:v>
                </c:pt>
                <c:pt idx="22">
                  <c:v>4.570767</c:v>
                </c:pt>
                <c:pt idx="23">
                  <c:v>4.4786770000000002</c:v>
                </c:pt>
                <c:pt idx="24">
                  <c:v>4.545032</c:v>
                </c:pt>
                <c:pt idx="25">
                  <c:v>4.7059639999999998</c:v>
                </c:pt>
                <c:pt idx="26">
                  <c:v>4.7281610000000001</c:v>
                </c:pt>
                <c:pt idx="27">
                  <c:v>4.7865669999999998</c:v>
                </c:pt>
                <c:pt idx="28">
                  <c:v>4.8650691968000004</c:v>
                </c:pt>
                <c:pt idx="29">
                  <c:v>4.9260430661000001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4.9260430661000001</c:v>
                </c:pt>
                <c:pt idx="30">
                  <c:v>4.9697779999999998</c:v>
                </c:pt>
                <c:pt idx="31">
                  <c:v>5.1194930000000003</c:v>
                </c:pt>
                <c:pt idx="32">
                  <c:v>5.2266440000000003</c:v>
                </c:pt>
                <c:pt idx="33">
                  <c:v>5.3131630000000003</c:v>
                </c:pt>
                <c:pt idx="34">
                  <c:v>5.3547479999999998</c:v>
                </c:pt>
                <c:pt idx="35">
                  <c:v>5.2622470000000003</c:v>
                </c:pt>
                <c:pt idx="36">
                  <c:v>5.2195099999999996</c:v>
                </c:pt>
                <c:pt idx="37">
                  <c:v>5.2059069999999998</c:v>
                </c:pt>
                <c:pt idx="38">
                  <c:v>5.2511159999999997</c:v>
                </c:pt>
                <c:pt idx="39">
                  <c:v>5.2545859999999998</c:v>
                </c:pt>
                <c:pt idx="40">
                  <c:v>5.2526149999999996</c:v>
                </c:pt>
                <c:pt idx="41">
                  <c:v>5.3007660000000003</c:v>
                </c:pt>
                <c:pt idx="42">
                  <c:v>5.345002</c:v>
                </c:pt>
                <c:pt idx="43">
                  <c:v>5.3848500000000001</c:v>
                </c:pt>
                <c:pt idx="44">
                  <c:v>5.478008</c:v>
                </c:pt>
                <c:pt idx="45">
                  <c:v>5.5012790000000003</c:v>
                </c:pt>
                <c:pt idx="46">
                  <c:v>5.5436529999999999</c:v>
                </c:pt>
                <c:pt idx="47">
                  <c:v>5.4422119999999996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3.7820607499999999</c:v>
                </c:pt>
                <c:pt idx="2">
                  <c:v>3.7820607499999999</c:v>
                </c:pt>
                <c:pt idx="3">
                  <c:v>3.7820607499999999</c:v>
                </c:pt>
                <c:pt idx="4">
                  <c:v>3.7820607499999999</c:v>
                </c:pt>
                <c:pt idx="5">
                  <c:v>3.7820607499999999</c:v>
                </c:pt>
                <c:pt idx="6">
                  <c:v>3.7820607499999999</c:v>
                </c:pt>
                <c:pt idx="7">
                  <c:v>3.7820607499999999</c:v>
                </c:pt>
                <c:pt idx="8">
                  <c:v>3.7820607499999999</c:v>
                </c:pt>
                <c:pt idx="9">
                  <c:v>3.7820607499999999</c:v>
                </c:pt>
                <c:pt idx="10">
                  <c:v>3.7820607499999999</c:v>
                </c:pt>
                <c:pt idx="13">
                  <c:v>4.3475380833333341</c:v>
                </c:pt>
                <c:pt idx="14">
                  <c:v>4.3475380833333341</c:v>
                </c:pt>
                <c:pt idx="15">
                  <c:v>4.3475380833333341</c:v>
                </c:pt>
                <c:pt idx="16">
                  <c:v>4.3475380833333341</c:v>
                </c:pt>
                <c:pt idx="17">
                  <c:v>4.3475380833333341</c:v>
                </c:pt>
                <c:pt idx="18">
                  <c:v>4.3475380833333341</c:v>
                </c:pt>
                <c:pt idx="19">
                  <c:v>4.3475380833333341</c:v>
                </c:pt>
                <c:pt idx="20">
                  <c:v>4.3475380833333341</c:v>
                </c:pt>
                <c:pt idx="21">
                  <c:v>4.3475380833333341</c:v>
                </c:pt>
                <c:pt idx="22">
                  <c:v>4.3475380833333341</c:v>
                </c:pt>
                <c:pt idx="25">
                  <c:v>4.9835757719083338</c:v>
                </c:pt>
                <c:pt idx="26">
                  <c:v>4.9835757719083338</c:v>
                </c:pt>
                <c:pt idx="27">
                  <c:v>4.9835757719083338</c:v>
                </c:pt>
                <c:pt idx="28">
                  <c:v>4.9835757719083338</c:v>
                </c:pt>
                <c:pt idx="29">
                  <c:v>4.9835757719083338</c:v>
                </c:pt>
                <c:pt idx="30">
                  <c:v>4.9835757719083338</c:v>
                </c:pt>
                <c:pt idx="31">
                  <c:v>4.9835757719083338</c:v>
                </c:pt>
                <c:pt idx="32">
                  <c:v>4.9835757719083338</c:v>
                </c:pt>
                <c:pt idx="33">
                  <c:v>4.9835757719083338</c:v>
                </c:pt>
                <c:pt idx="34">
                  <c:v>4.9835757719083338</c:v>
                </c:pt>
                <c:pt idx="37">
                  <c:v>5.3482920000000007</c:v>
                </c:pt>
                <c:pt idx="38">
                  <c:v>5.3482920000000007</c:v>
                </c:pt>
                <c:pt idx="39">
                  <c:v>5.3482920000000007</c:v>
                </c:pt>
                <c:pt idx="40">
                  <c:v>5.3482920000000007</c:v>
                </c:pt>
                <c:pt idx="41">
                  <c:v>5.3482920000000007</c:v>
                </c:pt>
                <c:pt idx="42">
                  <c:v>5.3482920000000007</c:v>
                </c:pt>
                <c:pt idx="43">
                  <c:v>5.3482920000000007</c:v>
                </c:pt>
                <c:pt idx="44">
                  <c:v>5.3482920000000007</c:v>
                </c:pt>
                <c:pt idx="45">
                  <c:v>5.3482920000000007</c:v>
                </c:pt>
                <c:pt idx="46">
                  <c:v>5.3482920000000007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489056"/>
        <c:axId val="458489616"/>
      </c:lineChart>
      <c:catAx>
        <c:axId val="458489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584896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58489616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58489056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0.11081607310000008</c:v>
                </c:pt>
                <c:pt idx="1">
                  <c:v>0.2328054356</c:v>
                </c:pt>
                <c:pt idx="2">
                  <c:v>0.23557357259999989</c:v>
                </c:pt>
                <c:pt idx="3">
                  <c:v>0.15962203340000003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-1.2595855200000061E-2</c:v>
                </c:pt>
                <c:pt idx="1">
                  <c:v>4.3979112399999964E-2</c:v>
                </c:pt>
                <c:pt idx="2">
                  <c:v>2.7837003299999941E-2</c:v>
                </c:pt>
                <c:pt idx="3">
                  <c:v>3.7314137100000089E-2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3.6109060370999993E-2</c:v>
                </c:pt>
                <c:pt idx="1">
                  <c:v>3.0007046580000002E-2</c:v>
                </c:pt>
                <c:pt idx="2">
                  <c:v>2.9548199999999997E-2</c:v>
                </c:pt>
                <c:pt idx="3">
                  <c:v>-7.8097812688999999E-2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-2.7627630999999986E-2</c:v>
                </c:pt>
                <c:pt idx="1">
                  <c:v>3.7265421919999986E-2</c:v>
                </c:pt>
                <c:pt idx="2">
                  <c:v>-3.4518336999999899E-3</c:v>
                </c:pt>
                <c:pt idx="3">
                  <c:v>1.029714961E-2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8496336"/>
        <c:axId val="458496896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-6.8163042119735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3.24487564054493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561027329210969E-2"/>
                  <c:y val="-7.4114954380702411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0.10670164727100002</c:v>
                </c:pt>
                <c:pt idx="1">
                  <c:v>0.34405701649999998</c:v>
                </c:pt>
                <c:pt idx="2">
                  <c:v>0.28950694219999984</c:v>
                </c:pt>
                <c:pt idx="3">
                  <c:v>0.12913550742100011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8496336"/>
        <c:axId val="458496896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8498016"/>
        <c:axId val="458497456"/>
      </c:scatterChart>
      <c:catAx>
        <c:axId val="4584963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58496896"/>
        <c:crosses val="autoZero"/>
        <c:auto val="1"/>
        <c:lblAlgn val="ctr"/>
        <c:lblOffset val="100"/>
        <c:tickLblSkip val="1"/>
        <c:noMultiLvlLbl val="0"/>
      </c:catAx>
      <c:valAx>
        <c:axId val="458496896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58496336"/>
        <c:crosses val="autoZero"/>
        <c:crossBetween val="between"/>
        <c:majorUnit val="0.25"/>
      </c:valAx>
      <c:valAx>
        <c:axId val="458497456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458498016"/>
        <c:crosses val="max"/>
        <c:crossBetween val="midCat"/>
        <c:majorUnit val="0.25"/>
      </c:valAx>
      <c:valAx>
        <c:axId val="458498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849745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3.0485129999999998</c:v>
                </c:pt>
                <c:pt idx="1">
                  <c:v>2.6554099999999998</c:v>
                </c:pt>
                <c:pt idx="2">
                  <c:v>2.7292900000000002</c:v>
                </c:pt>
                <c:pt idx="3">
                  <c:v>2.5240390000000001</c:v>
                </c:pt>
                <c:pt idx="4">
                  <c:v>2.4512649999999998</c:v>
                </c:pt>
                <c:pt idx="5">
                  <c:v>2.478907</c:v>
                </c:pt>
                <c:pt idx="6">
                  <c:v>2.587777</c:v>
                </c:pt>
                <c:pt idx="7">
                  <c:v>2.2493460000000001</c:v>
                </c:pt>
                <c:pt idx="8">
                  <c:v>2.3473290000000002</c:v>
                </c:pt>
                <c:pt idx="9">
                  <c:v>2.6141139999999998</c:v>
                </c:pt>
                <c:pt idx="10">
                  <c:v>2.9017499999999998</c:v>
                </c:pt>
                <c:pt idx="11">
                  <c:v>3.1175250000000001</c:v>
                </c:pt>
                <c:pt idx="12">
                  <c:v>3.45051</c:v>
                </c:pt>
                <c:pt idx="13">
                  <c:v>3.119272</c:v>
                </c:pt>
                <c:pt idx="14">
                  <c:v>3.068619</c:v>
                </c:pt>
                <c:pt idx="15">
                  <c:v>2.8299470000000002</c:v>
                </c:pt>
                <c:pt idx="16">
                  <c:v>2.5431680000000001</c:v>
                </c:pt>
                <c:pt idx="17">
                  <c:v>2.6319780000000002</c:v>
                </c:pt>
                <c:pt idx="18">
                  <c:v>2.80559</c:v>
                </c:pt>
                <c:pt idx="19">
                  <c:v>2.8889369999999999</c:v>
                </c:pt>
                <c:pt idx="20">
                  <c:v>2.841199</c:v>
                </c:pt>
                <c:pt idx="21">
                  <c:v>2.934542</c:v>
                </c:pt>
                <c:pt idx="22">
                  <c:v>3.3055300000000001</c:v>
                </c:pt>
                <c:pt idx="23">
                  <c:v>3.4256190000000002</c:v>
                </c:pt>
                <c:pt idx="24">
                  <c:v>3.671217</c:v>
                </c:pt>
                <c:pt idx="25">
                  <c:v>3.582106</c:v>
                </c:pt>
                <c:pt idx="26">
                  <c:v>3.2018800000000001</c:v>
                </c:pt>
                <c:pt idx="27">
                  <c:v>2.8931369999999998</c:v>
                </c:pt>
                <c:pt idx="28">
                  <c:v>2.8277471258000002</c:v>
                </c:pt>
                <c:pt idx="29">
                  <c:v>2.73253134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2.73253134</c:v>
                </c:pt>
                <c:pt idx="30">
                  <c:v>3.1484230000000002</c:v>
                </c:pt>
                <c:pt idx="31">
                  <c:v>3.2057899999999999</c:v>
                </c:pt>
                <c:pt idx="32">
                  <c:v>3.305714</c:v>
                </c:pt>
                <c:pt idx="33">
                  <c:v>3.4093629999999999</c:v>
                </c:pt>
                <c:pt idx="34">
                  <c:v>3.5717089999999998</c:v>
                </c:pt>
                <c:pt idx="35">
                  <c:v>3.7776480000000001</c:v>
                </c:pt>
                <c:pt idx="36">
                  <c:v>3.815131</c:v>
                </c:pt>
                <c:pt idx="37">
                  <c:v>3.5608710000000001</c:v>
                </c:pt>
                <c:pt idx="38">
                  <c:v>3.455721</c:v>
                </c:pt>
                <c:pt idx="39">
                  <c:v>3.237187</c:v>
                </c:pt>
                <c:pt idx="40">
                  <c:v>3.066217</c:v>
                </c:pt>
                <c:pt idx="41">
                  <c:v>3.1555770000000001</c:v>
                </c:pt>
                <c:pt idx="42">
                  <c:v>3.2933750000000002</c:v>
                </c:pt>
                <c:pt idx="43">
                  <c:v>3.2462369999999998</c:v>
                </c:pt>
                <c:pt idx="44">
                  <c:v>3.3219609999999999</c:v>
                </c:pt>
                <c:pt idx="45">
                  <c:v>3.4548619999999999</c:v>
                </c:pt>
                <c:pt idx="46">
                  <c:v>3.5486040000000001</c:v>
                </c:pt>
                <c:pt idx="47">
                  <c:v>3.7094469999999999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2.6421054166666664</c:v>
                </c:pt>
                <c:pt idx="2">
                  <c:v>2.6421054166666664</c:v>
                </c:pt>
                <c:pt idx="3">
                  <c:v>2.6421054166666664</c:v>
                </c:pt>
                <c:pt idx="4">
                  <c:v>2.6421054166666664</c:v>
                </c:pt>
                <c:pt idx="5">
                  <c:v>2.6421054166666664</c:v>
                </c:pt>
                <c:pt idx="6">
                  <c:v>2.6421054166666664</c:v>
                </c:pt>
                <c:pt idx="7">
                  <c:v>2.6421054166666664</c:v>
                </c:pt>
                <c:pt idx="8">
                  <c:v>2.6421054166666664</c:v>
                </c:pt>
                <c:pt idx="9">
                  <c:v>2.6421054166666664</c:v>
                </c:pt>
                <c:pt idx="10">
                  <c:v>2.6421054166666664</c:v>
                </c:pt>
                <c:pt idx="13">
                  <c:v>2.9870759166666665</c:v>
                </c:pt>
                <c:pt idx="14">
                  <c:v>2.9870759166666665</c:v>
                </c:pt>
                <c:pt idx="15">
                  <c:v>2.9870759166666665</c:v>
                </c:pt>
                <c:pt idx="16">
                  <c:v>2.9870759166666665</c:v>
                </c:pt>
                <c:pt idx="17">
                  <c:v>2.9870759166666665</c:v>
                </c:pt>
                <c:pt idx="18">
                  <c:v>2.9870759166666665</c:v>
                </c:pt>
                <c:pt idx="19">
                  <c:v>2.9870759166666665</c:v>
                </c:pt>
                <c:pt idx="20">
                  <c:v>2.9870759166666665</c:v>
                </c:pt>
                <c:pt idx="21">
                  <c:v>2.9870759166666665</c:v>
                </c:pt>
                <c:pt idx="22">
                  <c:v>2.9870759166666665</c:v>
                </c:pt>
                <c:pt idx="25">
                  <c:v>3.2772721221500003</c:v>
                </c:pt>
                <c:pt idx="26">
                  <c:v>3.2772721221500003</c:v>
                </c:pt>
                <c:pt idx="27">
                  <c:v>3.2772721221500003</c:v>
                </c:pt>
                <c:pt idx="28">
                  <c:v>3.2772721221500003</c:v>
                </c:pt>
                <c:pt idx="29">
                  <c:v>3.2772721221500003</c:v>
                </c:pt>
                <c:pt idx="30">
                  <c:v>3.2772721221500003</c:v>
                </c:pt>
                <c:pt idx="31">
                  <c:v>3.2772721221500003</c:v>
                </c:pt>
                <c:pt idx="32">
                  <c:v>3.2772721221500003</c:v>
                </c:pt>
                <c:pt idx="33">
                  <c:v>3.2772721221500003</c:v>
                </c:pt>
                <c:pt idx="34">
                  <c:v>3.2772721221500003</c:v>
                </c:pt>
                <c:pt idx="37">
                  <c:v>3.4054324999999999</c:v>
                </c:pt>
                <c:pt idx="38">
                  <c:v>3.4054324999999999</c:v>
                </c:pt>
                <c:pt idx="39">
                  <c:v>3.4054324999999999</c:v>
                </c:pt>
                <c:pt idx="40">
                  <c:v>3.4054324999999999</c:v>
                </c:pt>
                <c:pt idx="41">
                  <c:v>3.4054324999999999</c:v>
                </c:pt>
                <c:pt idx="42">
                  <c:v>3.4054324999999999</c:v>
                </c:pt>
                <c:pt idx="43">
                  <c:v>3.4054324999999999</c:v>
                </c:pt>
                <c:pt idx="44">
                  <c:v>3.4054324999999999</c:v>
                </c:pt>
                <c:pt idx="45">
                  <c:v>3.4054324999999999</c:v>
                </c:pt>
                <c:pt idx="46">
                  <c:v>3.4054324999999999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2369552"/>
        <c:axId val="492370112"/>
      </c:lineChart>
      <c:catAx>
        <c:axId val="492369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923701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92370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92369552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'22'!$C$26:$W$26</c:f>
              <c:numCache>
                <c:formatCode>0.00</c:formatCode>
                <c:ptCount val="21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-5.4726745902000003E-2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-0.75761514794999996</c:v>
                </c:pt>
                <c:pt idx="18">
                  <c:v>-0.81755601369999997</c:v>
                </c:pt>
                <c:pt idx="19">
                  <c:v>-0.92274616136999998</c:v>
                </c:pt>
                <c:pt idx="20">
                  <c:v>-1.0187682519000001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'22'!$C$27:$W$27</c:f>
              <c:numCache>
                <c:formatCode>0.00</c:formatCode>
                <c:ptCount val="21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3.1379781420999998E-4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-0.17759363013999999</c:v>
                </c:pt>
                <c:pt idx="18">
                  <c:v>-0.25538894521</c:v>
                </c:pt>
                <c:pt idx="19">
                  <c:v>-0.30172653370000002</c:v>
                </c:pt>
                <c:pt idx="20">
                  <c:v>-0.37062489317000002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'22'!$C$29:$W$29</c:f>
              <c:numCache>
                <c:formatCode>0.00</c:formatCode>
                <c:ptCount val="21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-8.8676931693999997E-2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-0.16575221370000001</c:v>
                </c:pt>
                <c:pt idx="18">
                  <c:v>-0.18021415616</c:v>
                </c:pt>
                <c:pt idx="19">
                  <c:v>-0.19649972247</c:v>
                </c:pt>
                <c:pt idx="20">
                  <c:v>-0.30049724399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'22'!$C$28:$W$28</c:f>
              <c:numCache>
                <c:formatCode>0.00</c:formatCode>
                <c:ptCount val="21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-1.3420355191000001E-3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-0.10744479726</c:v>
                </c:pt>
                <c:pt idx="18">
                  <c:v>-0.15406365753000001</c:v>
                </c:pt>
                <c:pt idx="19">
                  <c:v>-0.24370276795000001</c:v>
                </c:pt>
                <c:pt idx="20">
                  <c:v>-0.29475292650000001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492376272"/>
        <c:axId val="492376832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'22'!$C$30:$W$30</c:f>
              <c:numCache>
                <c:formatCode>0.00</c:formatCode>
                <c:ptCount val="21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-0.14443191530089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-1.20840578905</c:v>
                </c:pt>
                <c:pt idx="18">
                  <c:v>-1.4072227725999999</c:v>
                </c:pt>
                <c:pt idx="19">
                  <c:v>-1.6646751854900002</c:v>
                </c:pt>
                <c:pt idx="20">
                  <c:v>-1.9846433155600001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2376272"/>
        <c:axId val="492376832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377952"/>
        <c:axId val="492377392"/>
      </c:scatterChart>
      <c:dateAx>
        <c:axId val="492376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92376832"/>
        <c:crosses val="autoZero"/>
        <c:auto val="0"/>
        <c:lblOffset val="100"/>
        <c:baseTimeUnit val="days"/>
        <c:majorUnit val="2"/>
      </c:dateAx>
      <c:valAx>
        <c:axId val="492376832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92376272"/>
        <c:crosses val="autoZero"/>
        <c:crossBetween val="between"/>
        <c:majorUnit val="0.5"/>
      </c:valAx>
      <c:valAx>
        <c:axId val="492377392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92377952"/>
        <c:crosses val="max"/>
        <c:crossBetween val="midCat"/>
      </c:valAx>
      <c:valAx>
        <c:axId val="4923779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237739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60.075000000000003</c:v>
                </c:pt>
                <c:pt idx="7">
                  <c:v>66.531999999999996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52.515000000000001</c:v>
                </c:pt>
                <c:pt idx="18">
                  <c:v>60.075000000000003</c:v>
                </c:pt>
                <c:pt idx="19">
                  <c:v>66.531999999999996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26.88</c:v>
                </c:pt>
                <c:pt idx="25">
                  <c:v>23.622</c:v>
                </c:pt>
                <c:pt idx="26">
                  <c:v>24.407</c:v>
                </c:pt>
                <c:pt idx="27">
                  <c:v>30.382000000000001</c:v>
                </c:pt>
                <c:pt idx="28">
                  <c:v>41.997</c:v>
                </c:pt>
                <c:pt idx="29">
                  <c:v>52.515000000000001</c:v>
                </c:pt>
                <c:pt idx="30">
                  <c:v>60.075000000000003</c:v>
                </c:pt>
                <c:pt idx="31">
                  <c:v>66.531999999999996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26.88</c:v>
                </c:pt>
                <c:pt idx="37">
                  <c:v>23.622</c:v>
                </c:pt>
                <c:pt idx="38">
                  <c:v>24.407</c:v>
                </c:pt>
                <c:pt idx="39">
                  <c:v>30.382000000000001</c:v>
                </c:pt>
                <c:pt idx="40">
                  <c:v>41.997</c:v>
                </c:pt>
                <c:pt idx="41">
                  <c:v>52.515000000000001</c:v>
                </c:pt>
                <c:pt idx="42">
                  <c:v>60.075000000000003</c:v>
                </c:pt>
                <c:pt idx="43">
                  <c:v>66.531999999999996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26.88</c:v>
                </c:pt>
                <c:pt idx="49">
                  <c:v>23.622</c:v>
                </c:pt>
                <c:pt idx="50">
                  <c:v>24.407</c:v>
                </c:pt>
                <c:pt idx="51">
                  <c:v>30.382000000000001</c:v>
                </c:pt>
                <c:pt idx="52">
                  <c:v>41.997</c:v>
                </c:pt>
                <c:pt idx="53">
                  <c:v>52.515000000000001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26.88</c:v>
                </c:pt>
                <c:pt idx="61">
                  <c:v>23.622</c:v>
                </c:pt>
                <c:pt idx="62">
                  <c:v>24.407</c:v>
                </c:pt>
                <c:pt idx="63">
                  <c:v>30.382000000000001</c:v>
                </c:pt>
                <c:pt idx="64">
                  <c:v>41.997</c:v>
                </c:pt>
                <c:pt idx="65">
                  <c:v>52.515000000000001</c:v>
                </c:pt>
                <c:pt idx="66">
                  <c:v>60.075000000000003</c:v>
                </c:pt>
                <c:pt idx="67">
                  <c:v>66.531999999999996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26.88</c:v>
                </c:pt>
                <c:pt idx="73">
                  <c:v>23.622</c:v>
                </c:pt>
                <c:pt idx="74">
                  <c:v>24.407</c:v>
                </c:pt>
                <c:pt idx="75">
                  <c:v>30.382000000000001</c:v>
                </c:pt>
                <c:pt idx="76">
                  <c:v>41.997</c:v>
                </c:pt>
                <c:pt idx="77">
                  <c:v>52.515000000000001</c:v>
                </c:pt>
                <c:pt idx="78">
                  <c:v>60.075000000000003</c:v>
                </c:pt>
                <c:pt idx="79">
                  <c:v>66.531999999999996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47.819000000000003</c:v>
                </c:pt>
                <c:pt idx="1">
                  <c:v>37.613</c:v>
                </c:pt>
                <c:pt idx="2">
                  <c:v>37.353999999999999</c:v>
                </c:pt>
                <c:pt idx="3">
                  <c:v>38.384</c:v>
                </c:pt>
                <c:pt idx="4">
                  <c:v>29.652000000000001</c:v>
                </c:pt>
                <c:pt idx="5">
                  <c:v>27.304999999999993</c:v>
                </c:pt>
                <c:pt idx="6">
                  <c:v>25.733000000000004</c:v>
                </c:pt>
                <c:pt idx="7">
                  <c:v>27.62700000000001</c:v>
                </c:pt>
                <c:pt idx="8">
                  <c:v>27.583999999999989</c:v>
                </c:pt>
                <c:pt idx="9">
                  <c:v>26.269999999999996</c:v>
                </c:pt>
                <c:pt idx="10">
                  <c:v>29.840999999999994</c:v>
                </c:pt>
                <c:pt idx="11">
                  <c:v>29.196000000000005</c:v>
                </c:pt>
                <c:pt idx="12">
                  <c:v>47.819000000000003</c:v>
                </c:pt>
                <c:pt idx="13">
                  <c:v>37.613</c:v>
                </c:pt>
                <c:pt idx="14">
                  <c:v>37.353999999999999</c:v>
                </c:pt>
                <c:pt idx="15">
                  <c:v>38.384</c:v>
                </c:pt>
                <c:pt idx="16">
                  <c:v>29.652000000000001</c:v>
                </c:pt>
                <c:pt idx="17">
                  <c:v>27.304999999999993</c:v>
                </c:pt>
                <c:pt idx="18">
                  <c:v>25.733000000000004</c:v>
                </c:pt>
                <c:pt idx="19">
                  <c:v>27.62700000000001</c:v>
                </c:pt>
                <c:pt idx="20">
                  <c:v>27.583999999999989</c:v>
                </c:pt>
                <c:pt idx="21">
                  <c:v>26.269999999999996</c:v>
                </c:pt>
                <c:pt idx="22">
                  <c:v>29.840999999999994</c:v>
                </c:pt>
                <c:pt idx="23">
                  <c:v>29.196000000000005</c:v>
                </c:pt>
                <c:pt idx="24">
                  <c:v>47.819000000000003</c:v>
                </c:pt>
                <c:pt idx="25">
                  <c:v>37.613</c:v>
                </c:pt>
                <c:pt idx="26">
                  <c:v>37.353999999999999</c:v>
                </c:pt>
                <c:pt idx="27">
                  <c:v>38.384</c:v>
                </c:pt>
                <c:pt idx="28">
                  <c:v>29.652000000000001</c:v>
                </c:pt>
                <c:pt idx="29">
                  <c:v>27.304999999999993</c:v>
                </c:pt>
                <c:pt idx="30">
                  <c:v>25.733000000000004</c:v>
                </c:pt>
                <c:pt idx="31">
                  <c:v>27.62700000000001</c:v>
                </c:pt>
                <c:pt idx="32">
                  <c:v>27.583999999999989</c:v>
                </c:pt>
                <c:pt idx="33">
                  <c:v>26.269999999999996</c:v>
                </c:pt>
                <c:pt idx="34">
                  <c:v>29.840999999999994</c:v>
                </c:pt>
                <c:pt idx="35">
                  <c:v>29.196000000000005</c:v>
                </c:pt>
                <c:pt idx="36">
                  <c:v>47.819000000000003</c:v>
                </c:pt>
                <c:pt idx="37">
                  <c:v>37.613</c:v>
                </c:pt>
                <c:pt idx="38">
                  <c:v>37.353999999999999</c:v>
                </c:pt>
                <c:pt idx="39">
                  <c:v>38.384</c:v>
                </c:pt>
                <c:pt idx="40">
                  <c:v>29.652000000000001</c:v>
                </c:pt>
                <c:pt idx="41">
                  <c:v>27.304999999999993</c:v>
                </c:pt>
                <c:pt idx="42">
                  <c:v>25.733000000000004</c:v>
                </c:pt>
                <c:pt idx="43">
                  <c:v>27.62700000000001</c:v>
                </c:pt>
                <c:pt idx="44">
                  <c:v>27.583999999999989</c:v>
                </c:pt>
                <c:pt idx="45">
                  <c:v>26.269999999999996</c:v>
                </c:pt>
                <c:pt idx="46">
                  <c:v>29.840999999999994</c:v>
                </c:pt>
                <c:pt idx="47">
                  <c:v>29.196000000000005</c:v>
                </c:pt>
                <c:pt idx="48">
                  <c:v>47.819000000000003</c:v>
                </c:pt>
                <c:pt idx="49">
                  <c:v>37.613</c:v>
                </c:pt>
                <c:pt idx="50">
                  <c:v>37.353999999999999</c:v>
                </c:pt>
                <c:pt idx="51">
                  <c:v>38.384</c:v>
                </c:pt>
                <c:pt idx="52">
                  <c:v>29.652000000000001</c:v>
                </c:pt>
                <c:pt idx="53">
                  <c:v>27.304999999999993</c:v>
                </c:pt>
                <c:pt idx="54">
                  <c:v>25.733000000000004</c:v>
                </c:pt>
                <c:pt idx="55">
                  <c:v>27.62700000000001</c:v>
                </c:pt>
                <c:pt idx="56">
                  <c:v>27.583999999999989</c:v>
                </c:pt>
                <c:pt idx="57">
                  <c:v>26.269999999999996</c:v>
                </c:pt>
                <c:pt idx="58">
                  <c:v>29.840999999999994</c:v>
                </c:pt>
                <c:pt idx="59">
                  <c:v>29.196000000000005</c:v>
                </c:pt>
                <c:pt idx="60">
                  <c:v>47.819000000000003</c:v>
                </c:pt>
                <c:pt idx="61">
                  <c:v>37.613</c:v>
                </c:pt>
                <c:pt idx="62">
                  <c:v>37.353999999999999</c:v>
                </c:pt>
                <c:pt idx="63">
                  <c:v>38.384</c:v>
                </c:pt>
                <c:pt idx="64">
                  <c:v>29.652000000000001</c:v>
                </c:pt>
                <c:pt idx="65">
                  <c:v>27.304999999999993</c:v>
                </c:pt>
                <c:pt idx="66">
                  <c:v>25.733000000000004</c:v>
                </c:pt>
                <c:pt idx="67">
                  <c:v>27.62700000000001</c:v>
                </c:pt>
                <c:pt idx="68">
                  <c:v>27.583999999999989</c:v>
                </c:pt>
                <c:pt idx="69">
                  <c:v>26.269999999999996</c:v>
                </c:pt>
                <c:pt idx="70">
                  <c:v>29.840999999999994</c:v>
                </c:pt>
                <c:pt idx="71">
                  <c:v>29.196000000000005</c:v>
                </c:pt>
                <c:pt idx="72">
                  <c:v>47.819000000000003</c:v>
                </c:pt>
                <c:pt idx="73">
                  <c:v>37.613</c:v>
                </c:pt>
                <c:pt idx="74">
                  <c:v>37.353999999999999</c:v>
                </c:pt>
                <c:pt idx="75">
                  <c:v>38.384</c:v>
                </c:pt>
                <c:pt idx="76">
                  <c:v>29.652000000000001</c:v>
                </c:pt>
                <c:pt idx="77">
                  <c:v>27.304999999999993</c:v>
                </c:pt>
                <c:pt idx="78">
                  <c:v>25.733000000000004</c:v>
                </c:pt>
                <c:pt idx="79">
                  <c:v>27.62700000000001</c:v>
                </c:pt>
                <c:pt idx="80">
                  <c:v>27.583999999999989</c:v>
                </c:pt>
                <c:pt idx="81">
                  <c:v>26.269999999999996</c:v>
                </c:pt>
                <c:pt idx="82">
                  <c:v>29.840999999999994</c:v>
                </c:pt>
                <c:pt idx="83">
                  <c:v>29.196000000000005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382992"/>
        <c:axId val="492383552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62.774999999999999</c:v>
                </c:pt>
                <c:pt idx="7">
                  <c:v>71.921999999999997</c:v>
                </c:pt>
                <c:pt idx="8">
                  <c:v>76.191000000000003</c:v>
                </c:pt>
                <c:pt idx="9">
                  <c:v>76.733999999999995</c:v>
                </c:pt>
                <c:pt idx="10">
                  <c:v>75.091999999999999</c:v>
                </c:pt>
                <c:pt idx="11">
                  <c:v>72.296999999999997</c:v>
                </c:pt>
                <c:pt idx="12">
                  <c:v>62.917999999999999</c:v>
                </c:pt>
                <c:pt idx="13">
                  <c:v>50.23</c:v>
                </c:pt>
                <c:pt idx="14">
                  <c:v>53.320999999999998</c:v>
                </c:pt>
                <c:pt idx="15">
                  <c:v>61.402000000000001</c:v>
                </c:pt>
                <c:pt idx="16">
                  <c:v>71.649000000000001</c:v>
                </c:pt>
                <c:pt idx="17">
                  <c:v>78.064999999999998</c:v>
                </c:pt>
                <c:pt idx="18">
                  <c:v>84.828000000000003</c:v>
                </c:pt>
                <c:pt idx="19">
                  <c:v>91.41</c:v>
                </c:pt>
                <c:pt idx="20">
                  <c:v>94.433999999999997</c:v>
                </c:pt>
                <c:pt idx="21">
                  <c:v>99.213999999999999</c:v>
                </c:pt>
                <c:pt idx="22">
                  <c:v>99.777000000000001</c:v>
                </c:pt>
                <c:pt idx="23">
                  <c:v>91.379000000000005</c:v>
                </c:pt>
                <c:pt idx="24">
                  <c:v>74.698999999999998</c:v>
                </c:pt>
                <c:pt idx="25">
                  <c:v>61.234999999999999</c:v>
                </c:pt>
                <c:pt idx="26">
                  <c:v>61.761000000000003</c:v>
                </c:pt>
                <c:pt idx="27">
                  <c:v>68.766000000000005</c:v>
                </c:pt>
                <c:pt idx="28">
                  <c:v>71.302000000000007</c:v>
                </c:pt>
                <c:pt idx="29">
                  <c:v>79.819999999999993</c:v>
                </c:pt>
                <c:pt idx="30">
                  <c:v>85.808000000000007</c:v>
                </c:pt>
                <c:pt idx="31">
                  <c:v>94.159000000000006</c:v>
                </c:pt>
                <c:pt idx="32">
                  <c:v>98.974999999999994</c:v>
                </c:pt>
                <c:pt idx="33">
                  <c:v>96.251999999999995</c:v>
                </c:pt>
                <c:pt idx="34">
                  <c:v>94.394000000000005</c:v>
                </c:pt>
                <c:pt idx="35">
                  <c:v>77.046999999999997</c:v>
                </c:pt>
                <c:pt idx="36">
                  <c:v>53.35</c:v>
                </c:pt>
                <c:pt idx="37">
                  <c:v>47.243000000000002</c:v>
                </c:pt>
                <c:pt idx="38">
                  <c:v>40.155000000000001</c:v>
                </c:pt>
                <c:pt idx="39">
                  <c:v>38.497</c:v>
                </c:pt>
                <c:pt idx="40">
                  <c:v>46.146999999999998</c:v>
                </c:pt>
                <c:pt idx="41">
                  <c:v>56.906999999999996</c:v>
                </c:pt>
                <c:pt idx="42">
                  <c:v>63.676000000000002</c:v>
                </c:pt>
                <c:pt idx="43">
                  <c:v>73.858000000000004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45.719000000000001</c:v>
                </c:pt>
                <c:pt idx="49">
                  <c:v>38.656999999999996</c:v>
                </c:pt>
                <c:pt idx="50">
                  <c:v>33.825000000000003</c:v>
                </c:pt>
                <c:pt idx="51">
                  <c:v>34.874000000000002</c:v>
                </c:pt>
                <c:pt idx="52">
                  <c:v>43.844000000000001</c:v>
                </c:pt>
                <c:pt idx="53">
                  <c:v>56.505000000000003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75.16</c:v>
                </c:pt>
                <c:pt idx="57">
                  <c:v>78.768000000000001</c:v>
                </c:pt>
                <c:pt idx="58">
                  <c:v>73.914000000000001</c:v>
                </c:pt>
                <c:pt idx="59">
                  <c:v>63.670999999999999</c:v>
                </c:pt>
                <c:pt idx="60">
                  <c:v>51.045000000000002</c:v>
                </c:pt>
                <c:pt idx="61">
                  <c:v>45.033999999999999</c:v>
                </c:pt>
                <c:pt idx="62">
                  <c:v>47.771999999999998</c:v>
                </c:pt>
                <c:pt idx="63">
                  <c:v>52.969000000000001</c:v>
                </c:pt>
                <c:pt idx="64">
                  <c:v>61.197256942999999</c:v>
                </c:pt>
                <c:pt idx="65">
                  <c:v>70.719332643000001</c:v>
                </c:pt>
                <c:pt idx="66">
                  <c:v>77.814610000000002</c:v>
                </c:pt>
                <c:pt idx="67">
                  <c:v>85.245599999999996</c:v>
                </c:pt>
                <c:pt idx="68">
                  <c:v>89.116</c:v>
                </c:pt>
                <c:pt idx="69">
                  <c:v>90.394949999999994</c:v>
                </c:pt>
                <c:pt idx="70">
                  <c:v>87.435860000000005</c:v>
                </c:pt>
                <c:pt idx="71">
                  <c:v>77.115549999999999</c:v>
                </c:pt>
                <c:pt idx="72">
                  <c:v>60.566279999999999</c:v>
                </c:pt>
                <c:pt idx="73">
                  <c:v>51.557870000000001</c:v>
                </c:pt>
                <c:pt idx="74">
                  <c:v>49.090560000000004</c:v>
                </c:pt>
                <c:pt idx="75">
                  <c:v>53.56456</c:v>
                </c:pt>
                <c:pt idx="76">
                  <c:v>61.277839999999998</c:v>
                </c:pt>
                <c:pt idx="77">
                  <c:v>70.543210000000002</c:v>
                </c:pt>
                <c:pt idx="78">
                  <c:v>77.230540000000005</c:v>
                </c:pt>
                <c:pt idx="79">
                  <c:v>84.335579999999993</c:v>
                </c:pt>
                <c:pt idx="80">
                  <c:v>87.87021</c:v>
                </c:pt>
                <c:pt idx="81">
                  <c:v>88.923119999999997</c:v>
                </c:pt>
                <c:pt idx="82">
                  <c:v>85.723110000000005</c:v>
                </c:pt>
                <c:pt idx="83">
                  <c:v>75.139920000000004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2382992"/>
        <c:axId val="492383552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66</c:v>
                </c:pt>
                <c:pt idx="1">
                  <c:v>66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384112"/>
        <c:axId val="492384672"/>
      </c:scatterChart>
      <c:dateAx>
        <c:axId val="4923829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9238355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923835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92382992"/>
        <c:crosses val="autoZero"/>
        <c:crossBetween val="between"/>
        <c:majorUnit val="25"/>
      </c:valAx>
      <c:valAx>
        <c:axId val="49238411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92384672"/>
        <c:crosses val="max"/>
        <c:crossBetween val="midCat"/>
      </c:valAx>
      <c:valAx>
        <c:axId val="49238467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9238411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-0.37558647460000039</c:v>
                </c:pt>
                <c:pt idx="1">
                  <c:v>-0.23432231510000001</c:v>
                </c:pt>
                <c:pt idx="2">
                  <c:v>0.22041036440000017</c:v>
                </c:pt>
                <c:pt idx="3">
                  <c:v>-4.1183288000001816E-3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2.7373473759999882</c:v>
                </c:pt>
                <c:pt idx="1">
                  <c:v>9.9357917510000107</c:v>
                </c:pt>
                <c:pt idx="2">
                  <c:v>8.5241353969999949</c:v>
                </c:pt>
                <c:pt idx="3">
                  <c:v>1.7709520359999971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2391392"/>
        <c:axId val="492391952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2019</c:v>
                      </c:pt>
                      <c:pt idx="3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513212398231E-2"/>
                  <c:y val="-5.354172805220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915083559491495E-2"/>
                  <c:y val="-4.23512553583129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3944079417226106E-2"/>
                      <c:h val="5.6924741618315955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6.6915083559491578E-2"/>
                  <c:y val="-4.03671289941479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6915083559491495E-2"/>
                  <c:y val="-4.83036344508079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2.3617609013999878</c:v>
                </c:pt>
                <c:pt idx="1">
                  <c:v>9.7014694359000107</c:v>
                </c:pt>
                <c:pt idx="2">
                  <c:v>8.7445457613999942</c:v>
                </c:pt>
                <c:pt idx="3">
                  <c:v>1.7668337071999969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2391392"/>
        <c:axId val="492391952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393072"/>
        <c:axId val="492392512"/>
      </c:scatterChart>
      <c:catAx>
        <c:axId val="49239139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92391952"/>
        <c:crosses val="autoZero"/>
        <c:auto val="1"/>
        <c:lblAlgn val="ctr"/>
        <c:lblOffset val="100"/>
        <c:tickLblSkip val="1"/>
        <c:noMultiLvlLbl val="0"/>
      </c:catAx>
      <c:valAx>
        <c:axId val="492391952"/>
        <c:scaling>
          <c:orientation val="minMax"/>
          <c:max val="16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92391392"/>
        <c:crosses val="autoZero"/>
        <c:crossBetween val="between"/>
        <c:majorUnit val="4"/>
      </c:valAx>
      <c:valAx>
        <c:axId val="492392512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92393072"/>
        <c:crosses val="max"/>
        <c:crossBetween val="midCat"/>
      </c:valAx>
      <c:valAx>
        <c:axId val="4923930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2392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75.979681515999999</c:v>
                </c:pt>
                <c:pt idx="1">
                  <c:v>76.625913749999995</c:v>
                </c:pt>
                <c:pt idx="2">
                  <c:v>78.418810065000002</c:v>
                </c:pt>
                <c:pt idx="3">
                  <c:v>78.502159832999993</c:v>
                </c:pt>
                <c:pt idx="4">
                  <c:v>78.371707870999998</c:v>
                </c:pt>
                <c:pt idx="5">
                  <c:v>78.987322599999999</c:v>
                </c:pt>
                <c:pt idx="6">
                  <c:v>79.955689226000004</c:v>
                </c:pt>
                <c:pt idx="7">
                  <c:v>79.936718225999996</c:v>
                </c:pt>
                <c:pt idx="8">
                  <c:v>81.133553966999997</c:v>
                </c:pt>
                <c:pt idx="9">
                  <c:v>82.268117064999998</c:v>
                </c:pt>
                <c:pt idx="10">
                  <c:v>84.499417367000007</c:v>
                </c:pt>
                <c:pt idx="11">
                  <c:v>84.999681386999995</c:v>
                </c:pt>
                <c:pt idx="12">
                  <c:v>83.432426323000001</c:v>
                </c:pt>
                <c:pt idx="13">
                  <c:v>85.163614499999994</c:v>
                </c:pt>
                <c:pt idx="14">
                  <c:v>86.223440934999999</c:v>
                </c:pt>
                <c:pt idx="15">
                  <c:v>86.596001200000003</c:v>
                </c:pt>
                <c:pt idx="16">
                  <c:v>87.530164612999997</c:v>
                </c:pt>
                <c:pt idx="17">
                  <c:v>88.033588899999998</c:v>
                </c:pt>
                <c:pt idx="18">
                  <c:v>89.794047613000004</c:v>
                </c:pt>
                <c:pt idx="19">
                  <c:v>91.766870128999997</c:v>
                </c:pt>
                <c:pt idx="20">
                  <c:v>93.001004332999997</c:v>
                </c:pt>
                <c:pt idx="21">
                  <c:v>93.836520194000002</c:v>
                </c:pt>
                <c:pt idx="22">
                  <c:v>95.161740399999999</c:v>
                </c:pt>
                <c:pt idx="23">
                  <c:v>95.375327741999996</c:v>
                </c:pt>
                <c:pt idx="24">
                  <c:v>95.319401999999997</c:v>
                </c:pt>
                <c:pt idx="25">
                  <c:v>96.317554571000002</c:v>
                </c:pt>
                <c:pt idx="26">
                  <c:v>96.396293129</c:v>
                </c:pt>
                <c:pt idx="27">
                  <c:v>97.176845967000006</c:v>
                </c:pt>
                <c:pt idx="28">
                  <c:v>97.602410000000006</c:v>
                </c:pt>
                <c:pt idx="29">
                  <c:v>97.999020000000002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97.999020000000002</c:v>
                </c:pt>
                <c:pt idx="30">
                  <c:v>98.744349999999997</c:v>
                </c:pt>
                <c:pt idx="31">
                  <c:v>99.437529999999995</c:v>
                </c:pt>
                <c:pt idx="32">
                  <c:v>99.891589999999994</c:v>
                </c:pt>
                <c:pt idx="33">
                  <c:v>100.2499</c:v>
                </c:pt>
                <c:pt idx="34">
                  <c:v>100.7783</c:v>
                </c:pt>
                <c:pt idx="35">
                  <c:v>100.6041</c:v>
                </c:pt>
                <c:pt idx="36">
                  <c:v>100.00960000000001</c:v>
                </c:pt>
                <c:pt idx="37">
                  <c:v>99.600319999999996</c:v>
                </c:pt>
                <c:pt idx="38">
                  <c:v>99.422709999999995</c:v>
                </c:pt>
                <c:pt idx="39">
                  <c:v>99.451660000000004</c:v>
                </c:pt>
                <c:pt idx="40">
                  <c:v>99.761439999999993</c:v>
                </c:pt>
                <c:pt idx="41">
                  <c:v>100.0269</c:v>
                </c:pt>
                <c:pt idx="42">
                  <c:v>100.1906</c:v>
                </c:pt>
                <c:pt idx="43">
                  <c:v>100.5968</c:v>
                </c:pt>
                <c:pt idx="44">
                  <c:v>100.9098</c:v>
                </c:pt>
                <c:pt idx="45">
                  <c:v>100.8252</c:v>
                </c:pt>
                <c:pt idx="46">
                  <c:v>100.8511</c:v>
                </c:pt>
                <c:pt idx="47">
                  <c:v>100.28149999999999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79.973231072749996</c:v>
                </c:pt>
                <c:pt idx="2">
                  <c:v>79.973231072749996</c:v>
                </c:pt>
                <c:pt idx="3">
                  <c:v>79.973231072749996</c:v>
                </c:pt>
                <c:pt idx="4">
                  <c:v>79.973231072749996</c:v>
                </c:pt>
                <c:pt idx="5">
                  <c:v>79.973231072749996</c:v>
                </c:pt>
                <c:pt idx="6">
                  <c:v>79.973231072749996</c:v>
                </c:pt>
                <c:pt idx="7">
                  <c:v>79.973231072749996</c:v>
                </c:pt>
                <c:pt idx="8">
                  <c:v>79.973231072749996</c:v>
                </c:pt>
                <c:pt idx="9">
                  <c:v>79.973231072749996</c:v>
                </c:pt>
                <c:pt idx="10">
                  <c:v>79.973231072749996</c:v>
                </c:pt>
                <c:pt idx="13">
                  <c:v>89.659562240166665</c:v>
                </c:pt>
                <c:pt idx="14">
                  <c:v>89.659562240166665</c:v>
                </c:pt>
                <c:pt idx="15">
                  <c:v>89.659562240166665</c:v>
                </c:pt>
                <c:pt idx="16">
                  <c:v>89.659562240166665</c:v>
                </c:pt>
                <c:pt idx="17">
                  <c:v>89.659562240166665</c:v>
                </c:pt>
                <c:pt idx="18">
                  <c:v>89.659562240166665</c:v>
                </c:pt>
                <c:pt idx="19">
                  <c:v>89.659562240166665</c:v>
                </c:pt>
                <c:pt idx="20">
                  <c:v>89.659562240166665</c:v>
                </c:pt>
                <c:pt idx="21">
                  <c:v>89.659562240166665</c:v>
                </c:pt>
                <c:pt idx="22">
                  <c:v>89.659562240166665</c:v>
                </c:pt>
                <c:pt idx="25">
                  <c:v>98.376441305583342</c:v>
                </c:pt>
                <c:pt idx="26">
                  <c:v>98.376441305583342</c:v>
                </c:pt>
                <c:pt idx="27">
                  <c:v>98.376441305583342</c:v>
                </c:pt>
                <c:pt idx="28">
                  <c:v>98.376441305583342</c:v>
                </c:pt>
                <c:pt idx="29">
                  <c:v>98.376441305583342</c:v>
                </c:pt>
                <c:pt idx="30">
                  <c:v>98.376441305583342</c:v>
                </c:pt>
                <c:pt idx="31">
                  <c:v>98.376441305583342</c:v>
                </c:pt>
                <c:pt idx="32">
                  <c:v>98.376441305583342</c:v>
                </c:pt>
                <c:pt idx="33">
                  <c:v>98.376441305583342</c:v>
                </c:pt>
                <c:pt idx="34">
                  <c:v>98.376441305583342</c:v>
                </c:pt>
                <c:pt idx="37">
                  <c:v>100.16063583333334</c:v>
                </c:pt>
                <c:pt idx="38">
                  <c:v>100.16063583333334</c:v>
                </c:pt>
                <c:pt idx="39">
                  <c:v>100.16063583333334</c:v>
                </c:pt>
                <c:pt idx="40">
                  <c:v>100.16063583333334</c:v>
                </c:pt>
                <c:pt idx="41">
                  <c:v>100.16063583333334</c:v>
                </c:pt>
                <c:pt idx="42">
                  <c:v>100.16063583333334</c:v>
                </c:pt>
                <c:pt idx="43">
                  <c:v>100.16063583333334</c:v>
                </c:pt>
                <c:pt idx="44">
                  <c:v>100.16063583333334</c:v>
                </c:pt>
                <c:pt idx="45">
                  <c:v>100.16063583333334</c:v>
                </c:pt>
                <c:pt idx="46">
                  <c:v>100.16063583333334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2396992"/>
        <c:axId val="492397552"/>
      </c:lineChart>
      <c:catAx>
        <c:axId val="492396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923975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92397552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92396992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-1.8970766779999977</c:v>
                </c:pt>
                <c:pt idx="1">
                  <c:v>3.7264076789999976</c:v>
                </c:pt>
                <c:pt idx="2">
                  <c:v>1.1082668690000013</c:v>
                </c:pt>
                <c:pt idx="3">
                  <c:v>-0.23845266000000009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0.66199621300000189</c:v>
                </c:pt>
                <c:pt idx="1">
                  <c:v>0.92229041099999876</c:v>
                </c:pt>
                <c:pt idx="2">
                  <c:v>0.56163988999999859</c:v>
                </c:pt>
                <c:pt idx="3">
                  <c:v>0.5409161090000012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0.3850904933999999</c:v>
                </c:pt>
                <c:pt idx="1">
                  <c:v>2.3942547945999983</c:v>
                </c:pt>
                <c:pt idx="2">
                  <c:v>0.25243172849999951</c:v>
                </c:pt>
                <c:pt idx="3">
                  <c:v>-0.60851707429999635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0.18292143059998978</c:v>
                </c:pt>
                <c:pt idx="1">
                  <c:v>0.71244383540000911</c:v>
                </c:pt>
                <c:pt idx="2">
                  <c:v>0.59146919250001417</c:v>
                </c:pt>
                <c:pt idx="3">
                  <c:v>0.2579259542999921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4577824"/>
        <c:axId val="444578384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363444152814233E-2"/>
                  <c:y val="7.89582552180977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885972586849E-2"/>
                  <c:y val="-2.421634795650545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4.56052368453943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0659813356663756E-2"/>
                  <c:y val="-6.14782527184101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-0.66706854100000612</c:v>
                </c:pt>
                <c:pt idx="1">
                  <c:v>7.7553967200000038</c:v>
                </c:pt>
                <c:pt idx="2">
                  <c:v>2.5138076800000135</c:v>
                </c:pt>
                <c:pt idx="3">
                  <c:v>-4.8127671000003147E-2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577824"/>
        <c:axId val="444578384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4579504"/>
        <c:axId val="444578944"/>
      </c:scatterChart>
      <c:catAx>
        <c:axId val="4445778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4578384"/>
        <c:crosses val="autoZero"/>
        <c:auto val="1"/>
        <c:lblAlgn val="ctr"/>
        <c:lblOffset val="100"/>
        <c:tickLblSkip val="1"/>
        <c:noMultiLvlLbl val="0"/>
      </c:catAx>
      <c:valAx>
        <c:axId val="444578384"/>
        <c:scaling>
          <c:orientation val="minMax"/>
          <c:max val="9"/>
          <c:min val="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4577824"/>
        <c:crosses val="autoZero"/>
        <c:crossBetween val="between"/>
        <c:majorUnit val="2"/>
      </c:valAx>
      <c:valAx>
        <c:axId val="444578944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44579504"/>
        <c:crosses val="max"/>
        <c:crossBetween val="midCat"/>
      </c:valAx>
      <c:valAx>
        <c:axId val="4445795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4578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93.971454483000002</c:v>
                </c:pt>
                <c:pt idx="1">
                  <c:v>83.541220213000003</c:v>
                </c:pt>
                <c:pt idx="2">
                  <c:v>81.372219091999995</c:v>
                </c:pt>
                <c:pt idx="3">
                  <c:v>64.367193936999996</c:v>
                </c:pt>
                <c:pt idx="4">
                  <c:v>60.993230029000003</c:v>
                </c:pt>
                <c:pt idx="5">
                  <c:v>63.633924</c:v>
                </c:pt>
                <c:pt idx="6">
                  <c:v>69.040276519000003</c:v>
                </c:pt>
                <c:pt idx="7">
                  <c:v>67.523258455999994</c:v>
                </c:pt>
                <c:pt idx="8">
                  <c:v>63.991618903000003</c:v>
                </c:pt>
                <c:pt idx="9">
                  <c:v>65.473677874000003</c:v>
                </c:pt>
                <c:pt idx="10">
                  <c:v>78.487295099999997</c:v>
                </c:pt>
                <c:pt idx="11">
                  <c:v>99.437875899000005</c:v>
                </c:pt>
                <c:pt idx="12">
                  <c:v>106.78713442</c:v>
                </c:pt>
                <c:pt idx="13">
                  <c:v>96.43751675</c:v>
                </c:pt>
                <c:pt idx="14">
                  <c:v>89.461310514999994</c:v>
                </c:pt>
                <c:pt idx="15">
                  <c:v>77.873963367000002</c:v>
                </c:pt>
                <c:pt idx="16">
                  <c:v>66.024630258000002</c:v>
                </c:pt>
                <c:pt idx="17">
                  <c:v>68.344642769999993</c:v>
                </c:pt>
                <c:pt idx="18">
                  <c:v>75.690596263000003</c:v>
                </c:pt>
                <c:pt idx="19">
                  <c:v>74.560227867999998</c:v>
                </c:pt>
                <c:pt idx="20">
                  <c:v>71.951537533000007</c:v>
                </c:pt>
                <c:pt idx="21">
                  <c:v>73.429359610000006</c:v>
                </c:pt>
                <c:pt idx="22">
                  <c:v>89.599700562999999</c:v>
                </c:pt>
                <c:pt idx="23">
                  <c:v>95.437092483000001</c:v>
                </c:pt>
                <c:pt idx="24">
                  <c:v>109.00939393</c:v>
                </c:pt>
                <c:pt idx="25">
                  <c:v>106.56742265</c:v>
                </c:pt>
                <c:pt idx="26">
                  <c:v>92.985758322999999</c:v>
                </c:pt>
                <c:pt idx="27">
                  <c:v>72.763269433000005</c:v>
                </c:pt>
                <c:pt idx="28">
                  <c:v>70.404675999999995</c:v>
                </c:pt>
                <c:pt idx="29">
                  <c:v>71.805768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71.805768</c:v>
                </c:pt>
                <c:pt idx="30">
                  <c:v>78.263769999999994</c:v>
                </c:pt>
                <c:pt idx="31">
                  <c:v>77.682950000000005</c:v>
                </c:pt>
                <c:pt idx="32">
                  <c:v>72.104079999999996</c:v>
                </c:pt>
                <c:pt idx="33">
                  <c:v>75.552639999999997</c:v>
                </c:pt>
                <c:pt idx="34">
                  <c:v>87.093209999999999</c:v>
                </c:pt>
                <c:pt idx="35">
                  <c:v>101.81399999999999</c:v>
                </c:pt>
                <c:pt idx="36">
                  <c:v>111.25409999999999</c:v>
                </c:pt>
                <c:pt idx="37">
                  <c:v>103.97320000000001</c:v>
                </c:pt>
                <c:pt idx="38">
                  <c:v>90.778909999999996</c:v>
                </c:pt>
                <c:pt idx="39">
                  <c:v>76.888630000000006</c:v>
                </c:pt>
                <c:pt idx="40">
                  <c:v>69.797569999999993</c:v>
                </c:pt>
                <c:pt idx="41">
                  <c:v>72.413259999999994</c:v>
                </c:pt>
                <c:pt idx="42">
                  <c:v>77.879390000000001</c:v>
                </c:pt>
                <c:pt idx="43">
                  <c:v>78.135850000000005</c:v>
                </c:pt>
                <c:pt idx="44">
                  <c:v>72.340580000000003</c:v>
                </c:pt>
                <c:pt idx="45">
                  <c:v>74.829310000000007</c:v>
                </c:pt>
                <c:pt idx="46">
                  <c:v>85.865170000000006</c:v>
                </c:pt>
                <c:pt idx="47">
                  <c:v>100.56699999999999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74.319437042083337</c:v>
                </c:pt>
                <c:pt idx="2">
                  <c:v>74.319437042083337</c:v>
                </c:pt>
                <c:pt idx="3">
                  <c:v>74.319437042083337</c:v>
                </c:pt>
                <c:pt idx="4">
                  <c:v>74.319437042083337</c:v>
                </c:pt>
                <c:pt idx="5">
                  <c:v>74.319437042083337</c:v>
                </c:pt>
                <c:pt idx="6">
                  <c:v>74.319437042083337</c:v>
                </c:pt>
                <c:pt idx="7">
                  <c:v>74.319437042083337</c:v>
                </c:pt>
                <c:pt idx="8">
                  <c:v>74.319437042083337</c:v>
                </c:pt>
                <c:pt idx="9">
                  <c:v>74.319437042083337</c:v>
                </c:pt>
                <c:pt idx="10">
                  <c:v>74.319437042083337</c:v>
                </c:pt>
                <c:pt idx="13">
                  <c:v>82.133142699999993</c:v>
                </c:pt>
                <c:pt idx="14">
                  <c:v>82.133142699999993</c:v>
                </c:pt>
                <c:pt idx="15">
                  <c:v>82.133142699999993</c:v>
                </c:pt>
                <c:pt idx="16">
                  <c:v>82.133142699999993</c:v>
                </c:pt>
                <c:pt idx="17">
                  <c:v>82.133142699999993</c:v>
                </c:pt>
                <c:pt idx="18">
                  <c:v>82.133142699999993</c:v>
                </c:pt>
                <c:pt idx="19">
                  <c:v>82.133142699999993</c:v>
                </c:pt>
                <c:pt idx="20">
                  <c:v>82.133142699999993</c:v>
                </c:pt>
                <c:pt idx="21">
                  <c:v>82.133142699999993</c:v>
                </c:pt>
                <c:pt idx="22">
                  <c:v>82.133142699999993</c:v>
                </c:pt>
                <c:pt idx="25">
                  <c:v>84.670578194666675</c:v>
                </c:pt>
                <c:pt idx="26">
                  <c:v>84.670578194666675</c:v>
                </c:pt>
                <c:pt idx="27">
                  <c:v>84.670578194666675</c:v>
                </c:pt>
                <c:pt idx="28">
                  <c:v>84.670578194666675</c:v>
                </c:pt>
                <c:pt idx="29">
                  <c:v>84.670578194666675</c:v>
                </c:pt>
                <c:pt idx="30">
                  <c:v>84.670578194666675</c:v>
                </c:pt>
                <c:pt idx="31">
                  <c:v>84.670578194666675</c:v>
                </c:pt>
                <c:pt idx="32">
                  <c:v>84.670578194666675</c:v>
                </c:pt>
                <c:pt idx="33">
                  <c:v>84.670578194666675</c:v>
                </c:pt>
                <c:pt idx="34">
                  <c:v>84.670578194666675</c:v>
                </c:pt>
                <c:pt idx="37">
                  <c:v>84.560247500000003</c:v>
                </c:pt>
                <c:pt idx="38">
                  <c:v>84.560247500000003</c:v>
                </c:pt>
                <c:pt idx="39">
                  <c:v>84.560247500000003</c:v>
                </c:pt>
                <c:pt idx="40">
                  <c:v>84.560247500000003</c:v>
                </c:pt>
                <c:pt idx="41">
                  <c:v>84.560247500000003</c:v>
                </c:pt>
                <c:pt idx="42">
                  <c:v>84.560247500000003</c:v>
                </c:pt>
                <c:pt idx="43">
                  <c:v>84.560247500000003</c:v>
                </c:pt>
                <c:pt idx="44">
                  <c:v>84.560247500000003</c:v>
                </c:pt>
                <c:pt idx="45">
                  <c:v>84.560247500000003</c:v>
                </c:pt>
                <c:pt idx="46">
                  <c:v>84.560247500000003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583424"/>
        <c:axId val="444583984"/>
      </c:lineChart>
      <c:catAx>
        <c:axId val="444583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45839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44583984"/>
        <c:scaling>
          <c:orientation val="minMax"/>
          <c:max val="1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4583424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13.024571429</c:v>
                </c:pt>
                <c:pt idx="2">
                  <c:v>13.287673913000001</c:v>
                </c:pt>
                <c:pt idx="3">
                  <c:v>0</c:v>
                </c:pt>
                <c:pt idx="4">
                  <c:v>0</c:v>
                </c:pt>
                <c:pt idx="5">
                  <c:v>13.256956044000001</c:v>
                </c:pt>
                <c:pt idx="6">
                  <c:v>10.751391304</c:v>
                </c:pt>
                <c:pt idx="7">
                  <c:v>0.54411956522000005</c:v>
                </c:pt>
                <c:pt idx="8">
                  <c:v>0</c:v>
                </c:pt>
                <c:pt idx="9">
                  <c:v>8.0905714286000006</c:v>
                </c:pt>
                <c:pt idx="10">
                  <c:v>5.8496847825999998</c:v>
                </c:pt>
                <c:pt idx="11">
                  <c:v>0</c:v>
                </c:pt>
                <c:pt idx="12">
                  <c:v>0</c:v>
                </c:pt>
                <c:pt idx="13">
                  <c:v>9.5678901099000004</c:v>
                </c:pt>
                <c:pt idx="14">
                  <c:v>7.3857934783000001</c:v>
                </c:pt>
                <c:pt idx="15">
                  <c:v>0</c:v>
                </c:pt>
                <c:pt idx="16">
                  <c:v>0</c:v>
                </c:pt>
                <c:pt idx="17">
                  <c:v>8.8540329670000002</c:v>
                </c:pt>
                <c:pt idx="18">
                  <c:v>8.2288478261000009</c:v>
                </c:pt>
                <c:pt idx="19">
                  <c:v>0</c:v>
                </c:pt>
                <c:pt idx="20">
                  <c:v>0</c:v>
                </c:pt>
                <c:pt idx="21">
                  <c:v>13.898875981</c:v>
                </c:pt>
                <c:pt idx="22">
                  <c:v>10.926387348</c:v>
                </c:pt>
                <c:pt idx="23">
                  <c:v>0</c:v>
                </c:pt>
                <c:pt idx="24">
                  <c:v>0</c:v>
                </c:pt>
                <c:pt idx="25">
                  <c:v>11.500923076999999</c:v>
                </c:pt>
                <c:pt idx="26">
                  <c:v>8.5538123042999992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-23.335100000000001</c:v>
                </c:pt>
                <c:pt idx="1">
                  <c:v>0</c:v>
                </c:pt>
                <c:pt idx="2">
                  <c:v>0</c:v>
                </c:pt>
                <c:pt idx="3">
                  <c:v>-0.58723913042999998</c:v>
                </c:pt>
                <c:pt idx="4">
                  <c:v>-18.874111111000001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-13.242186813</c:v>
                </c:pt>
                <c:pt idx="9">
                  <c:v>0</c:v>
                </c:pt>
                <c:pt idx="10">
                  <c:v>0</c:v>
                </c:pt>
                <c:pt idx="11">
                  <c:v>-4.4541413043000002</c:v>
                </c:pt>
                <c:pt idx="12">
                  <c:v>-14.003611111</c:v>
                </c:pt>
                <c:pt idx="13">
                  <c:v>0</c:v>
                </c:pt>
                <c:pt idx="14">
                  <c:v>0</c:v>
                </c:pt>
                <c:pt idx="15">
                  <c:v>-5.9124565217000002</c:v>
                </c:pt>
                <c:pt idx="16">
                  <c:v>-18.314766667000001</c:v>
                </c:pt>
                <c:pt idx="17">
                  <c:v>0</c:v>
                </c:pt>
                <c:pt idx="18">
                  <c:v>0</c:v>
                </c:pt>
                <c:pt idx="19">
                  <c:v>-2.5792391304</c:v>
                </c:pt>
                <c:pt idx="20">
                  <c:v>-16.937677778000001</c:v>
                </c:pt>
                <c:pt idx="21">
                  <c:v>0</c:v>
                </c:pt>
                <c:pt idx="22">
                  <c:v>0</c:v>
                </c:pt>
                <c:pt idx="23">
                  <c:v>-3.0025907609</c:v>
                </c:pt>
                <c:pt idx="24">
                  <c:v>-17.046516440000001</c:v>
                </c:pt>
                <c:pt idx="25">
                  <c:v>0</c:v>
                </c:pt>
                <c:pt idx="26">
                  <c:v>0</c:v>
                </c:pt>
                <c:pt idx="27">
                  <c:v>-3.4755607717000001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444592384"/>
        <c:axId val="444592944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592384"/>
        <c:axId val="44459294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67.987677778000005</c:v>
                      </c:pt>
                      <c:pt idx="1">
                        <c:v>70.404945054999999</c:v>
                      </c:pt>
                      <c:pt idx="2">
                        <c:v>72.273456522000004</c:v>
                      </c:pt>
                      <c:pt idx="3">
                        <c:v>72.985858695999994</c:v>
                      </c:pt>
                      <c:pt idx="4">
                        <c:v>73.796366667000001</c:v>
                      </c:pt>
                      <c:pt idx="5">
                        <c:v>74.423439560000006</c:v>
                      </c:pt>
                      <c:pt idx="6">
                        <c:v>74.394119564999997</c:v>
                      </c:pt>
                      <c:pt idx="7">
                        <c:v>73.989010870000001</c:v>
                      </c:pt>
                      <c:pt idx="8">
                        <c:v>73.959274725</c:v>
                      </c:pt>
                      <c:pt idx="9">
                        <c:v>72.914340659000004</c:v>
                      </c:pt>
                      <c:pt idx="10">
                        <c:v>72.221652173999999</c:v>
                      </c:pt>
                      <c:pt idx="11">
                        <c:v>71.545858695999996</c:v>
                      </c:pt>
                      <c:pt idx="12">
                        <c:v>71.993366667000004</c:v>
                      </c:pt>
                      <c:pt idx="13">
                        <c:v>73.485934065999999</c:v>
                      </c:pt>
                      <c:pt idx="14">
                        <c:v>75.089652173999994</c:v>
                      </c:pt>
                      <c:pt idx="15">
                        <c:v>78.438543478</c:v>
                      </c:pt>
                      <c:pt idx="16">
                        <c:v>79.130588888999995</c:v>
                      </c:pt>
                      <c:pt idx="17">
                        <c:v>81.173043956000001</c:v>
                      </c:pt>
                      <c:pt idx="18">
                        <c:v>84.945630434999998</c:v>
                      </c:pt>
                      <c:pt idx="19">
                        <c:v>88.207445652000004</c:v>
                      </c:pt>
                      <c:pt idx="20">
                        <c:v>89.244122222000001</c:v>
                      </c:pt>
                      <c:pt idx="21">
                        <c:v>90.624418022</c:v>
                      </c:pt>
                      <c:pt idx="22">
                        <c:v>92.207575543000004</c:v>
                      </c:pt>
                      <c:pt idx="23">
                        <c:v>93.260978695999995</c:v>
                      </c:pt>
                      <c:pt idx="24">
                        <c:v>92.412142197999998</c:v>
                      </c:pt>
                      <c:pt idx="25">
                        <c:v>92.425577142999998</c:v>
                      </c:pt>
                      <c:pt idx="26">
                        <c:v>93.131662716999998</c:v>
                      </c:pt>
                      <c:pt idx="27">
                        <c:v>93.163411847999996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94.480549389000004</c:v>
                      </c:pt>
                      <c:pt idx="1">
                        <c:v>60.629018051999999</c:v>
                      </c:pt>
                      <c:pt idx="2">
                        <c:v>61.123470302999998</c:v>
                      </c:pt>
                      <c:pt idx="3">
                        <c:v>75.537899134</c:v>
                      </c:pt>
                      <c:pt idx="4">
                        <c:v>95.905291656000003</c:v>
                      </c:pt>
                      <c:pt idx="5">
                        <c:v>63.362289979000003</c:v>
                      </c:pt>
                      <c:pt idx="6">
                        <c:v>65.454016856999999</c:v>
                      </c:pt>
                      <c:pt idx="7">
                        <c:v>74.180554001000004</c:v>
                      </c:pt>
                      <c:pt idx="8">
                        <c:v>89.013702867999996</c:v>
                      </c:pt>
                      <c:pt idx="9">
                        <c:v>66.486767757999999</c:v>
                      </c:pt>
                      <c:pt idx="10">
                        <c:v>68.942769694000006</c:v>
                      </c:pt>
                      <c:pt idx="11">
                        <c:v>75.553406457999998</c:v>
                      </c:pt>
                      <c:pt idx="12">
                        <c:v>86.386756074999994</c:v>
                      </c:pt>
                      <c:pt idx="13">
                        <c:v>62.976084274999998</c:v>
                      </c:pt>
                      <c:pt idx="14">
                        <c:v>66.882805993000005</c:v>
                      </c:pt>
                      <c:pt idx="15">
                        <c:v>81.161706738999996</c:v>
                      </c:pt>
                      <c:pt idx="16">
                        <c:v>97.599469577999997</c:v>
                      </c:pt>
                      <c:pt idx="17">
                        <c:v>70.695843100000005</c:v>
                      </c:pt>
                      <c:pt idx="18">
                        <c:v>74.090452979000005</c:v>
                      </c:pt>
                      <c:pt idx="19">
                        <c:v>86.117945997999996</c:v>
                      </c:pt>
                      <c:pt idx="20">
                        <c:v>102.73041727</c:v>
                      </c:pt>
                      <c:pt idx="21">
                        <c:v>71.644132736000003</c:v>
                      </c:pt>
                      <c:pt idx="22">
                        <c:v>76.059464348000006</c:v>
                      </c:pt>
                      <c:pt idx="23">
                        <c:v>88.164805869999995</c:v>
                      </c:pt>
                      <c:pt idx="24">
                        <c:v>101.95874846</c:v>
                      </c:pt>
                      <c:pt idx="25">
                        <c:v>72.997597472999999</c:v>
                      </c:pt>
                      <c:pt idx="26">
                        <c:v>76.159672173999994</c:v>
                      </c:pt>
                      <c:pt idx="27">
                        <c:v>87.1004425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8.9785631444000007</c:v>
                      </c:pt>
                      <c:pt idx="17">
                        <c:v>7.6692493187000004</c:v>
                      </c:pt>
                      <c:pt idx="18">
                        <c:v>7.5881643043000002</c:v>
                      </c:pt>
                      <c:pt idx="19">
                        <c:v>7.4430767609000004</c:v>
                      </c:pt>
                      <c:pt idx="20">
                        <c:v>8.6346632777999996</c:v>
                      </c:pt>
                      <c:pt idx="21">
                        <c:v>6.8662865164999998</c:v>
                      </c:pt>
                      <c:pt idx="22">
                        <c:v>6.9302445651999998</c:v>
                      </c:pt>
                      <c:pt idx="23">
                        <c:v>7.5651481521999999</c:v>
                      </c:pt>
                      <c:pt idx="24">
                        <c:v>8.5413464834999999</c:v>
                      </c:pt>
                      <c:pt idx="25">
                        <c:v>6.8523012527000002</c:v>
                      </c:pt>
                      <c:pt idx="26">
                        <c:v>6.9576801848000001</c:v>
                      </c:pt>
                      <c:pt idx="27">
                        <c:v>7.5132995325999996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-18.314766667000001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-2.5792391304</c:v>
                      </c:pt>
                      <c:pt idx="20">
                        <c:v>-16.937677778000001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-3.0025907609</c:v>
                      </c:pt>
                      <c:pt idx="24">
                        <c:v>-17.046516440000001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-3.4755607717000001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4592384"/>
        <c:axId val="44459294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9.6372604555999999</c:v>
                      </c:pt>
                      <c:pt idx="17">
                        <c:v>8.9346331208999992</c:v>
                      </c:pt>
                      <c:pt idx="18">
                        <c:v>9.9912223696000009</c:v>
                      </c:pt>
                      <c:pt idx="19">
                        <c:v>10.954565347999999</c:v>
                      </c:pt>
                      <c:pt idx="20">
                        <c:v>11.850896967000001</c:v>
                      </c:pt>
                      <c:pt idx="21">
                        <c:v>11.521313966999999</c:v>
                      </c:pt>
                      <c:pt idx="22">
                        <c:v>12.447938586999999</c:v>
                      </c:pt>
                      <c:pt idx="23">
                        <c:v>14.590341738999999</c:v>
                      </c:pt>
                      <c:pt idx="24">
                        <c:v>16.450085495</c:v>
                      </c:pt>
                      <c:pt idx="25">
                        <c:v>14.57949022</c:v>
                      </c:pt>
                      <c:pt idx="26">
                        <c:v>14.758924564999999</c:v>
                      </c:pt>
                      <c:pt idx="27">
                        <c:v>16.417262826000002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3.9122504777999998</c:v>
                      </c:pt>
                      <c:pt idx="1">
                        <c:v>2.7811335604000003</c:v>
                      </c:pt>
                      <c:pt idx="2">
                        <c:v>2.6824365542999997</c:v>
                      </c:pt>
                      <c:pt idx="3">
                        <c:v>3.5778995325999992</c:v>
                      </c:pt>
                      <c:pt idx="4">
                        <c:v>3.7495253666999995</c:v>
                      </c:pt>
                      <c:pt idx="5">
                        <c:v>2.3402167033000003</c:v>
                      </c:pt>
                      <c:pt idx="6">
                        <c:v>2.0477072608000002</c:v>
                      </c:pt>
                      <c:pt idx="7">
                        <c:v>2.1279889456000003</c:v>
                      </c:pt>
                      <c:pt idx="8">
                        <c:v>2.6367814616</c:v>
                      </c:pt>
                      <c:pt idx="9">
                        <c:v>2.0041725824999999</c:v>
                      </c:pt>
                      <c:pt idx="10">
                        <c:v>1.7456647609000004</c:v>
                      </c:pt>
                      <c:pt idx="11">
                        <c:v>0.95720925000000001</c:v>
                      </c:pt>
                      <c:pt idx="12">
                        <c:v>0.31292997779999965</c:v>
                      </c:pt>
                      <c:pt idx="13">
                        <c:v>-0.35164689009999961</c:v>
                      </c:pt>
                      <c:pt idx="14">
                        <c:v>-0.19292671740000067</c:v>
                      </c:pt>
                      <c:pt idx="15">
                        <c:v>-1.129137934800001</c:v>
                      </c:pt>
                      <c:pt idx="16">
                        <c:v>-0.65869731119999919</c:v>
                      </c:pt>
                      <c:pt idx="17">
                        <c:v>-1.2653838021999988</c:v>
                      </c:pt>
                      <c:pt idx="18">
                        <c:v>-2.4030580653000007</c:v>
                      </c:pt>
                      <c:pt idx="19">
                        <c:v>-3.5114885870999988</c:v>
                      </c:pt>
                      <c:pt idx="20">
                        <c:v>-3.216233689200001</c:v>
                      </c:pt>
                      <c:pt idx="21">
                        <c:v>-4.6550274504999996</c:v>
                      </c:pt>
                      <c:pt idx="22">
                        <c:v>-5.5176940217999997</c:v>
                      </c:pt>
                      <c:pt idx="23">
                        <c:v>-7.0251935867999995</c:v>
                      </c:pt>
                      <c:pt idx="24">
                        <c:v>-7.9087390114999998</c:v>
                      </c:pt>
                      <c:pt idx="25">
                        <c:v>-7.7271889673</c:v>
                      </c:pt>
                      <c:pt idx="26">
                        <c:v>-7.8012443801999991</c:v>
                      </c:pt>
                      <c:pt idx="27">
                        <c:v>-8.9039632934000021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44592384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459294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44592944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4592384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67.987677778000005</c:v>
                </c:pt>
                <c:pt idx="1">
                  <c:v>70.404945054999999</c:v>
                </c:pt>
                <c:pt idx="2">
                  <c:v>72.273456522000004</c:v>
                </c:pt>
                <c:pt idx="3">
                  <c:v>72.985858695999994</c:v>
                </c:pt>
                <c:pt idx="4">
                  <c:v>73.796366667000001</c:v>
                </c:pt>
                <c:pt idx="5">
                  <c:v>74.423439560000006</c:v>
                </c:pt>
                <c:pt idx="6">
                  <c:v>74.394119564999997</c:v>
                </c:pt>
                <c:pt idx="7">
                  <c:v>73.989010870000001</c:v>
                </c:pt>
                <c:pt idx="8">
                  <c:v>73.959274725</c:v>
                </c:pt>
                <c:pt idx="9">
                  <c:v>72.914340659000004</c:v>
                </c:pt>
                <c:pt idx="10">
                  <c:v>72.221652173999999</c:v>
                </c:pt>
                <c:pt idx="11">
                  <c:v>71.545858695999996</c:v>
                </c:pt>
                <c:pt idx="12">
                  <c:v>71.993366667000004</c:v>
                </c:pt>
                <c:pt idx="13">
                  <c:v>73.485934065999999</c:v>
                </c:pt>
                <c:pt idx="14">
                  <c:v>75.089652173999994</c:v>
                </c:pt>
                <c:pt idx="15">
                  <c:v>78.438543478</c:v>
                </c:pt>
                <c:pt idx="16">
                  <c:v>79.130588888999995</c:v>
                </c:pt>
                <c:pt idx="17">
                  <c:v>81.173043956000001</c:v>
                </c:pt>
                <c:pt idx="18">
                  <c:v>84.945630434999998</c:v>
                </c:pt>
                <c:pt idx="19">
                  <c:v>88.207445652000004</c:v>
                </c:pt>
                <c:pt idx="20">
                  <c:v>89.244122222000001</c:v>
                </c:pt>
                <c:pt idx="21">
                  <c:v>90.624418022</c:v>
                </c:pt>
                <c:pt idx="22">
                  <c:v>92.207575543000004</c:v>
                </c:pt>
                <c:pt idx="23">
                  <c:v>93.260978695999995</c:v>
                </c:pt>
                <c:pt idx="24">
                  <c:v>92.412142197999998</c:v>
                </c:pt>
                <c:pt idx="25">
                  <c:v>92.425577142999998</c:v>
                </c:pt>
                <c:pt idx="26">
                  <c:v>93.131662716999998</c:v>
                </c:pt>
                <c:pt idx="27">
                  <c:v>93.163411847999996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94.480549389000004</c:v>
                </c:pt>
                <c:pt idx="1">
                  <c:v>60.629018051999999</c:v>
                </c:pt>
                <c:pt idx="2">
                  <c:v>61.123470302999998</c:v>
                </c:pt>
                <c:pt idx="3">
                  <c:v>75.537899134</c:v>
                </c:pt>
                <c:pt idx="4">
                  <c:v>95.905291656000003</c:v>
                </c:pt>
                <c:pt idx="5">
                  <c:v>63.362289979000003</c:v>
                </c:pt>
                <c:pt idx="6">
                  <c:v>65.454016856999999</c:v>
                </c:pt>
                <c:pt idx="7">
                  <c:v>74.180554001000004</c:v>
                </c:pt>
                <c:pt idx="8">
                  <c:v>89.013702867999996</c:v>
                </c:pt>
                <c:pt idx="9">
                  <c:v>66.486767757999999</c:v>
                </c:pt>
                <c:pt idx="10">
                  <c:v>68.942769694000006</c:v>
                </c:pt>
                <c:pt idx="11">
                  <c:v>75.553406457999998</c:v>
                </c:pt>
                <c:pt idx="12">
                  <c:v>86.386756074999994</c:v>
                </c:pt>
                <c:pt idx="13">
                  <c:v>62.976084274999998</c:v>
                </c:pt>
                <c:pt idx="14">
                  <c:v>66.882805993000005</c:v>
                </c:pt>
                <c:pt idx="15">
                  <c:v>81.161706738999996</c:v>
                </c:pt>
                <c:pt idx="16">
                  <c:v>97.599469577999997</c:v>
                </c:pt>
                <c:pt idx="17">
                  <c:v>70.695843100000005</c:v>
                </c:pt>
                <c:pt idx="18">
                  <c:v>74.090452979000005</c:v>
                </c:pt>
                <c:pt idx="19">
                  <c:v>86.117945997999996</c:v>
                </c:pt>
                <c:pt idx="20">
                  <c:v>102.73041727</c:v>
                </c:pt>
                <c:pt idx="21">
                  <c:v>71.644132736000003</c:v>
                </c:pt>
                <c:pt idx="22">
                  <c:v>76.059464348000006</c:v>
                </c:pt>
                <c:pt idx="23">
                  <c:v>88.164805869999995</c:v>
                </c:pt>
                <c:pt idx="24">
                  <c:v>101.95874846</c:v>
                </c:pt>
                <c:pt idx="25">
                  <c:v>72.997597472999999</c:v>
                </c:pt>
                <c:pt idx="26">
                  <c:v>76.159672173999994</c:v>
                </c:pt>
                <c:pt idx="27">
                  <c:v>87.1004425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3.9122504777999998</c:v>
                </c:pt>
                <c:pt idx="1">
                  <c:v>2.7811335604000003</c:v>
                </c:pt>
                <c:pt idx="2">
                  <c:v>2.6824365542999997</c:v>
                </c:pt>
                <c:pt idx="3">
                  <c:v>3.5778995325999992</c:v>
                </c:pt>
                <c:pt idx="4">
                  <c:v>3.7495253666999995</c:v>
                </c:pt>
                <c:pt idx="5">
                  <c:v>2.3402167033000003</c:v>
                </c:pt>
                <c:pt idx="6">
                  <c:v>2.0477072608000002</c:v>
                </c:pt>
                <c:pt idx="7">
                  <c:v>2.1279889456000003</c:v>
                </c:pt>
                <c:pt idx="8">
                  <c:v>2.6367814616</c:v>
                </c:pt>
                <c:pt idx="9">
                  <c:v>2.0041725824999999</c:v>
                </c:pt>
                <c:pt idx="10">
                  <c:v>1.7456647609000004</c:v>
                </c:pt>
                <c:pt idx="11">
                  <c:v>0.95720925000000001</c:v>
                </c:pt>
                <c:pt idx="12">
                  <c:v>0.31292997779999965</c:v>
                </c:pt>
                <c:pt idx="13">
                  <c:v>-0.35164689009999961</c:v>
                </c:pt>
                <c:pt idx="14">
                  <c:v>-0.19292671740000067</c:v>
                </c:pt>
                <c:pt idx="15">
                  <c:v>-1.129137934800001</c:v>
                </c:pt>
                <c:pt idx="16">
                  <c:v>-0.65869731119999919</c:v>
                </c:pt>
                <c:pt idx="17">
                  <c:v>-1.2653838021999988</c:v>
                </c:pt>
                <c:pt idx="18">
                  <c:v>-2.4030580653000007</c:v>
                </c:pt>
                <c:pt idx="19">
                  <c:v>-3.5114885870999988</c:v>
                </c:pt>
                <c:pt idx="20">
                  <c:v>-3.216233689200001</c:v>
                </c:pt>
                <c:pt idx="21">
                  <c:v>-4.6550274504999996</c:v>
                </c:pt>
                <c:pt idx="22">
                  <c:v>-5.5176940217999997</c:v>
                </c:pt>
                <c:pt idx="23">
                  <c:v>-7.0251935867999995</c:v>
                </c:pt>
                <c:pt idx="24">
                  <c:v>-7.9087390114999998</c:v>
                </c:pt>
                <c:pt idx="25">
                  <c:v>-7.7271889673</c:v>
                </c:pt>
                <c:pt idx="26">
                  <c:v>-7.8012443801999991</c:v>
                </c:pt>
                <c:pt idx="27">
                  <c:v>-8.9039632934000021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600224"/>
        <c:axId val="444600784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8.9785631444000007</c:v>
                      </c:pt>
                      <c:pt idx="17">
                        <c:v>7.6692493187000004</c:v>
                      </c:pt>
                      <c:pt idx="18">
                        <c:v>7.5881643043000002</c:v>
                      </c:pt>
                      <c:pt idx="19">
                        <c:v>7.4430767609000004</c:v>
                      </c:pt>
                      <c:pt idx="20">
                        <c:v>8.6346632777999996</c:v>
                      </c:pt>
                      <c:pt idx="21">
                        <c:v>6.8662865164999998</c:v>
                      </c:pt>
                      <c:pt idx="22">
                        <c:v>6.9302445651999998</c:v>
                      </c:pt>
                      <c:pt idx="23">
                        <c:v>7.5651481521999999</c:v>
                      </c:pt>
                      <c:pt idx="24">
                        <c:v>8.5413464834999999</c:v>
                      </c:pt>
                      <c:pt idx="25">
                        <c:v>6.8523012527000002</c:v>
                      </c:pt>
                      <c:pt idx="26">
                        <c:v>6.9576801848000001</c:v>
                      </c:pt>
                      <c:pt idx="27">
                        <c:v>7.5132995325999996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-18.314766667000001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-2.5792391304</c:v>
                      </c:pt>
                      <c:pt idx="20">
                        <c:v>-16.937677778000001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-3.0025907609</c:v>
                      </c:pt>
                      <c:pt idx="24">
                        <c:v>-17.046516440000001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-3.4755607717000001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4600224"/>
        <c:axId val="44460078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9.6372604555999999</c:v>
                      </c:pt>
                      <c:pt idx="17">
                        <c:v>8.9346331208999992</c:v>
                      </c:pt>
                      <c:pt idx="18">
                        <c:v>9.9912223696000009</c:v>
                      </c:pt>
                      <c:pt idx="19">
                        <c:v>10.954565347999999</c:v>
                      </c:pt>
                      <c:pt idx="20">
                        <c:v>11.850896967000001</c:v>
                      </c:pt>
                      <c:pt idx="21">
                        <c:v>11.521313966999999</c:v>
                      </c:pt>
                      <c:pt idx="22">
                        <c:v>12.447938586999999</c:v>
                      </c:pt>
                      <c:pt idx="23">
                        <c:v>14.590341738999999</c:v>
                      </c:pt>
                      <c:pt idx="24">
                        <c:v>16.450085495</c:v>
                      </c:pt>
                      <c:pt idx="25">
                        <c:v>14.57949022</c:v>
                      </c:pt>
                      <c:pt idx="26">
                        <c:v>14.758924564999999</c:v>
                      </c:pt>
                      <c:pt idx="27">
                        <c:v>16.417262826000002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44600224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44460078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44600784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4600224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7.9720594179999997</c:v>
                </c:pt>
                <c:pt idx="1">
                  <c:v>8.1206433562000004</c:v>
                </c:pt>
                <c:pt idx="2">
                  <c:v>7.7042093451999998</c:v>
                </c:pt>
                <c:pt idx="3">
                  <c:v>7.2924311452000001</c:v>
                </c:pt>
                <c:pt idx="4">
                  <c:v>7.2465932486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0.24144010929000001</c:v>
                </c:pt>
                <c:pt idx="1">
                  <c:v>0.21372901095999999</c:v>
                </c:pt>
                <c:pt idx="2">
                  <c:v>0.20945425478999999</c:v>
                </c:pt>
                <c:pt idx="3">
                  <c:v>0.20172801714999999</c:v>
                </c:pt>
                <c:pt idx="4">
                  <c:v>0.21830308470000001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-5.8705115519</c:v>
                </c:pt>
                <c:pt idx="1">
                  <c:v>-6.7405887699000004</c:v>
                </c:pt>
                <c:pt idx="2">
                  <c:v>-6.9158895150999999</c:v>
                </c:pt>
                <c:pt idx="3">
                  <c:v>-7.7799172137000001</c:v>
                </c:pt>
                <c:pt idx="4">
                  <c:v>-8.6951598715999996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-0.51049440164000004</c:v>
                </c:pt>
                <c:pt idx="1">
                  <c:v>-1.9384710110000001</c:v>
                </c:pt>
                <c:pt idx="2">
                  <c:v>-2.9674461699000001</c:v>
                </c:pt>
                <c:pt idx="3">
                  <c:v>-4.8297869626000001</c:v>
                </c:pt>
                <c:pt idx="4">
                  <c:v>-6.8564807098999996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0483536"/>
        <c:axId val="450484096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0.2420634920634920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261904761904761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8205927384076993E-2"/>
                  <c:y val="0.2261904761904761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42198891888E-2"/>
                  <c:y val="0.218253968253968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1.832493573749999</c:v>
                </c:pt>
                <c:pt idx="1">
                  <c:v>-0.34468741374000023</c:v>
                </c:pt>
                <c:pt idx="2">
                  <c:v>-1.9696720850100005</c:v>
                </c:pt>
                <c:pt idx="3">
                  <c:v>-5.1155450139500003</c:v>
                </c:pt>
                <c:pt idx="4">
                  <c:v>-8.0867442481999987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0483536"/>
        <c:axId val="450484096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485216"/>
        <c:axId val="450484656"/>
      </c:scatterChart>
      <c:dateAx>
        <c:axId val="450483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0484096"/>
        <c:crosses val="autoZero"/>
        <c:auto val="0"/>
        <c:lblOffset val="100"/>
        <c:baseTimeUnit val="days"/>
      </c:dateAx>
      <c:valAx>
        <c:axId val="45048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0483536"/>
        <c:crosses val="autoZero"/>
        <c:crossBetween val="between"/>
      </c:valAx>
      <c:valAx>
        <c:axId val="450484656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50485216"/>
        <c:crosses val="max"/>
        <c:crossBetween val="midCat"/>
      </c:valAx>
      <c:valAx>
        <c:axId val="450485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048465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-0.20015932640796985</c:v>
                </c:pt>
                <c:pt idx="1">
                  <c:v>-0.36242021532365221</c:v>
                </c:pt>
                <c:pt idx="2">
                  <c:v>-0.48158571362918423</c:v>
                </c:pt>
                <c:pt idx="3">
                  <c:v>-0.42193887203327485</c:v>
                </c:pt>
                <c:pt idx="4">
                  <c:v>-0.31361711414862781</c:v>
                </c:pt>
                <c:pt idx="5">
                  <c:v>-0.22513418617674708</c:v>
                </c:pt>
                <c:pt idx="6">
                  <c:v>-0.14765684065357243</c:v>
                </c:pt>
                <c:pt idx="7">
                  <c:v>-9.6404245088350993E-2</c:v>
                </c:pt>
                <c:pt idx="8">
                  <c:v>-6.3993890703817113E-2</c:v>
                </c:pt>
                <c:pt idx="9">
                  <c:v>-3.545800358222273E-2</c:v>
                </c:pt>
                <c:pt idx="10">
                  <c:v>-5.1795907407887087E-2</c:v>
                </c:pt>
                <c:pt idx="11">
                  <c:v>-8.8538654680945239E-3</c:v>
                </c:pt>
                <c:pt idx="12">
                  <c:v>2.032716429658521E-4</c:v>
                </c:pt>
                <c:pt idx="13">
                  <c:v>-0.1150573004473201</c:v>
                </c:pt>
                <c:pt idx="14">
                  <c:v>-0.11020030041433948</c:v>
                </c:pt>
                <c:pt idx="15">
                  <c:v>-2.8007543557321712E-2</c:v>
                </c:pt>
                <c:pt idx="16">
                  <c:v>1.4197554348813979E-2</c:v>
                </c:pt>
                <c:pt idx="17">
                  <c:v>2.2554729854570743E-2</c:v>
                </c:pt>
                <c:pt idx="18">
                  <c:v>3.8600624887951129E-2</c:v>
                </c:pt>
                <c:pt idx="19">
                  <c:v>5.8057407421188589E-2</c:v>
                </c:pt>
                <c:pt idx="20">
                  <c:v>6.1432060424280399E-2</c:v>
                </c:pt>
                <c:pt idx="21">
                  <c:v>5.9996503495939324E-2</c:v>
                </c:pt>
                <c:pt idx="22">
                  <c:v>8.653986417940418E-2</c:v>
                </c:pt>
                <c:pt idx="23">
                  <c:v>0.15692814247162068</c:v>
                </c:pt>
                <c:pt idx="24">
                  <c:v>0.22083029069922522</c:v>
                </c:pt>
                <c:pt idx="25">
                  <c:v>0.34652571041768843</c:v>
                </c:pt>
                <c:pt idx="26">
                  <c:v>0.50347580842176054</c:v>
                </c:pt>
                <c:pt idx="27">
                  <c:v>0.43409984968177318</c:v>
                </c:pt>
                <c:pt idx="28">
                  <c:v>0.31528888054084669</c:v>
                </c:pt>
                <c:pt idx="29">
                  <c:v>0.23100376646277132</c:v>
                </c:pt>
                <c:pt idx="30">
                  <c:v>0.17842654895869536</c:v>
                </c:pt>
                <c:pt idx="31">
                  <c:v>0.12323685440869792</c:v>
                </c:pt>
                <c:pt idx="32">
                  <c:v>8.8181964548014191E-2</c:v>
                </c:pt>
                <c:pt idx="33">
                  <c:v>7.893742413911764E-2</c:v>
                </c:pt>
                <c:pt idx="34">
                  <c:v>0.10030803016749923</c:v>
                </c:pt>
                <c:pt idx="35">
                  <c:v>4.0280916588562699E-2</c:v>
                </c:pt>
                <c:pt idx="36">
                  <c:v>8.9555120147585487E-2</c:v>
                </c:pt>
                <c:pt idx="37">
                  <c:v>0.24187595007058649</c:v>
                </c:pt>
                <c:pt idx="38">
                  <c:v>0.24719359309579159</c:v>
                </c:pt>
                <c:pt idx="39">
                  <c:v>0.24203619671576626</c:v>
                </c:pt>
                <c:pt idx="40">
                  <c:v>0.16463480227245308</c:v>
                </c:pt>
                <c:pt idx="41">
                  <c:v>0.12311853628090219</c:v>
                </c:pt>
                <c:pt idx="42">
                  <c:v>8.4672047472618805E-2</c:v>
                </c:pt>
                <c:pt idx="43">
                  <c:v>6.075507550010828E-2</c:v>
                </c:pt>
                <c:pt idx="44">
                  <c:v>4.7671929244284872E-2</c:v>
                </c:pt>
                <c:pt idx="45">
                  <c:v>2.6176081298720622E-2</c:v>
                </c:pt>
                <c:pt idx="46">
                  <c:v>2.6341941709017824E-2</c:v>
                </c:pt>
                <c:pt idx="47">
                  <c:v>-4.3126923621574331E-2</c:v>
                </c:pt>
                <c:pt idx="48">
                  <c:v>-0.11042935608180693</c:v>
                </c:pt>
                <c:pt idx="49">
                  <c:v>-0.11092414471730194</c:v>
                </c:pt>
                <c:pt idx="50">
                  <c:v>-0.15888338747402808</c:v>
                </c:pt>
                <c:pt idx="51">
                  <c:v>-0.22618963080694265</c:v>
                </c:pt>
                <c:pt idx="52">
                  <c:v>-0.18050412301348595</c:v>
                </c:pt>
                <c:pt idx="53">
                  <c:v>-0.15154284642149718</c:v>
                </c:pt>
                <c:pt idx="54">
                  <c:v>-0.15404238066569287</c:v>
                </c:pt>
                <c:pt idx="55">
                  <c:v>-0.14564509224164368</c:v>
                </c:pt>
                <c:pt idx="56">
                  <c:v>-0.13329206351276179</c:v>
                </c:pt>
                <c:pt idx="57">
                  <c:v>-0.12965200535155486</c:v>
                </c:pt>
                <c:pt idx="58">
                  <c:v>-0.16139392864803415</c:v>
                </c:pt>
                <c:pt idx="59">
                  <c:v>-0.14522826997051452</c:v>
                </c:pt>
                <c:pt idx="60">
                  <c:v>-0.17142248348916533</c:v>
                </c:pt>
                <c:pt idx="61">
                  <c:v>-0.24224256241840869</c:v>
                </c:pt>
                <c:pt idx="62">
                  <c:v>-0.28329592263726056</c:v>
                </c:pt>
                <c:pt idx="63">
                  <c:v>-0.15458438067318492</c:v>
                </c:pt>
                <c:pt idx="64">
                  <c:v>-0.10609273758464466</c:v>
                </c:pt>
                <c:pt idx="65">
                  <c:v>-5.6088189715480241E-2</c:v>
                </c:pt>
                <c:pt idx="66">
                  <c:v>-2.8743382549107688E-2</c:v>
                </c:pt>
                <c:pt idx="67">
                  <c:v>-9.8794382270239733E-3</c:v>
                </c:pt>
                <c:pt idx="68">
                  <c:v>1.2720044768298466E-2</c:v>
                </c:pt>
                <c:pt idx="69">
                  <c:v>2.0801456593472656E-2</c:v>
                </c:pt>
                <c:pt idx="70">
                  <c:v>2.6245374456262738E-2</c:v>
                </c:pt>
                <c:pt idx="71">
                  <c:v>8.5180165705645017E-4</c:v>
                </c:pt>
                <c:pt idx="72">
                  <c:v>-1.4941961624540978E-2</c:v>
                </c:pt>
                <c:pt idx="73">
                  <c:v>-4.4597063807019333E-2</c:v>
                </c:pt>
                <c:pt idx="74">
                  <c:v>-1.9935103730023718E-2</c:v>
                </c:pt>
                <c:pt idx="75">
                  <c:v>8.6992675984265411E-3</c:v>
                </c:pt>
                <c:pt idx="76">
                  <c:v>2.5970688262082264E-2</c:v>
                </c:pt>
                <c:pt idx="77">
                  <c:v>3.059133411417192E-2</c:v>
                </c:pt>
                <c:pt idx="78">
                  <c:v>9.3471804609011055E-3</c:v>
                </c:pt>
                <c:pt idx="79">
                  <c:v>-6.4691810434558406E-5</c:v>
                </c:pt>
                <c:pt idx="80">
                  <c:v>1.4501002581742917E-2</c:v>
                </c:pt>
                <c:pt idx="81">
                  <c:v>9.5047692971450548E-3</c:v>
                </c:pt>
                <c:pt idx="82">
                  <c:v>1.2439854373262449E-2</c:v>
                </c:pt>
                <c:pt idx="83">
                  <c:v>-1.096475340916292E-2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50489136"/>
        <c:axId val="450489696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66</c:v>
                </c:pt>
                <c:pt idx="1">
                  <c:v>66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490816"/>
        <c:axId val="450490256"/>
      </c:scatterChart>
      <c:catAx>
        <c:axId val="45048913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450489696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450489696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450489136"/>
        <c:crosses val="max"/>
        <c:crossBetween val="between"/>
        <c:majorUnit val="0.25"/>
      </c:valAx>
      <c:valAx>
        <c:axId val="450490256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450490816"/>
        <c:crosses val="autoZero"/>
        <c:crossBetween val="midCat"/>
        <c:majorUnit val="0.25"/>
      </c:valAx>
      <c:valAx>
        <c:axId val="45049081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50490256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2381.9940000000001</c:v>
                </c:pt>
                <c:pt idx="7">
                  <c:v>2617.5360000000001</c:v>
                </c:pt>
                <c:pt idx="8">
                  <c:v>2951.0619999999999</c:v>
                </c:pt>
                <c:pt idx="9">
                  <c:v>3236.9490000000001</c:v>
                </c:pt>
                <c:pt idx="10">
                  <c:v>3030.7739999999999</c:v>
                </c:pt>
                <c:pt idx="11">
                  <c:v>2709.0129999999999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2381.9940000000001</c:v>
                </c:pt>
                <c:pt idx="19">
                  <c:v>2617.5360000000001</c:v>
                </c:pt>
                <c:pt idx="20">
                  <c:v>2951.0619999999999</c:v>
                </c:pt>
                <c:pt idx="21">
                  <c:v>3236.9490000000001</c:v>
                </c:pt>
                <c:pt idx="22">
                  <c:v>3030.7739999999999</c:v>
                </c:pt>
                <c:pt idx="23">
                  <c:v>2709.0129999999999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2381.9940000000001</c:v>
                </c:pt>
                <c:pt idx="31">
                  <c:v>2617.5360000000001</c:v>
                </c:pt>
                <c:pt idx="32">
                  <c:v>2951.0619999999999</c:v>
                </c:pt>
                <c:pt idx="33">
                  <c:v>3236.9490000000001</c:v>
                </c:pt>
                <c:pt idx="34">
                  <c:v>3030.7739999999999</c:v>
                </c:pt>
                <c:pt idx="35">
                  <c:v>2709.0129999999999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2381.9940000000001</c:v>
                </c:pt>
                <c:pt idx="43">
                  <c:v>2617.5360000000001</c:v>
                </c:pt>
                <c:pt idx="44">
                  <c:v>2951.0619999999999</c:v>
                </c:pt>
                <c:pt idx="45">
                  <c:v>3236.9490000000001</c:v>
                </c:pt>
                <c:pt idx="46">
                  <c:v>3030.7739999999999</c:v>
                </c:pt>
                <c:pt idx="47">
                  <c:v>2709.0129999999999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2381.9940000000001</c:v>
                </c:pt>
                <c:pt idx="55">
                  <c:v>2617.5360000000001</c:v>
                </c:pt>
                <c:pt idx="56">
                  <c:v>2951.0619999999999</c:v>
                </c:pt>
                <c:pt idx="57">
                  <c:v>3236.9490000000001</c:v>
                </c:pt>
                <c:pt idx="58">
                  <c:v>3030.7739999999999</c:v>
                </c:pt>
                <c:pt idx="59">
                  <c:v>2709.0129999999999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2381.9940000000001</c:v>
                </c:pt>
                <c:pt idx="67">
                  <c:v>2617.5360000000001</c:v>
                </c:pt>
                <c:pt idx="68">
                  <c:v>2951.0619999999999</c:v>
                </c:pt>
                <c:pt idx="69">
                  <c:v>3236.9490000000001</c:v>
                </c:pt>
                <c:pt idx="70">
                  <c:v>3030.7739999999999</c:v>
                </c:pt>
                <c:pt idx="71">
                  <c:v>2709.0129999999999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2381.9940000000001</c:v>
                </c:pt>
                <c:pt idx="79">
                  <c:v>2617.5360000000001</c:v>
                </c:pt>
                <c:pt idx="80">
                  <c:v>2951.0619999999999</c:v>
                </c:pt>
                <c:pt idx="81">
                  <c:v>3236.9490000000001</c:v>
                </c:pt>
                <c:pt idx="82">
                  <c:v>3030.7739999999999</c:v>
                </c:pt>
                <c:pt idx="83">
                  <c:v>2709.0129999999999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936.14499999999998</c:v>
                </c:pt>
                <c:pt idx="7">
                  <c:v>823.78899999999976</c:v>
                </c:pt>
                <c:pt idx="8">
                  <c:v>754.09900000000016</c:v>
                </c:pt>
                <c:pt idx="9">
                  <c:v>775.77399999999989</c:v>
                </c:pt>
                <c:pt idx="10">
                  <c:v>945.80700000000024</c:v>
                </c:pt>
                <c:pt idx="11">
                  <c:v>957.61900000000014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936.14499999999998</c:v>
                </c:pt>
                <c:pt idx="19">
                  <c:v>823.78899999999976</c:v>
                </c:pt>
                <c:pt idx="20">
                  <c:v>754.09900000000016</c:v>
                </c:pt>
                <c:pt idx="21">
                  <c:v>775.77399999999989</c:v>
                </c:pt>
                <c:pt idx="22">
                  <c:v>945.80700000000024</c:v>
                </c:pt>
                <c:pt idx="23">
                  <c:v>957.61900000000014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936.14499999999998</c:v>
                </c:pt>
                <c:pt idx="31">
                  <c:v>823.78899999999976</c:v>
                </c:pt>
                <c:pt idx="32">
                  <c:v>754.09900000000016</c:v>
                </c:pt>
                <c:pt idx="33">
                  <c:v>775.77399999999989</c:v>
                </c:pt>
                <c:pt idx="34">
                  <c:v>945.80700000000024</c:v>
                </c:pt>
                <c:pt idx="35">
                  <c:v>957.61900000000014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936.14499999999998</c:v>
                </c:pt>
                <c:pt idx="43">
                  <c:v>823.78899999999976</c:v>
                </c:pt>
                <c:pt idx="44">
                  <c:v>754.09900000000016</c:v>
                </c:pt>
                <c:pt idx="45">
                  <c:v>775.77399999999989</c:v>
                </c:pt>
                <c:pt idx="46">
                  <c:v>945.80700000000024</c:v>
                </c:pt>
                <c:pt idx="47">
                  <c:v>957.61900000000014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936.14499999999998</c:v>
                </c:pt>
                <c:pt idx="55">
                  <c:v>823.78899999999976</c:v>
                </c:pt>
                <c:pt idx="56">
                  <c:v>754.09900000000016</c:v>
                </c:pt>
                <c:pt idx="57">
                  <c:v>775.77399999999989</c:v>
                </c:pt>
                <c:pt idx="58">
                  <c:v>945.80700000000024</c:v>
                </c:pt>
                <c:pt idx="59">
                  <c:v>957.61900000000014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936.14499999999998</c:v>
                </c:pt>
                <c:pt idx="67">
                  <c:v>823.78899999999976</c:v>
                </c:pt>
                <c:pt idx="68">
                  <c:v>754.09900000000016</c:v>
                </c:pt>
                <c:pt idx="69">
                  <c:v>775.77399999999989</c:v>
                </c:pt>
                <c:pt idx="70">
                  <c:v>945.80700000000024</c:v>
                </c:pt>
                <c:pt idx="71">
                  <c:v>957.61900000000014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936.14499999999998</c:v>
                </c:pt>
                <c:pt idx="79">
                  <c:v>823.78899999999976</c:v>
                </c:pt>
                <c:pt idx="80">
                  <c:v>754.09900000000016</c:v>
                </c:pt>
                <c:pt idx="81">
                  <c:v>775.77399999999989</c:v>
                </c:pt>
                <c:pt idx="82">
                  <c:v>945.80700000000024</c:v>
                </c:pt>
                <c:pt idx="83">
                  <c:v>957.61900000000014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496416"/>
        <c:axId val="450496976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3141.2220000000002</c:v>
                </c:pt>
                <c:pt idx="12">
                  <c:v>2407.1210000000001</c:v>
                </c:pt>
                <c:pt idx="13">
                  <c:v>1665.548</c:v>
                </c:pt>
                <c:pt idx="14">
                  <c:v>1471.4760000000001</c:v>
                </c:pt>
                <c:pt idx="15">
                  <c:v>1793.086</c:v>
                </c:pt>
                <c:pt idx="16">
                  <c:v>2287.2379999999998</c:v>
                </c:pt>
                <c:pt idx="17">
                  <c:v>2646.5329999999999</c:v>
                </c:pt>
                <c:pt idx="18">
                  <c:v>2924.4259999999999</c:v>
                </c:pt>
                <c:pt idx="19">
                  <c:v>3241.6309999999999</c:v>
                </c:pt>
                <c:pt idx="20">
                  <c:v>3614.08</c:v>
                </c:pt>
                <c:pt idx="21">
                  <c:v>3942.279</c:v>
                </c:pt>
                <c:pt idx="22">
                  <c:v>3926.8220000000001</c:v>
                </c:pt>
                <c:pt idx="23">
                  <c:v>3666.6320000000001</c:v>
                </c:pt>
                <c:pt idx="24">
                  <c:v>2938.0889999999999</c:v>
                </c:pt>
                <c:pt idx="25">
                  <c:v>2534.2919999999999</c:v>
                </c:pt>
                <c:pt idx="26">
                  <c:v>2486.3220000000001</c:v>
                </c:pt>
                <c:pt idx="27">
                  <c:v>2645.56</c:v>
                </c:pt>
                <c:pt idx="28">
                  <c:v>2966.2649999999999</c:v>
                </c:pt>
                <c:pt idx="29">
                  <c:v>3186.0320000000002</c:v>
                </c:pt>
                <c:pt idx="30">
                  <c:v>3318.1390000000001</c:v>
                </c:pt>
                <c:pt idx="31">
                  <c:v>3441.3249999999998</c:v>
                </c:pt>
                <c:pt idx="32">
                  <c:v>3705.1610000000001</c:v>
                </c:pt>
                <c:pt idx="33">
                  <c:v>4012.723</c:v>
                </c:pt>
                <c:pt idx="34">
                  <c:v>3976.5810000000001</c:v>
                </c:pt>
                <c:pt idx="35">
                  <c:v>3296.944</c:v>
                </c:pt>
                <c:pt idx="36">
                  <c:v>2622.1579999999999</c:v>
                </c:pt>
                <c:pt idx="37">
                  <c:v>2337.3310000000001</c:v>
                </c:pt>
                <c:pt idx="38">
                  <c:v>2062.5039999999999</c:v>
                </c:pt>
                <c:pt idx="39">
                  <c:v>2291.25</c:v>
                </c:pt>
                <c:pt idx="40">
                  <c:v>2626.5070000000001</c:v>
                </c:pt>
                <c:pt idx="41">
                  <c:v>2906.808</c:v>
                </c:pt>
                <c:pt idx="42">
                  <c:v>3054.1509999999998</c:v>
                </c:pt>
                <c:pt idx="43">
                  <c:v>3249.8960000000002</c:v>
                </c:pt>
                <c:pt idx="44">
                  <c:v>3567.2280000000001</c:v>
                </c:pt>
                <c:pt idx="45">
                  <c:v>3816.4960000000001</c:v>
                </c:pt>
                <c:pt idx="46">
                  <c:v>3709.2629999999999</c:v>
                </c:pt>
                <c:pt idx="47">
                  <c:v>3032.6010000000001</c:v>
                </c:pt>
                <c:pt idx="48">
                  <c:v>2140.8690000000001</c:v>
                </c:pt>
                <c:pt idx="49">
                  <c:v>1673.327</c:v>
                </c:pt>
                <c:pt idx="50">
                  <c:v>1390.9680000000001</c:v>
                </c:pt>
                <c:pt idx="51">
                  <c:v>1427.489</c:v>
                </c:pt>
                <c:pt idx="52">
                  <c:v>1848.143</c:v>
                </c:pt>
                <c:pt idx="53">
                  <c:v>2195.9409999999998</c:v>
                </c:pt>
                <c:pt idx="54">
                  <c:v>2381.9940000000001</c:v>
                </c:pt>
                <c:pt idx="55">
                  <c:v>2617.5360000000001</c:v>
                </c:pt>
                <c:pt idx="56">
                  <c:v>2951.0619999999999</c:v>
                </c:pt>
                <c:pt idx="57">
                  <c:v>3236.9490000000001</c:v>
                </c:pt>
                <c:pt idx="58">
                  <c:v>3030.7739999999999</c:v>
                </c:pt>
                <c:pt idx="59">
                  <c:v>2709.0129999999999</c:v>
                </c:pt>
                <c:pt idx="60">
                  <c:v>1994.0809999999999</c:v>
                </c:pt>
                <c:pt idx="61">
                  <c:v>1426.173</c:v>
                </c:pt>
                <c:pt idx="62">
                  <c:v>1185.2249999999999</c:v>
                </c:pt>
                <c:pt idx="63">
                  <c:v>1559.5830000000001</c:v>
                </c:pt>
                <c:pt idx="64">
                  <c:v>2015.9570000000001</c:v>
                </c:pt>
                <c:pt idx="65">
                  <c:v>2442.9927143</c:v>
                </c:pt>
                <c:pt idx="66">
                  <c:v>2734.8029999999999</c:v>
                </c:pt>
                <c:pt idx="67">
                  <c:v>3033.489</c:v>
                </c:pt>
                <c:pt idx="68">
                  <c:v>3448.22</c:v>
                </c:pt>
                <c:pt idx="69">
                  <c:v>3796.5070000000001</c:v>
                </c:pt>
                <c:pt idx="70">
                  <c:v>3708.9140000000002</c:v>
                </c:pt>
                <c:pt idx="71">
                  <c:v>3171.982</c:v>
                </c:pt>
                <c:pt idx="72">
                  <c:v>2370.672</c:v>
                </c:pt>
                <c:pt idx="73">
                  <c:v>1798.1610000000001</c:v>
                </c:pt>
                <c:pt idx="74">
                  <c:v>1620.749</c:v>
                </c:pt>
                <c:pt idx="75">
                  <c:v>1860.8009999999999</c:v>
                </c:pt>
                <c:pt idx="76">
                  <c:v>2313.7890000000002</c:v>
                </c:pt>
                <c:pt idx="77">
                  <c:v>2667.3330000000001</c:v>
                </c:pt>
                <c:pt idx="78">
                  <c:v>2842.056</c:v>
                </c:pt>
                <c:pt idx="79">
                  <c:v>3063.5590000000002</c:v>
                </c:pt>
                <c:pt idx="80">
                  <c:v>3454.2840000000001</c:v>
                </c:pt>
                <c:pt idx="81">
                  <c:v>3754.4929999999999</c:v>
                </c:pt>
                <c:pt idx="82">
                  <c:v>3659.02</c:v>
                </c:pt>
                <c:pt idx="83">
                  <c:v>3134.5320000000002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0496416"/>
        <c:axId val="450496976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66</c:v>
                </c:pt>
                <c:pt idx="1">
                  <c:v>66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498096"/>
        <c:axId val="450497536"/>
      </c:scatterChart>
      <c:dateAx>
        <c:axId val="450496416"/>
        <c:scaling>
          <c:orientation val="minMax"/>
          <c:min val="4164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450496976"/>
        <c:crosses val="autoZero"/>
        <c:auto val="0"/>
        <c:lblOffset val="100"/>
        <c:baseTimeUnit val="months"/>
        <c:majorUnit val="12"/>
        <c:minorUnit val="12"/>
      </c:dateAx>
      <c:valAx>
        <c:axId val="450496976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50496416"/>
        <c:crosses val="autoZero"/>
        <c:crossBetween val="between"/>
        <c:majorUnit val="1000"/>
      </c:valAx>
      <c:valAx>
        <c:axId val="450497536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50498096"/>
        <c:crosses val="max"/>
        <c:crossBetween val="midCat"/>
      </c:valAx>
      <c:valAx>
        <c:axId val="45049809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5049753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26.895404999999982</c:v>
                </c:pt>
                <c:pt idx="1">
                  <c:v>-12.547318000000018</c:v>
                </c:pt>
                <c:pt idx="2">
                  <c:v>-48.350059229999999</c:v>
                </c:pt>
                <c:pt idx="3">
                  <c:v>-18.596015769999951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18.139094999999998</c:v>
                </c:pt>
                <c:pt idx="1">
                  <c:v>1.633057000000008</c:v>
                </c:pt>
                <c:pt idx="2">
                  <c:v>-14.402416160000001</c:v>
                </c:pt>
                <c:pt idx="3">
                  <c:v>-22.641027839999992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1.2103590000000111</c:v>
                </c:pt>
                <c:pt idx="1">
                  <c:v>-8.1725559999999859</c:v>
                </c:pt>
                <c:pt idx="2">
                  <c:v>-8.8061282700000163</c:v>
                </c:pt>
                <c:pt idx="3">
                  <c:v>-3.3422827299999938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0504256"/>
        <c:axId val="450504816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223688098469099E-2"/>
                  <c:y val="-4.74214593260665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4.4252873022105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9785163196905531E-2"/>
                  <c:y val="5.6210394632736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3.62811919483510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46.244858999999991</c:v>
                </c:pt>
                <c:pt idx="1">
                  <c:v>-19.086816999999996</c:v>
                </c:pt>
                <c:pt idx="2">
                  <c:v>-71.558603660000017</c:v>
                </c:pt>
                <c:pt idx="3">
                  <c:v>-44.579326339999938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0504256"/>
        <c:axId val="450504816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505936"/>
        <c:axId val="450505376"/>
      </c:scatterChart>
      <c:catAx>
        <c:axId val="4505042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50504816"/>
        <c:crosses val="autoZero"/>
        <c:auto val="1"/>
        <c:lblAlgn val="ctr"/>
        <c:lblOffset val="100"/>
        <c:tickLblSkip val="1"/>
        <c:noMultiLvlLbl val="0"/>
      </c:catAx>
      <c:valAx>
        <c:axId val="450504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50504256"/>
        <c:crosses val="autoZero"/>
        <c:crossBetween val="between"/>
      </c:valAx>
      <c:valAx>
        <c:axId val="450505376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50505936"/>
        <c:crosses val="max"/>
        <c:crossBetween val="midCat"/>
        <c:majorUnit val="30"/>
      </c:valAx>
      <c:valAx>
        <c:axId val="450505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0505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60.568714999999997</c:v>
                </c:pt>
                <c:pt idx="1">
                  <c:v>57.328505999999997</c:v>
                </c:pt>
                <c:pt idx="2">
                  <c:v>55.327888000000002</c:v>
                </c:pt>
                <c:pt idx="3">
                  <c:v>48.216355</c:v>
                </c:pt>
                <c:pt idx="4">
                  <c:v>53.123077000000002</c:v>
                </c:pt>
                <c:pt idx="5">
                  <c:v>59.513340999999997</c:v>
                </c:pt>
                <c:pt idx="6">
                  <c:v>61.783814</c:v>
                </c:pt>
                <c:pt idx="7">
                  <c:v>68.246998000000005</c:v>
                </c:pt>
                <c:pt idx="8">
                  <c:v>65.069716999999997</c:v>
                </c:pt>
                <c:pt idx="9">
                  <c:v>68.725230999999994</c:v>
                </c:pt>
                <c:pt idx="10">
                  <c:v>67.149752000000007</c:v>
                </c:pt>
                <c:pt idx="11">
                  <c:v>63.311104</c:v>
                </c:pt>
                <c:pt idx="12">
                  <c:v>68.414385999999993</c:v>
                </c:pt>
                <c:pt idx="13">
                  <c:v>64.389031000000003</c:v>
                </c:pt>
                <c:pt idx="14">
                  <c:v>64.335048</c:v>
                </c:pt>
                <c:pt idx="15">
                  <c:v>58.753723000000001</c:v>
                </c:pt>
                <c:pt idx="16">
                  <c:v>62.115414000000001</c:v>
                </c:pt>
                <c:pt idx="17">
                  <c:v>66.228987000000004</c:v>
                </c:pt>
                <c:pt idx="18">
                  <c:v>62.966363999999999</c:v>
                </c:pt>
                <c:pt idx="19">
                  <c:v>70.582329999999999</c:v>
                </c:pt>
                <c:pt idx="20">
                  <c:v>62.891468000000003</c:v>
                </c:pt>
                <c:pt idx="21">
                  <c:v>66.367608000000004</c:v>
                </c:pt>
                <c:pt idx="22">
                  <c:v>64.345232999999993</c:v>
                </c:pt>
                <c:pt idx="23">
                  <c:v>63.219765000000002</c:v>
                </c:pt>
                <c:pt idx="24">
                  <c:v>61.936683000000002</c:v>
                </c:pt>
                <c:pt idx="25">
                  <c:v>60.235142000000003</c:v>
                </c:pt>
                <c:pt idx="26">
                  <c:v>65.467141999999996</c:v>
                </c:pt>
                <c:pt idx="27">
                  <c:v>58.032114</c:v>
                </c:pt>
                <c:pt idx="28">
                  <c:v>61.195974999999997</c:v>
                </c:pt>
                <c:pt idx="29">
                  <c:v>61.557372000000001</c:v>
                </c:pt>
                <c:pt idx="30">
                  <c:v>62.945245999999997</c:v>
                </c:pt>
                <c:pt idx="31">
                  <c:v>69.301237999999998</c:v>
                </c:pt>
                <c:pt idx="32">
                  <c:v>62.416694</c:v>
                </c:pt>
                <c:pt idx="33">
                  <c:v>66.384384999999995</c:v>
                </c:pt>
                <c:pt idx="34">
                  <c:v>62.717784999999999</c:v>
                </c:pt>
                <c:pt idx="35">
                  <c:v>63.332763999999997</c:v>
                </c:pt>
                <c:pt idx="36">
                  <c:v>62.479281</c:v>
                </c:pt>
                <c:pt idx="37">
                  <c:v>55.139682000000001</c:v>
                </c:pt>
                <c:pt idx="38">
                  <c:v>52.656734</c:v>
                </c:pt>
                <c:pt idx="39">
                  <c:v>58.765053000000002</c:v>
                </c:pt>
                <c:pt idx="40">
                  <c:v>61.662896338000003</c:v>
                </c:pt>
                <c:pt idx="41">
                  <c:v>48.983069999999998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48.983069999999998</c:v>
                </c:pt>
                <c:pt idx="42">
                  <c:v>60.637560000000001</c:v>
                </c:pt>
                <c:pt idx="43">
                  <c:v>63.64546</c:v>
                </c:pt>
                <c:pt idx="44">
                  <c:v>50.934429999999999</c:v>
                </c:pt>
                <c:pt idx="45">
                  <c:v>56.931229999999999</c:v>
                </c:pt>
                <c:pt idx="46">
                  <c:v>53.907890000000002</c:v>
                </c:pt>
                <c:pt idx="47">
                  <c:v>58.220649999999999</c:v>
                </c:pt>
                <c:pt idx="48">
                  <c:v>57.499679999999998</c:v>
                </c:pt>
                <c:pt idx="49">
                  <c:v>54.229640000000003</c:v>
                </c:pt>
                <c:pt idx="50">
                  <c:v>58.28445</c:v>
                </c:pt>
                <c:pt idx="51">
                  <c:v>41.92503</c:v>
                </c:pt>
                <c:pt idx="52">
                  <c:v>48.086419999999997</c:v>
                </c:pt>
                <c:pt idx="53">
                  <c:v>46.153880000000001</c:v>
                </c:pt>
                <c:pt idx="54">
                  <c:v>57.71311</c:v>
                </c:pt>
                <c:pt idx="55">
                  <c:v>61.26135</c:v>
                </c:pt>
                <c:pt idx="56">
                  <c:v>49.126820000000002</c:v>
                </c:pt>
                <c:pt idx="57">
                  <c:v>55.618810000000003</c:v>
                </c:pt>
                <c:pt idx="58">
                  <c:v>53.177869999999999</c:v>
                </c:pt>
                <c:pt idx="59">
                  <c:v>56.307549999999999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60.697041500000012</c:v>
                </c:pt>
                <c:pt idx="2">
                  <c:v>60.697041500000012</c:v>
                </c:pt>
                <c:pt idx="3">
                  <c:v>60.697041500000012</c:v>
                </c:pt>
                <c:pt idx="4">
                  <c:v>60.697041500000012</c:v>
                </c:pt>
                <c:pt idx="5">
                  <c:v>60.697041500000012</c:v>
                </c:pt>
                <c:pt idx="6">
                  <c:v>60.697041500000012</c:v>
                </c:pt>
                <c:pt idx="7">
                  <c:v>60.697041500000012</c:v>
                </c:pt>
                <c:pt idx="8">
                  <c:v>60.697041500000012</c:v>
                </c:pt>
                <c:pt idx="9">
                  <c:v>60.697041500000012</c:v>
                </c:pt>
                <c:pt idx="10">
                  <c:v>60.697041500000012</c:v>
                </c:pt>
                <c:pt idx="13">
                  <c:v>64.550779750000018</c:v>
                </c:pt>
                <c:pt idx="14">
                  <c:v>64.550779750000018</c:v>
                </c:pt>
                <c:pt idx="15">
                  <c:v>64.550779750000018</c:v>
                </c:pt>
                <c:pt idx="16">
                  <c:v>64.550779750000018</c:v>
                </c:pt>
                <c:pt idx="17">
                  <c:v>64.550779750000018</c:v>
                </c:pt>
                <c:pt idx="18">
                  <c:v>64.550779750000018</c:v>
                </c:pt>
                <c:pt idx="19">
                  <c:v>64.550779750000018</c:v>
                </c:pt>
                <c:pt idx="20">
                  <c:v>64.550779750000018</c:v>
                </c:pt>
                <c:pt idx="21">
                  <c:v>64.550779750000018</c:v>
                </c:pt>
                <c:pt idx="22">
                  <c:v>64.550779750000018</c:v>
                </c:pt>
                <c:pt idx="25">
                  <c:v>62.960211666666659</c:v>
                </c:pt>
                <c:pt idx="26">
                  <c:v>62.960211666666659</c:v>
                </c:pt>
                <c:pt idx="27">
                  <c:v>62.960211666666659</c:v>
                </c:pt>
                <c:pt idx="28">
                  <c:v>62.960211666666659</c:v>
                </c:pt>
                <c:pt idx="29">
                  <c:v>62.960211666666659</c:v>
                </c:pt>
                <c:pt idx="30">
                  <c:v>62.960211666666659</c:v>
                </c:pt>
                <c:pt idx="31">
                  <c:v>62.960211666666659</c:v>
                </c:pt>
                <c:pt idx="32">
                  <c:v>62.960211666666659</c:v>
                </c:pt>
                <c:pt idx="33">
                  <c:v>62.960211666666659</c:v>
                </c:pt>
                <c:pt idx="34">
                  <c:v>62.960211666666659</c:v>
                </c:pt>
                <c:pt idx="37">
                  <c:v>56.996994694833326</c:v>
                </c:pt>
                <c:pt idx="38">
                  <c:v>56.996994694833326</c:v>
                </c:pt>
                <c:pt idx="39">
                  <c:v>56.996994694833326</c:v>
                </c:pt>
                <c:pt idx="40">
                  <c:v>56.996994694833326</c:v>
                </c:pt>
                <c:pt idx="41">
                  <c:v>56.996994694833326</c:v>
                </c:pt>
                <c:pt idx="42">
                  <c:v>56.996994694833326</c:v>
                </c:pt>
                <c:pt idx="43">
                  <c:v>56.996994694833326</c:v>
                </c:pt>
                <c:pt idx="44">
                  <c:v>56.996994694833326</c:v>
                </c:pt>
                <c:pt idx="45">
                  <c:v>56.996994694833326</c:v>
                </c:pt>
                <c:pt idx="46">
                  <c:v>56.996994694833326</c:v>
                </c:pt>
                <c:pt idx="49">
                  <c:v>53.282050833333329</c:v>
                </c:pt>
                <c:pt idx="50">
                  <c:v>53.282050833333329</c:v>
                </c:pt>
                <c:pt idx="51">
                  <c:v>53.282050833333329</c:v>
                </c:pt>
                <c:pt idx="52">
                  <c:v>53.282050833333329</c:v>
                </c:pt>
                <c:pt idx="53">
                  <c:v>53.282050833333329</c:v>
                </c:pt>
                <c:pt idx="54">
                  <c:v>53.282050833333329</c:v>
                </c:pt>
                <c:pt idx="55">
                  <c:v>53.282050833333329</c:v>
                </c:pt>
                <c:pt idx="56">
                  <c:v>53.282050833333329</c:v>
                </c:pt>
                <c:pt idx="57">
                  <c:v>53.282050833333329</c:v>
                </c:pt>
                <c:pt idx="58">
                  <c:v>53.282050833333329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0509856"/>
        <c:axId val="450510416"/>
      </c:lineChart>
      <c:catAx>
        <c:axId val="450509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505104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50510416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50509856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-13.561433480000005</c:v>
                </c:pt>
                <c:pt idx="1">
                  <c:v>-28.495453829999974</c:v>
                </c:pt>
                <c:pt idx="2">
                  <c:v>-98.841260780000084</c:v>
                </c:pt>
                <c:pt idx="3">
                  <c:v>-22.240428229999907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-1.7065281060000004</c:v>
                </c:pt>
                <c:pt idx="1">
                  <c:v>-1.8062289719999995</c:v>
                </c:pt>
                <c:pt idx="2">
                  <c:v>-1.9340032059999963</c:v>
                </c:pt>
                <c:pt idx="3">
                  <c:v>-1.0684528019999995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1.0529550059999977</c:v>
                </c:pt>
                <c:pt idx="1">
                  <c:v>0.77435499500000304</c:v>
                </c:pt>
                <c:pt idx="2">
                  <c:v>2.5791589029999997</c:v>
                </c:pt>
                <c:pt idx="3">
                  <c:v>0.88141809999999765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9059472"/>
        <c:axId val="509060032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-14.215006580000008</c:v>
                </c:pt>
                <c:pt idx="1">
                  <c:v>-29.527327806999971</c:v>
                </c:pt>
                <c:pt idx="2">
                  <c:v>-98.196105083000077</c:v>
                </c:pt>
                <c:pt idx="3">
                  <c:v>-22.427462931999909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059472"/>
        <c:axId val="509060032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061152"/>
        <c:axId val="509060592"/>
      </c:scatterChart>
      <c:catAx>
        <c:axId val="5090594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060032"/>
        <c:crosses val="autoZero"/>
        <c:auto val="1"/>
        <c:lblAlgn val="ctr"/>
        <c:lblOffset val="100"/>
        <c:tickLblSkip val="1"/>
        <c:noMultiLvlLbl val="0"/>
      </c:catAx>
      <c:valAx>
        <c:axId val="509060032"/>
        <c:scaling>
          <c:orientation val="minMax"/>
          <c:max val="20"/>
          <c:min val="-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059472"/>
        <c:crosses val="autoZero"/>
        <c:crossBetween val="between"/>
        <c:majorUnit val="20"/>
      </c:valAx>
      <c:valAx>
        <c:axId val="509060592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9061152"/>
        <c:crosses val="max"/>
        <c:crossBetween val="midCat"/>
      </c:valAx>
      <c:valAx>
        <c:axId val="509061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9060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66.662224447</c:v>
                </c:pt>
                <c:pt idx="1">
                  <c:v>55.210717475999999</c:v>
                </c:pt>
                <c:pt idx="2">
                  <c:v>44.574606430000003</c:v>
                </c:pt>
                <c:pt idx="3">
                  <c:v>43.383704280000003</c:v>
                </c:pt>
                <c:pt idx="4">
                  <c:v>49.342932779000002</c:v>
                </c:pt>
                <c:pt idx="5">
                  <c:v>67.551228989999998</c:v>
                </c:pt>
                <c:pt idx="6">
                  <c:v>78.568539092999998</c:v>
                </c:pt>
                <c:pt idx="7">
                  <c:v>78.174536501999995</c:v>
                </c:pt>
                <c:pt idx="8">
                  <c:v>66.614897790000001</c:v>
                </c:pt>
                <c:pt idx="9">
                  <c:v>58.952702821000003</c:v>
                </c:pt>
                <c:pt idx="10">
                  <c:v>52.533241680000003</c:v>
                </c:pt>
                <c:pt idx="11">
                  <c:v>69.501358113999999</c:v>
                </c:pt>
                <c:pt idx="12">
                  <c:v>68.005594380999995</c:v>
                </c:pt>
                <c:pt idx="13">
                  <c:v>52.380923840000001</c:v>
                </c:pt>
                <c:pt idx="14">
                  <c:v>53.325237356999999</c:v>
                </c:pt>
                <c:pt idx="15">
                  <c:v>48.565446540000003</c:v>
                </c:pt>
                <c:pt idx="16">
                  <c:v>55.201684469</c:v>
                </c:pt>
                <c:pt idx="17">
                  <c:v>63.09854739</c:v>
                </c:pt>
                <c:pt idx="18">
                  <c:v>74.213783961000004</c:v>
                </c:pt>
                <c:pt idx="19">
                  <c:v>70.229130451000003</c:v>
                </c:pt>
                <c:pt idx="20">
                  <c:v>59.039437139999997</c:v>
                </c:pt>
                <c:pt idx="21">
                  <c:v>54.435841869000001</c:v>
                </c:pt>
                <c:pt idx="22">
                  <c:v>55.357275270000002</c:v>
                </c:pt>
                <c:pt idx="23">
                  <c:v>63.002781149</c:v>
                </c:pt>
                <c:pt idx="24">
                  <c:v>68.912875038999999</c:v>
                </c:pt>
                <c:pt idx="25">
                  <c:v>49.897020124000001</c:v>
                </c:pt>
                <c:pt idx="26">
                  <c:v>48.758671687000003</c:v>
                </c:pt>
                <c:pt idx="27">
                  <c:v>44.777178720000002</c:v>
                </c:pt>
                <c:pt idx="28">
                  <c:v>51.694641294</c:v>
                </c:pt>
                <c:pt idx="29">
                  <c:v>60.172872900000002</c:v>
                </c:pt>
                <c:pt idx="30">
                  <c:v>68.018199042999996</c:v>
                </c:pt>
                <c:pt idx="31">
                  <c:v>67.895375306999995</c:v>
                </c:pt>
                <c:pt idx="32">
                  <c:v>58.144706280000001</c:v>
                </c:pt>
                <c:pt idx="33">
                  <c:v>52.857872026000003</c:v>
                </c:pt>
                <c:pt idx="34">
                  <c:v>56.154473160000002</c:v>
                </c:pt>
                <c:pt idx="35">
                  <c:v>60.044470431000001</c:v>
                </c:pt>
                <c:pt idx="36">
                  <c:v>60.065973270999997</c:v>
                </c:pt>
                <c:pt idx="37">
                  <c:v>48.947412528000001</c:v>
                </c:pt>
                <c:pt idx="38">
                  <c:v>48.299186974000001</c:v>
                </c:pt>
                <c:pt idx="39">
                  <c:v>37.863139601999997</c:v>
                </c:pt>
                <c:pt idx="40">
                  <c:v>43.717497659999999</c:v>
                </c:pt>
                <c:pt idx="41">
                  <c:v>47.528034300000002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47.528034300000002</c:v>
                </c:pt>
                <c:pt idx="42">
                  <c:v>57.245159999999998</c:v>
                </c:pt>
                <c:pt idx="43">
                  <c:v>59.483919999999998</c:v>
                </c:pt>
                <c:pt idx="44">
                  <c:v>45.642829999999996</c:v>
                </c:pt>
                <c:pt idx="45">
                  <c:v>45.090800000000002</c:v>
                </c:pt>
                <c:pt idx="46">
                  <c:v>42.9328</c:v>
                </c:pt>
                <c:pt idx="47">
                  <c:v>52.315510000000003</c:v>
                </c:pt>
                <c:pt idx="48">
                  <c:v>56.049970000000002</c:v>
                </c:pt>
                <c:pt idx="49">
                  <c:v>48.612450000000003</c:v>
                </c:pt>
                <c:pt idx="50">
                  <c:v>42.755369999999999</c:v>
                </c:pt>
                <c:pt idx="51">
                  <c:v>34.789740000000002</c:v>
                </c:pt>
                <c:pt idx="52">
                  <c:v>40.621380000000002</c:v>
                </c:pt>
                <c:pt idx="53">
                  <c:v>46.61721</c:v>
                </c:pt>
                <c:pt idx="54">
                  <c:v>56.726529999999997</c:v>
                </c:pt>
                <c:pt idx="55">
                  <c:v>58.314900000000002</c:v>
                </c:pt>
                <c:pt idx="56">
                  <c:v>44.790089999999999</c:v>
                </c:pt>
                <c:pt idx="57">
                  <c:v>44.10548</c:v>
                </c:pt>
                <c:pt idx="58">
                  <c:v>42.316189999999999</c:v>
                </c:pt>
                <c:pt idx="59">
                  <c:v>51.005490000000002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60.922557533500019</c:v>
                </c:pt>
                <c:pt idx="3">
                  <c:v>60.922557533500019</c:v>
                </c:pt>
                <c:pt idx="4">
                  <c:v>60.922557533500019</c:v>
                </c:pt>
                <c:pt idx="5">
                  <c:v>60.922557533500019</c:v>
                </c:pt>
                <c:pt idx="6">
                  <c:v>60.922557533500019</c:v>
                </c:pt>
                <c:pt idx="7">
                  <c:v>60.922557533500019</c:v>
                </c:pt>
                <c:pt idx="8">
                  <c:v>60.922557533500019</c:v>
                </c:pt>
                <c:pt idx="9">
                  <c:v>60.922557533500019</c:v>
                </c:pt>
                <c:pt idx="14">
                  <c:v>59.737973651416674</c:v>
                </c:pt>
                <c:pt idx="15">
                  <c:v>59.737973651416674</c:v>
                </c:pt>
                <c:pt idx="16">
                  <c:v>59.737973651416674</c:v>
                </c:pt>
                <c:pt idx="17">
                  <c:v>59.737973651416674</c:v>
                </c:pt>
                <c:pt idx="18">
                  <c:v>59.737973651416674</c:v>
                </c:pt>
                <c:pt idx="19">
                  <c:v>59.737973651416674</c:v>
                </c:pt>
                <c:pt idx="20">
                  <c:v>59.737973651416674</c:v>
                </c:pt>
                <c:pt idx="21">
                  <c:v>59.737973651416674</c:v>
                </c:pt>
                <c:pt idx="26">
                  <c:v>57.277363000916665</c:v>
                </c:pt>
                <c:pt idx="27">
                  <c:v>57.277363000916665</c:v>
                </c:pt>
                <c:pt idx="28">
                  <c:v>57.277363000916665</c:v>
                </c:pt>
                <c:pt idx="29">
                  <c:v>57.277363000916665</c:v>
                </c:pt>
                <c:pt idx="30">
                  <c:v>57.277363000916665</c:v>
                </c:pt>
                <c:pt idx="31">
                  <c:v>57.277363000916665</c:v>
                </c:pt>
                <c:pt idx="32">
                  <c:v>57.277363000916665</c:v>
                </c:pt>
                <c:pt idx="33">
                  <c:v>57.277363000916665</c:v>
                </c:pt>
                <c:pt idx="38">
                  <c:v>49.094355361250003</c:v>
                </c:pt>
                <c:pt idx="39">
                  <c:v>49.094355361250003</c:v>
                </c:pt>
                <c:pt idx="40">
                  <c:v>49.094355361250003</c:v>
                </c:pt>
                <c:pt idx="41">
                  <c:v>49.094355361250003</c:v>
                </c:pt>
                <c:pt idx="42">
                  <c:v>49.094355361250003</c:v>
                </c:pt>
                <c:pt idx="43">
                  <c:v>49.094355361250003</c:v>
                </c:pt>
                <c:pt idx="44">
                  <c:v>49.094355361250003</c:v>
                </c:pt>
                <c:pt idx="45">
                  <c:v>49.094355361250003</c:v>
                </c:pt>
                <c:pt idx="50">
                  <c:v>47.2254</c:v>
                </c:pt>
                <c:pt idx="51">
                  <c:v>47.2254</c:v>
                </c:pt>
                <c:pt idx="52">
                  <c:v>47.2254</c:v>
                </c:pt>
                <c:pt idx="53">
                  <c:v>47.2254</c:v>
                </c:pt>
                <c:pt idx="54">
                  <c:v>47.2254</c:v>
                </c:pt>
                <c:pt idx="55">
                  <c:v>47.2254</c:v>
                </c:pt>
                <c:pt idx="56">
                  <c:v>47.2254</c:v>
                </c:pt>
                <c:pt idx="57">
                  <c:v>47.2254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9065072"/>
        <c:axId val="509065632"/>
      </c:lineChart>
      <c:catAx>
        <c:axId val="509065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0656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9065632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065072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123.722841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128.453889</c:v>
                </c:pt>
                <c:pt idx="5">
                  <c:v>121.52869099999999</c:v>
                </c:pt>
                <c:pt idx="6">
                  <c:v>110.794301</c:v>
                </c:pt>
                <c:pt idx="7">
                  <c:v>104.172499</c:v>
                </c:pt>
                <c:pt idx="8">
                  <c:v>100.781006</c:v>
                </c:pt>
                <c:pt idx="9">
                  <c:v>105.208663</c:v>
                </c:pt>
                <c:pt idx="10">
                  <c:v>104.324217</c:v>
                </c:pt>
                <c:pt idx="11">
                  <c:v>102.78612200000001</c:v>
                </c:pt>
                <c:pt idx="12">
                  <c:v>123.722841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128.453889</c:v>
                </c:pt>
                <c:pt idx="17">
                  <c:v>121.52869099999999</c:v>
                </c:pt>
                <c:pt idx="18">
                  <c:v>110.794301</c:v>
                </c:pt>
                <c:pt idx="19">
                  <c:v>104.172499</c:v>
                </c:pt>
                <c:pt idx="20">
                  <c:v>100.781006</c:v>
                </c:pt>
                <c:pt idx="21">
                  <c:v>105.208663</c:v>
                </c:pt>
                <c:pt idx="22">
                  <c:v>104.324217</c:v>
                </c:pt>
                <c:pt idx="23">
                  <c:v>102.78612200000001</c:v>
                </c:pt>
                <c:pt idx="24">
                  <c:v>123.722841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128.453889</c:v>
                </c:pt>
                <c:pt idx="29">
                  <c:v>121.52869099999999</c:v>
                </c:pt>
                <c:pt idx="30">
                  <c:v>110.794301</c:v>
                </c:pt>
                <c:pt idx="31">
                  <c:v>104.172499</c:v>
                </c:pt>
                <c:pt idx="32">
                  <c:v>100.781006</c:v>
                </c:pt>
                <c:pt idx="33">
                  <c:v>105.208663</c:v>
                </c:pt>
                <c:pt idx="34">
                  <c:v>104.324217</c:v>
                </c:pt>
                <c:pt idx="35">
                  <c:v>102.78612200000001</c:v>
                </c:pt>
                <c:pt idx="36">
                  <c:v>123.722841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128.453889</c:v>
                </c:pt>
                <c:pt idx="41">
                  <c:v>121.52869099999999</c:v>
                </c:pt>
                <c:pt idx="42">
                  <c:v>110.794301</c:v>
                </c:pt>
                <c:pt idx="43">
                  <c:v>104.172499</c:v>
                </c:pt>
                <c:pt idx="44">
                  <c:v>100.781006</c:v>
                </c:pt>
                <c:pt idx="45">
                  <c:v>105.208663</c:v>
                </c:pt>
                <c:pt idx="46">
                  <c:v>104.324217</c:v>
                </c:pt>
                <c:pt idx="47">
                  <c:v>102.78612200000001</c:v>
                </c:pt>
                <c:pt idx="48">
                  <c:v>123.722841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123.722841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128.453889</c:v>
                </c:pt>
                <c:pt idx="65">
                  <c:v>121.52869099999999</c:v>
                </c:pt>
                <c:pt idx="66">
                  <c:v>110.794301</c:v>
                </c:pt>
                <c:pt idx="67">
                  <c:v>104.172499</c:v>
                </c:pt>
                <c:pt idx="68">
                  <c:v>100.781006</c:v>
                </c:pt>
                <c:pt idx="69">
                  <c:v>105.208663</c:v>
                </c:pt>
                <c:pt idx="70">
                  <c:v>104.324217</c:v>
                </c:pt>
                <c:pt idx="71">
                  <c:v>102.78612200000001</c:v>
                </c:pt>
                <c:pt idx="72">
                  <c:v>123.722841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128.453889</c:v>
                </c:pt>
                <c:pt idx="77">
                  <c:v>121.52869099999999</c:v>
                </c:pt>
                <c:pt idx="78">
                  <c:v>110.794301</c:v>
                </c:pt>
                <c:pt idx="79">
                  <c:v>104.172499</c:v>
                </c:pt>
                <c:pt idx="80">
                  <c:v>100.781006</c:v>
                </c:pt>
                <c:pt idx="81">
                  <c:v>105.208663</c:v>
                </c:pt>
                <c:pt idx="82">
                  <c:v>104.324217</c:v>
                </c:pt>
                <c:pt idx="83">
                  <c:v>102.78612200000001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63.480205999999995</c:v>
                </c:pt>
                <c:pt idx="1">
                  <c:v>67.159334999999984</c:v>
                </c:pt>
                <c:pt idx="2">
                  <c:v>73.292497000000012</c:v>
                </c:pt>
                <c:pt idx="3">
                  <c:v>64.260194000000013</c:v>
                </c:pt>
                <c:pt idx="4">
                  <c:v>63.963041000000004</c:v>
                </c:pt>
                <c:pt idx="5">
                  <c:v>60.55778500000001</c:v>
                </c:pt>
                <c:pt idx="6">
                  <c:v>57.324307999999988</c:v>
                </c:pt>
                <c:pt idx="7">
                  <c:v>54.735675000000001</c:v>
                </c:pt>
                <c:pt idx="8">
                  <c:v>61.327612999999999</c:v>
                </c:pt>
                <c:pt idx="9">
                  <c:v>70.379323999999997</c:v>
                </c:pt>
                <c:pt idx="10">
                  <c:v>84.270353999999998</c:v>
                </c:pt>
                <c:pt idx="11">
                  <c:v>92.761914999999988</c:v>
                </c:pt>
                <c:pt idx="12">
                  <c:v>63.480205999999995</c:v>
                </c:pt>
                <c:pt idx="13">
                  <c:v>67.159334999999984</c:v>
                </c:pt>
                <c:pt idx="14">
                  <c:v>73.292497000000012</c:v>
                </c:pt>
                <c:pt idx="15">
                  <c:v>64.260194000000013</c:v>
                </c:pt>
                <c:pt idx="16">
                  <c:v>63.963041000000004</c:v>
                </c:pt>
                <c:pt idx="17">
                  <c:v>60.55778500000001</c:v>
                </c:pt>
                <c:pt idx="18">
                  <c:v>57.324307999999988</c:v>
                </c:pt>
                <c:pt idx="19">
                  <c:v>54.735675000000001</c:v>
                </c:pt>
                <c:pt idx="20">
                  <c:v>61.327612999999999</c:v>
                </c:pt>
                <c:pt idx="21">
                  <c:v>70.379323999999997</c:v>
                </c:pt>
                <c:pt idx="22">
                  <c:v>84.270353999999998</c:v>
                </c:pt>
                <c:pt idx="23">
                  <c:v>92.761914999999988</c:v>
                </c:pt>
                <c:pt idx="24">
                  <c:v>63.480205999999995</c:v>
                </c:pt>
                <c:pt idx="25">
                  <c:v>67.159334999999984</c:v>
                </c:pt>
                <c:pt idx="26">
                  <c:v>73.292497000000012</c:v>
                </c:pt>
                <c:pt idx="27">
                  <c:v>64.260194000000013</c:v>
                </c:pt>
                <c:pt idx="28">
                  <c:v>63.963041000000004</c:v>
                </c:pt>
                <c:pt idx="29">
                  <c:v>60.55778500000001</c:v>
                </c:pt>
                <c:pt idx="30">
                  <c:v>57.324307999999988</c:v>
                </c:pt>
                <c:pt idx="31">
                  <c:v>54.735675000000001</c:v>
                </c:pt>
                <c:pt idx="32">
                  <c:v>61.327612999999999</c:v>
                </c:pt>
                <c:pt idx="33">
                  <c:v>70.379323999999997</c:v>
                </c:pt>
                <c:pt idx="34">
                  <c:v>84.270353999999998</c:v>
                </c:pt>
                <c:pt idx="35">
                  <c:v>92.761914999999988</c:v>
                </c:pt>
                <c:pt idx="36">
                  <c:v>63.480205999999995</c:v>
                </c:pt>
                <c:pt idx="37">
                  <c:v>67.159334999999984</c:v>
                </c:pt>
                <c:pt idx="38">
                  <c:v>73.292497000000012</c:v>
                </c:pt>
                <c:pt idx="39">
                  <c:v>64.260194000000013</c:v>
                </c:pt>
                <c:pt idx="40">
                  <c:v>63.963041000000004</c:v>
                </c:pt>
                <c:pt idx="41">
                  <c:v>60.55778500000001</c:v>
                </c:pt>
                <c:pt idx="42">
                  <c:v>57.324307999999988</c:v>
                </c:pt>
                <c:pt idx="43">
                  <c:v>54.735675000000001</c:v>
                </c:pt>
                <c:pt idx="44">
                  <c:v>61.327612999999999</c:v>
                </c:pt>
                <c:pt idx="45">
                  <c:v>70.379323999999997</c:v>
                </c:pt>
                <c:pt idx="46">
                  <c:v>84.270353999999998</c:v>
                </c:pt>
                <c:pt idx="47">
                  <c:v>92.761914999999988</c:v>
                </c:pt>
                <c:pt idx="48">
                  <c:v>63.480205999999995</c:v>
                </c:pt>
                <c:pt idx="49">
                  <c:v>67.159334999999984</c:v>
                </c:pt>
                <c:pt idx="50">
                  <c:v>73.292497000000012</c:v>
                </c:pt>
                <c:pt idx="51">
                  <c:v>64.260194000000013</c:v>
                </c:pt>
                <c:pt idx="52">
                  <c:v>63.963041000000004</c:v>
                </c:pt>
                <c:pt idx="53">
                  <c:v>60.55778500000001</c:v>
                </c:pt>
                <c:pt idx="54">
                  <c:v>57.324307999999988</c:v>
                </c:pt>
                <c:pt idx="55">
                  <c:v>54.735675000000001</c:v>
                </c:pt>
                <c:pt idx="56">
                  <c:v>61.327612999999999</c:v>
                </c:pt>
                <c:pt idx="57">
                  <c:v>70.379323999999997</c:v>
                </c:pt>
                <c:pt idx="58">
                  <c:v>84.270353999999998</c:v>
                </c:pt>
                <c:pt idx="59">
                  <c:v>92.761914999999988</c:v>
                </c:pt>
                <c:pt idx="60">
                  <c:v>63.480205999999995</c:v>
                </c:pt>
                <c:pt idx="61">
                  <c:v>67.159334999999984</c:v>
                </c:pt>
                <c:pt idx="62">
                  <c:v>73.292497000000012</c:v>
                </c:pt>
                <c:pt idx="63">
                  <c:v>64.260194000000013</c:v>
                </c:pt>
                <c:pt idx="64">
                  <c:v>63.963041000000004</c:v>
                </c:pt>
                <c:pt idx="65">
                  <c:v>60.55778500000001</c:v>
                </c:pt>
                <c:pt idx="66">
                  <c:v>57.324307999999988</c:v>
                </c:pt>
                <c:pt idx="67">
                  <c:v>54.735675000000001</c:v>
                </c:pt>
                <c:pt idx="68">
                  <c:v>61.327612999999999</c:v>
                </c:pt>
                <c:pt idx="69">
                  <c:v>70.379323999999997</c:v>
                </c:pt>
                <c:pt idx="70">
                  <c:v>84.270353999999998</c:v>
                </c:pt>
                <c:pt idx="71">
                  <c:v>92.761914999999988</c:v>
                </c:pt>
                <c:pt idx="72">
                  <c:v>63.480205999999995</c:v>
                </c:pt>
                <c:pt idx="73">
                  <c:v>67.159334999999984</c:v>
                </c:pt>
                <c:pt idx="74">
                  <c:v>73.292497000000012</c:v>
                </c:pt>
                <c:pt idx="75">
                  <c:v>64.260194000000013</c:v>
                </c:pt>
                <c:pt idx="76">
                  <c:v>63.963041000000004</c:v>
                </c:pt>
                <c:pt idx="77">
                  <c:v>60.55778500000001</c:v>
                </c:pt>
                <c:pt idx="78">
                  <c:v>57.324307999999988</c:v>
                </c:pt>
                <c:pt idx="79">
                  <c:v>54.735675000000001</c:v>
                </c:pt>
                <c:pt idx="80">
                  <c:v>61.327612999999999</c:v>
                </c:pt>
                <c:pt idx="81">
                  <c:v>70.379323999999997</c:v>
                </c:pt>
                <c:pt idx="82">
                  <c:v>84.270353999999998</c:v>
                </c:pt>
                <c:pt idx="83">
                  <c:v>92.761914999999988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070672"/>
        <c:axId val="509071232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151.54845399999999</c:v>
                </c:pt>
                <c:pt idx="12">
                  <c:v>154.389578</c:v>
                </c:pt>
                <c:pt idx="13">
                  <c:v>149.07128700000001</c:v>
                </c:pt>
                <c:pt idx="14">
                  <c:v>154.346698</c:v>
                </c:pt>
                <c:pt idx="15">
                  <c:v>167.06340900000001</c:v>
                </c:pt>
                <c:pt idx="16">
                  <c:v>172.809335</c:v>
                </c:pt>
                <c:pt idx="17">
                  <c:v>166.43659700000001</c:v>
                </c:pt>
                <c:pt idx="18">
                  <c:v>157.93807699999999</c:v>
                </c:pt>
                <c:pt idx="19">
                  <c:v>155.95185499999999</c:v>
                </c:pt>
                <c:pt idx="20">
                  <c:v>162.108619</c:v>
                </c:pt>
                <c:pt idx="21">
                  <c:v>175.587987</c:v>
                </c:pt>
                <c:pt idx="22">
                  <c:v>188.594571</c:v>
                </c:pt>
                <c:pt idx="23">
                  <c:v>195.54803699999999</c:v>
                </c:pt>
                <c:pt idx="24">
                  <c:v>187.203047</c:v>
                </c:pt>
                <c:pt idx="25">
                  <c:v>187.06361799999999</c:v>
                </c:pt>
                <c:pt idx="26">
                  <c:v>191.55273500000001</c:v>
                </c:pt>
                <c:pt idx="27">
                  <c:v>193.18521200000001</c:v>
                </c:pt>
                <c:pt idx="28">
                  <c:v>192.41693000000001</c:v>
                </c:pt>
                <c:pt idx="29">
                  <c:v>182.086476</c:v>
                </c:pt>
                <c:pt idx="30">
                  <c:v>168.11860899999999</c:v>
                </c:pt>
                <c:pt idx="31">
                  <c:v>158.908174</c:v>
                </c:pt>
                <c:pt idx="32">
                  <c:v>156.56690900000001</c:v>
                </c:pt>
                <c:pt idx="33">
                  <c:v>160.93226000000001</c:v>
                </c:pt>
                <c:pt idx="34">
                  <c:v>170.27655799999999</c:v>
                </c:pt>
                <c:pt idx="35">
                  <c:v>162.00901400000001</c:v>
                </c:pt>
                <c:pt idx="36">
                  <c:v>156.21421000000001</c:v>
                </c:pt>
                <c:pt idx="37">
                  <c:v>160.50150199999999</c:v>
                </c:pt>
                <c:pt idx="38">
                  <c:v>161.81549000000001</c:v>
                </c:pt>
                <c:pt idx="39">
                  <c:v>163.93691200000001</c:v>
                </c:pt>
                <c:pt idx="40">
                  <c:v>162.54224199999999</c:v>
                </c:pt>
                <c:pt idx="41">
                  <c:v>158.013959</c:v>
                </c:pt>
                <c:pt idx="42">
                  <c:v>145.81148300000001</c:v>
                </c:pt>
                <c:pt idx="43">
                  <c:v>141.204061</c:v>
                </c:pt>
                <c:pt idx="44">
                  <c:v>139.5712</c:v>
                </c:pt>
                <c:pt idx="45">
                  <c:v>141.46251899999999</c:v>
                </c:pt>
                <c:pt idx="46">
                  <c:v>143.424037</c:v>
                </c:pt>
                <c:pt idx="47">
                  <c:v>137.68714800000001</c:v>
                </c:pt>
                <c:pt idx="48">
                  <c:v>123.722841</c:v>
                </c:pt>
                <c:pt idx="49">
                  <c:v>121.01869499999999</c:v>
                </c:pt>
                <c:pt idx="50">
                  <c:v>126.53183900000001</c:v>
                </c:pt>
                <c:pt idx="51">
                  <c:v>129.07092700000001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99.200647000000004</c:v>
                </c:pt>
                <c:pt idx="61">
                  <c:v>98.744339999999994</c:v>
                </c:pt>
                <c:pt idx="62">
                  <c:v>97.127436000000003</c:v>
                </c:pt>
                <c:pt idx="63">
                  <c:v>107.96137</c:v>
                </c:pt>
                <c:pt idx="64">
                  <c:v>111.6375</c:v>
                </c:pt>
                <c:pt idx="65">
                  <c:v>105.5094</c:v>
                </c:pt>
                <c:pt idx="66">
                  <c:v>103.53279999999999</c:v>
                </c:pt>
                <c:pt idx="67">
                  <c:v>101.2664</c:v>
                </c:pt>
                <c:pt idx="68">
                  <c:v>99.553880000000007</c:v>
                </c:pt>
                <c:pt idx="69">
                  <c:v>104.1909</c:v>
                </c:pt>
                <c:pt idx="70">
                  <c:v>108.82210000000001</c:v>
                </c:pt>
                <c:pt idx="71">
                  <c:v>107.405</c:v>
                </c:pt>
                <c:pt idx="72">
                  <c:v>102.3737</c:v>
                </c:pt>
                <c:pt idx="73">
                  <c:v>100.4863</c:v>
                </c:pt>
                <c:pt idx="74">
                  <c:v>108.6576</c:v>
                </c:pt>
                <c:pt idx="75">
                  <c:v>109.0844</c:v>
                </c:pt>
                <c:pt idx="76">
                  <c:v>110.5577</c:v>
                </c:pt>
                <c:pt idx="77">
                  <c:v>105.5594</c:v>
                </c:pt>
                <c:pt idx="78">
                  <c:v>102.8882</c:v>
                </c:pt>
                <c:pt idx="79">
                  <c:v>100.0673</c:v>
                </c:pt>
                <c:pt idx="80">
                  <c:v>98.812089999999998</c:v>
                </c:pt>
                <c:pt idx="81">
                  <c:v>103.7144</c:v>
                </c:pt>
                <c:pt idx="82">
                  <c:v>108.8623</c:v>
                </c:pt>
                <c:pt idx="83">
                  <c:v>106.9692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070672"/>
        <c:axId val="509071232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66</c:v>
                </c:pt>
                <c:pt idx="1">
                  <c:v>66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071792"/>
        <c:axId val="509072352"/>
      </c:scatterChart>
      <c:dateAx>
        <c:axId val="50907067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9071232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509071232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09070672"/>
        <c:crosses val="autoZero"/>
        <c:crossBetween val="between"/>
        <c:majorUnit val="25"/>
      </c:valAx>
      <c:valAx>
        <c:axId val="509071792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9072352"/>
        <c:crosses val="max"/>
        <c:crossBetween val="midCat"/>
      </c:valAx>
      <c:valAx>
        <c:axId val="5090723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907179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-78.233043100000032</c:v>
                </c:pt>
                <c:pt idx="1">
                  <c:v>234.86324419999937</c:v>
                </c:pt>
                <c:pt idx="2">
                  <c:v>-143.79486439999982</c:v>
                </c:pt>
                <c:pt idx="3">
                  <c:v>37.254676999999901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28.085985599999731</c:v>
                </c:pt>
                <c:pt idx="1">
                  <c:v>-85.538218600000164</c:v>
                </c:pt>
                <c:pt idx="2">
                  <c:v>-5.3217362999998841</c:v>
                </c:pt>
                <c:pt idx="3">
                  <c:v>-10.5928557000002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-28.827479691000008</c:v>
                </c:pt>
                <c:pt idx="1">
                  <c:v>65.941325724999388</c:v>
                </c:pt>
                <c:pt idx="2">
                  <c:v>-45.82595599699971</c:v>
                </c:pt>
                <c:pt idx="3">
                  <c:v>9.6288697570003023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4.5263938300000746</c:v>
                </c:pt>
                <c:pt idx="1">
                  <c:v>6.7523748799999339</c:v>
                </c:pt>
                <c:pt idx="2">
                  <c:v>-4.5793363399999407</c:v>
                </c:pt>
                <c:pt idx="3">
                  <c:v>4.2639226799999506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9079632"/>
        <c:axId val="509080192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124621924629775E-2"/>
                  <c:y val="5.1702842346119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8822173236874E-2"/>
                  <c:y val="-8.506499951005398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069170013688975E-2"/>
                  <c:y val="4.71576219274729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5136848877125286E-2"/>
                  <c:y val="-2.862698271118566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-74.448142999999618</c:v>
                </c:pt>
                <c:pt idx="1">
                  <c:v>222.01872600000024</c:v>
                </c:pt>
                <c:pt idx="2">
                  <c:v>-199.52031600000009</c:v>
                </c:pt>
                <c:pt idx="3">
                  <c:v>40.552169000000504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079632"/>
        <c:axId val="509080192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081312"/>
        <c:axId val="509080752"/>
      </c:scatterChart>
      <c:catAx>
        <c:axId val="509079632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080192"/>
        <c:crosses val="autoZero"/>
        <c:auto val="1"/>
        <c:lblAlgn val="ctr"/>
        <c:lblOffset val="100"/>
        <c:tickLblSkip val="1"/>
        <c:noMultiLvlLbl val="0"/>
      </c:catAx>
      <c:valAx>
        <c:axId val="509080192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079632"/>
        <c:crosses val="autoZero"/>
        <c:crossBetween val="between"/>
      </c:valAx>
      <c:valAx>
        <c:axId val="509080752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9081312"/>
        <c:crosses val="max"/>
        <c:crossBetween val="midCat"/>
      </c:valAx>
      <c:valAx>
        <c:axId val="5090813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9080752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10735.82944</c:v>
                </c:pt>
                <c:pt idx="1">
                  <c:v>10616.690930000001</c:v>
                </c:pt>
                <c:pt idx="2">
                  <c:v>9593.1623380000001</c:v>
                </c:pt>
                <c:pt idx="3">
                  <c:v>9347.2501539999994</c:v>
                </c:pt>
                <c:pt idx="4">
                  <c:v>9551.1917690000009</c:v>
                </c:pt>
                <c:pt idx="5">
                  <c:v>11387.90897</c:v>
                </c:pt>
                <c:pt idx="6">
                  <c:v>12410.94657</c:v>
                </c:pt>
                <c:pt idx="7">
                  <c:v>12705.331759999999</c:v>
                </c:pt>
                <c:pt idx="8">
                  <c:v>11613.767389999999</c:v>
                </c:pt>
                <c:pt idx="9">
                  <c:v>9936.4685769999996</c:v>
                </c:pt>
                <c:pt idx="10">
                  <c:v>9619.5098940000007</c:v>
                </c:pt>
                <c:pt idx="11">
                  <c:v>10401.55011</c:v>
                </c:pt>
                <c:pt idx="12">
                  <c:v>10653.87563</c:v>
                </c:pt>
                <c:pt idx="13">
                  <c:v>10238.19623</c:v>
                </c:pt>
                <c:pt idx="14">
                  <c:v>9776.9945020000014</c:v>
                </c:pt>
                <c:pt idx="15">
                  <c:v>9466.2947919999988</c:v>
                </c:pt>
                <c:pt idx="16">
                  <c:v>9785.435254</c:v>
                </c:pt>
                <c:pt idx="17">
                  <c:v>11351.659229999999</c:v>
                </c:pt>
                <c:pt idx="18">
                  <c:v>12270.18161</c:v>
                </c:pt>
                <c:pt idx="19">
                  <c:v>12026.465099999999</c:v>
                </c:pt>
                <c:pt idx="20">
                  <c:v>11097.96204</c:v>
                </c:pt>
                <c:pt idx="21">
                  <c:v>10028.777619999999</c:v>
                </c:pt>
                <c:pt idx="22">
                  <c:v>9826.7426269999996</c:v>
                </c:pt>
                <c:pt idx="23">
                  <c:v>10475.08193</c:v>
                </c:pt>
                <c:pt idx="24">
                  <c:v>11383.110885</c:v>
                </c:pt>
                <c:pt idx="25">
                  <c:v>10683.189733000001</c:v>
                </c:pt>
                <c:pt idx="26">
                  <c:v>9801.0686030999987</c:v>
                </c:pt>
                <c:pt idx="27">
                  <c:v>9505.2135249000003</c:v>
                </c:pt>
                <c:pt idx="28">
                  <c:v>9991.2352502000012</c:v>
                </c:pt>
                <c:pt idx="29">
                  <c:v>11505.767214000001</c:v>
                </c:pt>
                <c:pt idx="30">
                  <c:v>12331.911184999999</c:v>
                </c:pt>
                <c:pt idx="31">
                  <c:v>12599.276044</c:v>
                </c:pt>
                <c:pt idx="32">
                  <c:v>11458.027461</c:v>
                </c:pt>
                <c:pt idx="33">
                  <c:v>10187.306479999999</c:v>
                </c:pt>
                <c:pt idx="34">
                  <c:v>9919.1446828000007</c:v>
                </c:pt>
                <c:pt idx="35">
                  <c:v>10310.393233999999</c:v>
                </c:pt>
                <c:pt idx="36">
                  <c:v>10835.727591999999</c:v>
                </c:pt>
                <c:pt idx="37">
                  <c:v>10827.194087</c:v>
                </c:pt>
                <c:pt idx="38">
                  <c:v>9978.6184126999997</c:v>
                </c:pt>
                <c:pt idx="39">
                  <c:v>9407.1186018000008</c:v>
                </c:pt>
                <c:pt idx="40">
                  <c:v>9773.9255608000003</c:v>
                </c:pt>
                <c:pt idx="41">
                  <c:v>11116.609819000001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11116.609819000001</c:v>
                </c:pt>
                <c:pt idx="42">
                  <c:v>12047.17</c:v>
                </c:pt>
                <c:pt idx="43">
                  <c:v>12267.22</c:v>
                </c:pt>
                <c:pt idx="44">
                  <c:v>11006.33</c:v>
                </c:pt>
                <c:pt idx="45">
                  <c:v>10040.540000000001</c:v>
                </c:pt>
                <c:pt idx="46">
                  <c:v>9703.3349999999991</c:v>
                </c:pt>
                <c:pt idx="47">
                  <c:v>10299.35</c:v>
                </c:pt>
                <c:pt idx="48">
                  <c:v>10925.88</c:v>
                </c:pt>
                <c:pt idx="49">
                  <c:v>10866.75</c:v>
                </c:pt>
                <c:pt idx="50">
                  <c:v>9923.8619999999992</c:v>
                </c:pt>
                <c:pt idx="51">
                  <c:v>9415.6049999999996</c:v>
                </c:pt>
                <c:pt idx="52">
                  <c:v>9747.7759999999998</c:v>
                </c:pt>
                <c:pt idx="53">
                  <c:v>11162.11</c:v>
                </c:pt>
                <c:pt idx="54">
                  <c:v>12165.27</c:v>
                </c:pt>
                <c:pt idx="55">
                  <c:v>12378.5</c:v>
                </c:pt>
                <c:pt idx="56">
                  <c:v>11072.19</c:v>
                </c:pt>
                <c:pt idx="57">
                  <c:v>10075.4</c:v>
                </c:pt>
                <c:pt idx="58">
                  <c:v>9725.8130000000001</c:v>
                </c:pt>
                <c:pt idx="59">
                  <c:v>10322.900000000001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10659.967325166666</c:v>
                </c:pt>
                <c:pt idx="2">
                  <c:v>10659.967325166666</c:v>
                </c:pt>
                <c:pt idx="3">
                  <c:v>10659.967325166666</c:v>
                </c:pt>
                <c:pt idx="4">
                  <c:v>10659.967325166666</c:v>
                </c:pt>
                <c:pt idx="5">
                  <c:v>10659.967325166666</c:v>
                </c:pt>
                <c:pt idx="6">
                  <c:v>10659.967325166666</c:v>
                </c:pt>
                <c:pt idx="7">
                  <c:v>10659.967325166666</c:v>
                </c:pt>
                <c:pt idx="8">
                  <c:v>10659.967325166666</c:v>
                </c:pt>
                <c:pt idx="9">
                  <c:v>10659.967325166666</c:v>
                </c:pt>
                <c:pt idx="10">
                  <c:v>10659.967325166666</c:v>
                </c:pt>
                <c:pt idx="13">
                  <c:v>10583.138880416665</c:v>
                </c:pt>
                <c:pt idx="14">
                  <c:v>10583.138880416665</c:v>
                </c:pt>
                <c:pt idx="15">
                  <c:v>10583.138880416665</c:v>
                </c:pt>
                <c:pt idx="16">
                  <c:v>10583.138880416665</c:v>
                </c:pt>
                <c:pt idx="17">
                  <c:v>10583.138880416665</c:v>
                </c:pt>
                <c:pt idx="18">
                  <c:v>10583.138880416665</c:v>
                </c:pt>
                <c:pt idx="19">
                  <c:v>10583.138880416665</c:v>
                </c:pt>
                <c:pt idx="20">
                  <c:v>10583.138880416665</c:v>
                </c:pt>
                <c:pt idx="21">
                  <c:v>10583.138880416665</c:v>
                </c:pt>
                <c:pt idx="22">
                  <c:v>10583.138880416665</c:v>
                </c:pt>
                <c:pt idx="25">
                  <c:v>10806.303691416668</c:v>
                </c:pt>
                <c:pt idx="26">
                  <c:v>10806.303691416668</c:v>
                </c:pt>
                <c:pt idx="27">
                  <c:v>10806.303691416668</c:v>
                </c:pt>
                <c:pt idx="28">
                  <c:v>10806.303691416668</c:v>
                </c:pt>
                <c:pt idx="29">
                  <c:v>10806.303691416668</c:v>
                </c:pt>
                <c:pt idx="30">
                  <c:v>10806.303691416668</c:v>
                </c:pt>
                <c:pt idx="31">
                  <c:v>10806.303691416668</c:v>
                </c:pt>
                <c:pt idx="32">
                  <c:v>10806.303691416668</c:v>
                </c:pt>
                <c:pt idx="33">
                  <c:v>10806.303691416668</c:v>
                </c:pt>
                <c:pt idx="34">
                  <c:v>10806.303691416668</c:v>
                </c:pt>
                <c:pt idx="37">
                  <c:v>10608.594922775001</c:v>
                </c:pt>
                <c:pt idx="38">
                  <c:v>10608.594922775001</c:v>
                </c:pt>
                <c:pt idx="39">
                  <c:v>10608.594922775001</c:v>
                </c:pt>
                <c:pt idx="40">
                  <c:v>10608.594922775001</c:v>
                </c:pt>
                <c:pt idx="41">
                  <c:v>10608.594922775001</c:v>
                </c:pt>
                <c:pt idx="42">
                  <c:v>10608.594922775001</c:v>
                </c:pt>
                <c:pt idx="43">
                  <c:v>10608.594922775001</c:v>
                </c:pt>
                <c:pt idx="44">
                  <c:v>10608.594922775001</c:v>
                </c:pt>
                <c:pt idx="45">
                  <c:v>10608.594922775001</c:v>
                </c:pt>
                <c:pt idx="46">
                  <c:v>10608.594922775001</c:v>
                </c:pt>
                <c:pt idx="49">
                  <c:v>10648.504666666666</c:v>
                </c:pt>
                <c:pt idx="50">
                  <c:v>10648.504666666666</c:v>
                </c:pt>
                <c:pt idx="51">
                  <c:v>10648.504666666666</c:v>
                </c:pt>
                <c:pt idx="52">
                  <c:v>10648.504666666666</c:v>
                </c:pt>
                <c:pt idx="53">
                  <c:v>10648.504666666666</c:v>
                </c:pt>
                <c:pt idx="54">
                  <c:v>10648.504666666666</c:v>
                </c:pt>
                <c:pt idx="55">
                  <c:v>10648.504666666666</c:v>
                </c:pt>
                <c:pt idx="56">
                  <c:v>10648.504666666666</c:v>
                </c:pt>
                <c:pt idx="57">
                  <c:v>10648.504666666666</c:v>
                </c:pt>
                <c:pt idx="58">
                  <c:v>10648.504666666666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9085232"/>
        <c:axId val="509085792"/>
      </c:lineChart>
      <c:catAx>
        <c:axId val="509085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0857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908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085232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2.0868738840338796E-2</c:v>
                </c:pt>
                <c:pt idx="1">
                  <c:v>3.2291906060659459E-2</c:v>
                </c:pt>
                <c:pt idx="2">
                  <c:v>1.0652888363746671E-2</c:v>
                </c:pt>
                <c:pt idx="3">
                  <c:v>-8.0926157446510327E-3</c:v>
                </c:pt>
                <c:pt idx="4">
                  <c:v>2.6949346988028866E-2</c:v>
                </c:pt>
                <c:pt idx="5">
                  <c:v>1.7124123869005636E-4</c:v>
                </c:pt>
                <c:pt idx="6">
                  <c:v>1.5066479064804073E-2</c:v>
                </c:pt>
                <c:pt idx="7">
                  <c:v>1.1071043114957879E-2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09089712"/>
        <c:axId val="509090272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128592"/>
        <c:axId val="509090832"/>
      </c:scatterChart>
      <c:catAx>
        <c:axId val="50908971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9090272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509090272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9089712"/>
        <c:crosses val="autoZero"/>
        <c:crossBetween val="between"/>
        <c:majorUnit val="2.0000000000000004E-2"/>
      </c:valAx>
      <c:valAx>
        <c:axId val="509090832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86128592"/>
        <c:crosses val="max"/>
        <c:crossBetween val="midCat"/>
        <c:majorUnit val="1"/>
      </c:valAx>
      <c:valAx>
        <c:axId val="4861285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9090832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11.46</c:v>
                </c:pt>
                <c:pt idx="1">
                  <c:v>11.63</c:v>
                </c:pt>
                <c:pt idx="2">
                  <c:v>11.61</c:v>
                </c:pt>
                <c:pt idx="3">
                  <c:v>11.93</c:v>
                </c:pt>
                <c:pt idx="4">
                  <c:v>12.4</c:v>
                </c:pt>
                <c:pt idx="5">
                  <c:v>12.54</c:v>
                </c:pt>
                <c:pt idx="6">
                  <c:v>12.65</c:v>
                </c:pt>
                <c:pt idx="7">
                  <c:v>12.53</c:v>
                </c:pt>
                <c:pt idx="8">
                  <c:v>12.51</c:v>
                </c:pt>
                <c:pt idx="9">
                  <c:v>12.36</c:v>
                </c:pt>
                <c:pt idx="10">
                  <c:v>12.1</c:v>
                </c:pt>
                <c:pt idx="11">
                  <c:v>11.72</c:v>
                </c:pt>
                <c:pt idx="12">
                  <c:v>11.65</c:v>
                </c:pt>
                <c:pt idx="13">
                  <c:v>11.94</c:v>
                </c:pt>
                <c:pt idx="14">
                  <c:v>12.25</c:v>
                </c:pt>
                <c:pt idx="15">
                  <c:v>12.31</c:v>
                </c:pt>
                <c:pt idx="16">
                  <c:v>12.85</c:v>
                </c:pt>
                <c:pt idx="17">
                  <c:v>12.99</c:v>
                </c:pt>
                <c:pt idx="18">
                  <c:v>13.09</c:v>
                </c:pt>
                <c:pt idx="19">
                  <c:v>13.04</c:v>
                </c:pt>
                <c:pt idx="20">
                  <c:v>12.95</c:v>
                </c:pt>
                <c:pt idx="21">
                  <c:v>12.6</c:v>
                </c:pt>
                <c:pt idx="22">
                  <c:v>12.48</c:v>
                </c:pt>
                <c:pt idx="23">
                  <c:v>12.17</c:v>
                </c:pt>
                <c:pt idx="24">
                  <c:v>12.1</c:v>
                </c:pt>
                <c:pt idx="25">
                  <c:v>12.29</c:v>
                </c:pt>
                <c:pt idx="26">
                  <c:v>12.33</c:v>
                </c:pt>
                <c:pt idx="27">
                  <c:v>12.62</c:v>
                </c:pt>
                <c:pt idx="28">
                  <c:v>12.93</c:v>
                </c:pt>
                <c:pt idx="29">
                  <c:v>12.92</c:v>
                </c:pt>
                <c:pt idx="30">
                  <c:v>12.94</c:v>
                </c:pt>
                <c:pt idx="31">
                  <c:v>12.91</c:v>
                </c:pt>
                <c:pt idx="32">
                  <c:v>13.03</c:v>
                </c:pt>
                <c:pt idx="33">
                  <c:v>12.72</c:v>
                </c:pt>
                <c:pt idx="34">
                  <c:v>12.71</c:v>
                </c:pt>
                <c:pt idx="35">
                  <c:v>12.32</c:v>
                </c:pt>
                <c:pt idx="36">
                  <c:v>11.99</c:v>
                </c:pt>
                <c:pt idx="37">
                  <c:v>12.14</c:v>
                </c:pt>
                <c:pt idx="38">
                  <c:v>12.56</c:v>
                </c:pt>
                <c:pt idx="39">
                  <c:v>12.43</c:v>
                </c:pt>
                <c:pt idx="40">
                  <c:v>12.79</c:v>
                </c:pt>
                <c:pt idx="41">
                  <c:v>12.73</c:v>
                </c:pt>
                <c:pt idx="42">
                  <c:v>12.68</c:v>
                </c:pt>
                <c:pt idx="43">
                  <c:v>12.88</c:v>
                </c:pt>
                <c:pt idx="44">
                  <c:v>12.87</c:v>
                </c:pt>
                <c:pt idx="45">
                  <c:v>12.46</c:v>
                </c:pt>
                <c:pt idx="46">
                  <c:v>12.75</c:v>
                </c:pt>
                <c:pt idx="47">
                  <c:v>12.23</c:v>
                </c:pt>
                <c:pt idx="48">
                  <c:v>12.21</c:v>
                </c:pt>
                <c:pt idx="49">
                  <c:v>12.79</c:v>
                </c:pt>
                <c:pt idx="50">
                  <c:v>12.89</c:v>
                </c:pt>
                <c:pt idx="51">
                  <c:v>12.72</c:v>
                </c:pt>
                <c:pt idx="52">
                  <c:v>13.07</c:v>
                </c:pt>
                <c:pt idx="53">
                  <c:v>13.2</c:v>
                </c:pt>
                <c:pt idx="54">
                  <c:v>13.08</c:v>
                </c:pt>
                <c:pt idx="55">
                  <c:v>13.15</c:v>
                </c:pt>
                <c:pt idx="56">
                  <c:v>13.28</c:v>
                </c:pt>
                <c:pt idx="57">
                  <c:v>12.8</c:v>
                </c:pt>
                <c:pt idx="58">
                  <c:v>12.94</c:v>
                </c:pt>
                <c:pt idx="59">
                  <c:v>12.45</c:v>
                </c:pt>
                <c:pt idx="60">
                  <c:v>12.25</c:v>
                </c:pt>
                <c:pt idx="61">
                  <c:v>12.66</c:v>
                </c:pt>
                <c:pt idx="62">
                  <c:v>12.99</c:v>
                </c:pt>
                <c:pt idx="63">
                  <c:v>12.88</c:v>
                </c:pt>
                <c:pt idx="64">
                  <c:v>13.15</c:v>
                </c:pt>
                <c:pt idx="65">
                  <c:v>13.04</c:v>
                </c:pt>
                <c:pt idx="66">
                  <c:v>13.13</c:v>
                </c:pt>
                <c:pt idx="67">
                  <c:v>13.28</c:v>
                </c:pt>
                <c:pt idx="68">
                  <c:v>13.01</c:v>
                </c:pt>
                <c:pt idx="69">
                  <c:v>12.87</c:v>
                </c:pt>
                <c:pt idx="70">
                  <c:v>12.95</c:v>
                </c:pt>
                <c:pt idx="71">
                  <c:v>12.47</c:v>
                </c:pt>
                <c:pt idx="72">
                  <c:v>12.47</c:v>
                </c:pt>
                <c:pt idx="73">
                  <c:v>12.7</c:v>
                </c:pt>
                <c:pt idx="74">
                  <c:v>12.83</c:v>
                </c:pt>
                <c:pt idx="75">
                  <c:v>13.26</c:v>
                </c:pt>
                <c:pt idx="76">
                  <c:v>13.537879999999999</c:v>
                </c:pt>
                <c:pt idx="77">
                  <c:v>13.442679999999999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13.442679999999999</c:v>
                </c:pt>
                <c:pt idx="78">
                  <c:v>13.3872</c:v>
                </c:pt>
                <c:pt idx="79">
                  <c:v>13.423220000000001</c:v>
                </c:pt>
                <c:pt idx="80">
                  <c:v>13.255509999999999</c:v>
                </c:pt>
                <c:pt idx="81">
                  <c:v>13.01065</c:v>
                </c:pt>
                <c:pt idx="82">
                  <c:v>13.148149999999999</c:v>
                </c:pt>
                <c:pt idx="83">
                  <c:v>12.5657</c:v>
                </c:pt>
                <c:pt idx="84">
                  <c:v>12.50868</c:v>
                </c:pt>
                <c:pt idx="85">
                  <c:v>12.70979</c:v>
                </c:pt>
                <c:pt idx="86">
                  <c:v>12.89146</c:v>
                </c:pt>
                <c:pt idx="87">
                  <c:v>13.42252</c:v>
                </c:pt>
                <c:pt idx="88">
                  <c:v>13.65645</c:v>
                </c:pt>
                <c:pt idx="89">
                  <c:v>13.589040000000001</c:v>
                </c:pt>
                <c:pt idx="90">
                  <c:v>13.535080000000001</c:v>
                </c:pt>
                <c:pt idx="91">
                  <c:v>13.596500000000001</c:v>
                </c:pt>
                <c:pt idx="92">
                  <c:v>13.44768</c:v>
                </c:pt>
                <c:pt idx="93">
                  <c:v>13.1957</c:v>
                </c:pt>
                <c:pt idx="94">
                  <c:v>13.418570000000001</c:v>
                </c:pt>
                <c:pt idx="95">
                  <c:v>12.83953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131952"/>
        <c:axId val="486132512"/>
      </c:lineChart>
      <c:catAx>
        <c:axId val="4861319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32512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486132512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31952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128.643906466</c:v>
                </c:pt>
                <c:pt idx="5">
                  <c:v>135.502056767</c:v>
                </c:pt>
                <c:pt idx="6">
                  <c:v>124.533916205</c:v>
                </c:pt>
                <c:pt idx="7">
                  <c:v>128.03575699499999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783.06649959000003</c:v>
                </c:pt>
                <c:pt idx="6">
                  <c:v>757.95268883999995</c:v>
                </c:pt>
                <c:pt idx="7">
                  <c:v>753.09497540999996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1153.5590709999999</c:v>
                </c:pt>
                <c:pt idx="6">
                  <c:v>1263.5602137999999</c:v>
                </c:pt>
                <c:pt idx="7">
                  <c:v>1452.9481667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2211.1719425000001</c:v>
                </c:pt>
                <c:pt idx="6">
                  <c:v>2191.9545616</c:v>
                </c:pt>
                <c:pt idx="7">
                  <c:v>2144.3385819999999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4021.9522996000001</c:v>
                </c:pt>
                <c:pt idx="6">
                  <c:v>4212.9348633999998</c:v>
                </c:pt>
                <c:pt idx="7">
                  <c:v>4192.4555136999998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3140.8019481000001</c:v>
                </c:pt>
                <c:pt idx="6">
                  <c:v>2640.5627384999998</c:v>
                </c:pt>
                <c:pt idx="7">
                  <c:v>2529.0115108999998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138672"/>
        <c:axId val="486139232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139792"/>
        <c:axId val="486140352"/>
      </c:scatterChart>
      <c:catAx>
        <c:axId val="486138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39232"/>
        <c:crosses val="autoZero"/>
        <c:auto val="0"/>
        <c:lblAlgn val="ctr"/>
        <c:lblOffset val="100"/>
        <c:tickLblSkip val="1"/>
        <c:noMultiLvlLbl val="0"/>
      </c:catAx>
      <c:valAx>
        <c:axId val="48613923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38672"/>
        <c:crosses val="autoZero"/>
        <c:crossBetween val="midCat"/>
        <c:majorUnit val="0.2"/>
      </c:valAx>
      <c:valAx>
        <c:axId val="486139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86140352"/>
        <c:crosses val="autoZero"/>
        <c:crossBetween val="midCat"/>
      </c:valAx>
      <c:valAx>
        <c:axId val="4861403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86139792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128.643906466</c:v>
                </c:pt>
                <c:pt idx="5">
                  <c:v>135.502056767</c:v>
                </c:pt>
                <c:pt idx="6">
                  <c:v>124.533916205</c:v>
                </c:pt>
                <c:pt idx="7">
                  <c:v>128.03575699499999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783.06649959000003</c:v>
                </c:pt>
                <c:pt idx="6">
                  <c:v>757.95268883999995</c:v>
                </c:pt>
                <c:pt idx="7">
                  <c:v>753.09497540999996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1153.5590709999999</c:v>
                </c:pt>
                <c:pt idx="6">
                  <c:v>1263.5602137999999</c:v>
                </c:pt>
                <c:pt idx="7">
                  <c:v>1452.9481667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2211.1719425000001</c:v>
                </c:pt>
                <c:pt idx="6">
                  <c:v>2191.9545616</c:v>
                </c:pt>
                <c:pt idx="7">
                  <c:v>2144.3385819999999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78A09BEB-4C28-4330-A199-26787218DBE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EDBA777E-8B45-410F-A8CB-19109947C5A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D9231771-838F-4BBC-8D46-8028B961386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66441C00-669F-4AF8-9FC9-1A40721E935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3B800BBA-7CDF-4BAF-BFCC-BD89E82FA15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F6C2B603-416E-4C60-93A2-60F9F61DB65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69F5A063-07D9-4B3A-A63C-61BC6DCD4E0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FB3F6AC6-12F1-40F2-9798-9595C7E3B97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4021.9522996000001</c:v>
                </c:pt>
                <c:pt idx="6">
                  <c:v>4212.9348633999998</c:v>
                </c:pt>
                <c:pt idx="7">
                  <c:v>4192.4555136999998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28%</c:v>
                  </c:pt>
                  <c:pt idx="1">
                    <c:v>28%</c:v>
                  </c:pt>
                  <c:pt idx="2">
                    <c:v>33%</c:v>
                  </c:pt>
                  <c:pt idx="3">
                    <c:v>34%</c:v>
                  </c:pt>
                  <c:pt idx="4">
                    <c:v>32%</c:v>
                  </c:pt>
                  <c:pt idx="5">
                    <c:v>35%</c:v>
                  </c:pt>
                  <c:pt idx="6">
                    <c:v>38%</c:v>
                  </c:pt>
                  <c:pt idx="7">
                    <c:v>37%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A470A980-5B26-40DE-9866-19CE9F59948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8DB9F211-877C-4A96-8F35-0A86369BBBF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23212CFF-1CC7-4FDC-998E-7469203EBE1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01519D23-F0C0-485F-BD8F-22DBF261045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9CDDB91D-7F07-4C49-910D-E94AA816CA3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9760E30D-2C14-4F64-99F4-650F2B2A71A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746A3C27-064C-4D4F-A5B5-07927AF4B53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E3AEA5CB-B4FC-4E39-A096-3EE38125F45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3140.8019481000001</c:v>
                </c:pt>
                <c:pt idx="6">
                  <c:v>2640.5627384999998</c:v>
                </c:pt>
                <c:pt idx="7">
                  <c:v>2529.0115108999998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39%</c:v>
                  </c:pt>
                  <c:pt idx="1">
                    <c:v>39%</c:v>
                  </c:pt>
                  <c:pt idx="2">
                    <c:v>33%</c:v>
                  </c:pt>
                  <c:pt idx="3">
                    <c:v>30%</c:v>
                  </c:pt>
                  <c:pt idx="4">
                    <c:v>30%</c:v>
                  </c:pt>
                  <c:pt idx="5">
                    <c:v>27%</c:v>
                  </c:pt>
                  <c:pt idx="6">
                    <c:v>24%</c:v>
                  </c:pt>
                  <c:pt idx="7">
                    <c:v>23%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486146512"/>
        <c:axId val="486147072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147632"/>
        <c:axId val="486148192"/>
      </c:scatterChart>
      <c:catAx>
        <c:axId val="486146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47072"/>
        <c:crosses val="autoZero"/>
        <c:auto val="0"/>
        <c:lblAlgn val="ctr"/>
        <c:lblOffset val="100"/>
        <c:noMultiLvlLbl val="0"/>
      </c:catAx>
      <c:valAx>
        <c:axId val="486147072"/>
        <c:scaling>
          <c:orientation val="minMax"/>
          <c:max val="125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46512"/>
        <c:crosses val="autoZero"/>
        <c:crossBetween val="between"/>
        <c:majorUnit val="2500"/>
        <c:dispUnits>
          <c:builtInUnit val="thousands"/>
        </c:dispUnits>
      </c:valAx>
      <c:valAx>
        <c:axId val="4861476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86148192"/>
        <c:crosses val="autoZero"/>
        <c:crossBetween val="midCat"/>
      </c:valAx>
      <c:valAx>
        <c:axId val="4861481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86147632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4.2808694233941277E-4"/>
          <c:y val="7.740508316500370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5.5724746999999741E-2</c:v>
                </c:pt>
                <c:pt idx="1">
                  <c:v>7.1420898000000399E-2</c:v>
                </c:pt>
                <c:pt idx="2">
                  <c:v>-7.0214777000000339E-2</c:v>
                </c:pt>
                <c:pt idx="3">
                  <c:v>-3.4198806000000026E-2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-7.9587449999999893E-3</c:v>
                </c:pt>
                <c:pt idx="1">
                  <c:v>-3.2143599999999717E-3</c:v>
                </c:pt>
                <c:pt idx="2">
                  <c:v>-1.1353946000000004E-2</c:v>
                </c:pt>
                <c:pt idx="3">
                  <c:v>-1.0633959999999942E-3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6.2943199999998534E-4</c:v>
                </c:pt>
                <c:pt idx="1">
                  <c:v>7.3859710000000189E-3</c:v>
                </c:pt>
                <c:pt idx="2">
                  <c:v>-2.4203269999999999E-3</c:v>
                </c:pt>
                <c:pt idx="3">
                  <c:v>-2.1026000000007317E-5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4.7531301700000084E-2</c:v>
                </c:pt>
                <c:pt idx="1">
                  <c:v>4.1880821899999976E-2</c:v>
                </c:pt>
                <c:pt idx="2">
                  <c:v>-1.7122893000001138E-3</c:v>
                </c:pt>
                <c:pt idx="3">
                  <c:v>5.5017186100000171E-2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0.29452756400000002</c:v>
                </c:pt>
                <c:pt idx="1">
                  <c:v>-7.931784800000008E-2</c:v>
                </c:pt>
                <c:pt idx="2">
                  <c:v>-9.1056685000000304E-2</c:v>
                </c:pt>
                <c:pt idx="3">
                  <c:v>-2.7723289999999068E-3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0.25188304480000001</c:v>
                </c:pt>
                <c:pt idx="1">
                  <c:v>0.19001293199999969</c:v>
                </c:pt>
                <c:pt idx="2">
                  <c:v>0.3068342567000002</c:v>
                </c:pt>
                <c:pt idx="3">
                  <c:v>0.48820358100000005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0.20687991799999994</c:v>
                </c:pt>
                <c:pt idx="1">
                  <c:v>0.17446459300000006</c:v>
                </c:pt>
                <c:pt idx="2">
                  <c:v>0.13727960999999989</c:v>
                </c:pt>
                <c:pt idx="3">
                  <c:v>0.23962240900000009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86156592"/>
        <c:axId val="486157152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9227728446E-2"/>
                  <c:y val="-3.69728469817047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2918423039346E-2"/>
                  <c:y val="-6.417335689167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8379928002031141E-2"/>
                  <c:y val="-0.10687612968335278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36194700606E-2"/>
                  <c:y val="-6.45835969586620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0.84921726249999974</c:v>
                </c:pt>
                <c:pt idx="1">
                  <c:v>0.40263300790000012</c:v>
                </c:pt>
                <c:pt idx="2">
                  <c:v>0.26735584239999932</c:v>
                </c:pt>
                <c:pt idx="3">
                  <c:v>0.74478761910000046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156592"/>
        <c:axId val="486157152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0638364055493254E-3"/>
                  <c:y val="2.778228219080066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157712"/>
        <c:axId val="486158272"/>
      </c:scatterChart>
      <c:catAx>
        <c:axId val="48615659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57152"/>
        <c:crosses val="autoZero"/>
        <c:auto val="1"/>
        <c:lblAlgn val="ctr"/>
        <c:lblOffset val="100"/>
        <c:noMultiLvlLbl val="0"/>
      </c:catAx>
      <c:valAx>
        <c:axId val="486157152"/>
        <c:scaling>
          <c:orientation val="minMax"/>
          <c:max val="1.2"/>
          <c:min val="-0.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56592"/>
        <c:crosses val="autoZero"/>
        <c:crossBetween val="between"/>
        <c:majorUnit val="0.2"/>
      </c:valAx>
      <c:valAx>
        <c:axId val="486157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86158272"/>
        <c:crosses val="autoZero"/>
        <c:crossBetween val="midCat"/>
      </c:valAx>
      <c:valAx>
        <c:axId val="486158272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48615771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0.50321864699999996</c:v>
                </c:pt>
                <c:pt idx="1">
                  <c:v>0.49525990199999997</c:v>
                </c:pt>
                <c:pt idx="2">
                  <c:v>0.492045542</c:v>
                </c:pt>
                <c:pt idx="3">
                  <c:v>0.480691596</c:v>
                </c:pt>
                <c:pt idx="4">
                  <c:v>0.4796282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2.2297628380000001</c:v>
                </c:pt>
                <c:pt idx="1">
                  <c:v>2.2854875849999998</c:v>
                </c:pt>
                <c:pt idx="2">
                  <c:v>2.3569084830000002</c:v>
                </c:pt>
                <c:pt idx="3">
                  <c:v>2.2866937059999999</c:v>
                </c:pt>
                <c:pt idx="4">
                  <c:v>2.2524948999999999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0.20960385000000001</c:v>
                </c:pt>
                <c:pt idx="1">
                  <c:v>0.21023328199999999</c:v>
                </c:pt>
                <c:pt idx="2">
                  <c:v>0.21761925300000001</c:v>
                </c:pt>
                <c:pt idx="3">
                  <c:v>0.21519892600000001</c:v>
                </c:pt>
                <c:pt idx="4">
                  <c:v>0.21517790000000001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1.4707870796</c:v>
                </c:pt>
                <c:pt idx="1">
                  <c:v>1.5183183813000001</c:v>
                </c:pt>
                <c:pt idx="2">
                  <c:v>1.5601992032000001</c:v>
                </c:pt>
                <c:pt idx="3">
                  <c:v>1.5584869138999999</c:v>
                </c:pt>
                <c:pt idx="4">
                  <c:v>1.6135041000000001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2.4724417980000002</c:v>
                </c:pt>
                <c:pt idx="1">
                  <c:v>2.7669693620000002</c:v>
                </c:pt>
                <c:pt idx="2">
                  <c:v>2.6876515140000001</c:v>
                </c:pt>
                <c:pt idx="3">
                  <c:v>2.5965948289999998</c:v>
                </c:pt>
                <c:pt idx="4">
                  <c:v>2.5938224999999999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2.0937279855000002</c:v>
                </c:pt>
                <c:pt idx="1">
                  <c:v>2.3456110303000002</c:v>
                </c:pt>
                <c:pt idx="2">
                  <c:v>2.5356239622999999</c:v>
                </c:pt>
                <c:pt idx="3">
                  <c:v>2.8424582190000001</c:v>
                </c:pt>
                <c:pt idx="4">
                  <c:v>3.3306618000000001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0.57000817000000004</c:v>
                </c:pt>
                <c:pt idx="1">
                  <c:v>0.77688808799999998</c:v>
                </c:pt>
                <c:pt idx="2">
                  <c:v>0.95135268100000003</c:v>
                </c:pt>
                <c:pt idx="3">
                  <c:v>1.0886322909999999</c:v>
                </c:pt>
                <c:pt idx="4">
                  <c:v>1.3282547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90403664"/>
        <c:axId val="490404224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404784"/>
        <c:axId val="490405344"/>
      </c:scatterChart>
      <c:catAx>
        <c:axId val="490403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90404224"/>
        <c:crosses val="autoZero"/>
        <c:auto val="1"/>
        <c:lblAlgn val="ctr"/>
        <c:lblOffset val="100"/>
        <c:noMultiLvlLbl val="0"/>
      </c:catAx>
      <c:valAx>
        <c:axId val="490404224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90403664"/>
        <c:crosses val="autoZero"/>
        <c:crossBetween val="between"/>
      </c:valAx>
      <c:valAx>
        <c:axId val="4904047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90405344"/>
        <c:crosses val="autoZero"/>
        <c:crossBetween val="midCat"/>
      </c:valAx>
      <c:valAx>
        <c:axId val="4904053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9040478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-38.18602739999983</c:v>
                </c:pt>
                <c:pt idx="1">
                  <c:v>-57.428431900000078</c:v>
                </c:pt>
                <c:pt idx="2">
                  <c:v>-168.44649290000007</c:v>
                </c:pt>
                <c:pt idx="3">
                  <c:v>-39.740955600000007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16.972931400000107</c:v>
                </c:pt>
                <c:pt idx="1">
                  <c:v>39.204099300000053</c:v>
                </c:pt>
                <c:pt idx="2">
                  <c:v>1.8757092999999259</c:v>
                </c:pt>
                <c:pt idx="3">
                  <c:v>4.158422900000005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-20.046540399999913</c:v>
                </c:pt>
                <c:pt idx="1">
                  <c:v>155.38720639999997</c:v>
                </c:pt>
                <c:pt idx="2">
                  <c:v>52.708943600000111</c:v>
                </c:pt>
                <c:pt idx="3">
                  <c:v>0.91665769999985969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90411504"/>
        <c:axId val="490412064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0"/>
              <c:layout>
                <c:manualLayout>
                  <c:x val="-7.7430737824438614E-2"/>
                  <c:y val="-4.46428571428572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109069699620916E-2"/>
                  <c:y val="-4.69344456942882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8981481481481486E-2"/>
                  <c:y val="-5.85317460317460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722222222222227E-2"/>
                  <c:y val="-3.47222222222222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-41.813117900000179</c:v>
                </c:pt>
                <c:pt idx="1">
                  <c:v>137.16287399999965</c:v>
                </c:pt>
                <c:pt idx="2">
                  <c:v>-113.86194089999935</c:v>
                </c:pt>
                <c:pt idx="3">
                  <c:v>-34.665660200000275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0411504"/>
        <c:axId val="490412064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412624"/>
        <c:axId val="490413184"/>
      </c:scatterChart>
      <c:catAx>
        <c:axId val="49041150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90412064"/>
        <c:crosses val="autoZero"/>
        <c:auto val="1"/>
        <c:lblAlgn val="ctr"/>
        <c:lblOffset val="100"/>
        <c:noMultiLvlLbl val="0"/>
      </c:catAx>
      <c:valAx>
        <c:axId val="490412064"/>
        <c:scaling>
          <c:orientation val="minMax"/>
          <c:max val="200"/>
          <c:min val="-2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90411504"/>
        <c:crosses val="autoZero"/>
        <c:crossBetween val="between"/>
        <c:majorUnit val="50"/>
      </c:valAx>
      <c:valAx>
        <c:axId val="4904126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90413184"/>
        <c:crosses val="autoZero"/>
        <c:crossBetween val="midCat"/>
      </c:valAx>
      <c:valAx>
        <c:axId val="490413184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490412624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2312.6078370999999</c:v>
                </c:pt>
                <c:pt idx="1">
                  <c:v>2329.5807685</c:v>
                </c:pt>
                <c:pt idx="2">
                  <c:v>2368.7848678</c:v>
                </c:pt>
                <c:pt idx="3">
                  <c:v>2370.6605771</c:v>
                </c:pt>
                <c:pt idx="4">
                  <c:v>2374.819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5172.4004450000002</c:v>
                </c:pt>
                <c:pt idx="1">
                  <c:v>5130.5873271</c:v>
                </c:pt>
                <c:pt idx="2">
                  <c:v>5267.7502010999997</c:v>
                </c:pt>
                <c:pt idx="3">
                  <c:v>5153.8882602000003</c:v>
                </c:pt>
                <c:pt idx="4">
                  <c:v>5119.2226000000001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1493.9813326999999</c:v>
                </c:pt>
                <c:pt idx="1">
                  <c:v>1473.9347923</c:v>
                </c:pt>
                <c:pt idx="2">
                  <c:v>1629.3219987</c:v>
                </c:pt>
                <c:pt idx="3">
                  <c:v>1682.0309423000001</c:v>
                </c:pt>
                <c:pt idx="4">
                  <c:v>1682.9476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1354.1614477999999</c:v>
                </c:pt>
                <c:pt idx="1">
                  <c:v>1315.9754204000001</c:v>
                </c:pt>
                <c:pt idx="2">
                  <c:v>1258.5469885</c:v>
                </c:pt>
                <c:pt idx="3">
                  <c:v>1090.1004955999999</c:v>
                </c:pt>
                <c:pt idx="4">
                  <c:v>1050.3595399999999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0418224"/>
        <c:axId val="490418784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419344"/>
        <c:axId val="490419904"/>
      </c:scatterChart>
      <c:catAx>
        <c:axId val="490418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90418784"/>
        <c:crosses val="autoZero"/>
        <c:auto val="1"/>
        <c:lblAlgn val="ctr"/>
        <c:lblOffset val="100"/>
        <c:noMultiLvlLbl val="0"/>
      </c:catAx>
      <c:valAx>
        <c:axId val="490418784"/>
        <c:scaling>
          <c:orientation val="minMax"/>
          <c:max val="8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90418224"/>
        <c:crosses val="autoZero"/>
        <c:crossBetween val="midCat"/>
      </c:valAx>
      <c:valAx>
        <c:axId val="4904193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90419904"/>
        <c:crosses val="autoZero"/>
        <c:crossBetween val="midCat"/>
      </c:valAx>
      <c:valAx>
        <c:axId val="4904199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9041934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6.7085824289999998E-2</c:v>
                </c:pt>
                <c:pt idx="1">
                  <c:v>6.5769924332999996E-2</c:v>
                </c:pt>
                <c:pt idx="2">
                  <c:v>6.0721109483000003E-2</c:v>
                </c:pt>
                <c:pt idx="3">
                  <c:v>6.5889692127999999E-2</c:v>
                </c:pt>
                <c:pt idx="4">
                  <c:v>7.1331804967999998E-2</c:v>
                </c:pt>
                <c:pt idx="5">
                  <c:v>8.0227309122000004E-2</c:v>
                </c:pt>
                <c:pt idx="6">
                  <c:v>8.3876457488000003E-2</c:v>
                </c:pt>
                <c:pt idx="7">
                  <c:v>8.5366501720999993E-2</c:v>
                </c:pt>
                <c:pt idx="8">
                  <c:v>9.5771286846999995E-2</c:v>
                </c:pt>
                <c:pt idx="9">
                  <c:v>7.3799616205999993E-2</c:v>
                </c:pt>
                <c:pt idx="10">
                  <c:v>8.0951678321000003E-2</c:v>
                </c:pt>
                <c:pt idx="11">
                  <c:v>8.9525252311999995E-2</c:v>
                </c:pt>
                <c:pt idx="12">
                  <c:v>8.3654199703000004E-2</c:v>
                </c:pt>
                <c:pt idx="13">
                  <c:v>8.1976495134999994E-2</c:v>
                </c:pt>
                <c:pt idx="14">
                  <c:v>7.9607922351000004E-2</c:v>
                </c:pt>
                <c:pt idx="15">
                  <c:v>6.1915938338E-2</c:v>
                </c:pt>
                <c:pt idx="16">
                  <c:v>5.5532564654E-2</c:v>
                </c:pt>
                <c:pt idx="17">
                  <c:v>5.8957603268000001E-2</c:v>
                </c:pt>
                <c:pt idx="18">
                  <c:v>6.3030088090000005E-2</c:v>
                </c:pt>
                <c:pt idx="19">
                  <c:v>5.8419346616999997E-2</c:v>
                </c:pt>
                <c:pt idx="20">
                  <c:v>5.8597541262000001E-2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0423824"/>
        <c:axId val="490424384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423824"/>
        <c:axId val="490424384"/>
      </c:scatterChart>
      <c:catAx>
        <c:axId val="49042382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90424384"/>
        <c:crosses val="autoZero"/>
        <c:auto val="1"/>
        <c:lblAlgn val="ctr"/>
        <c:lblOffset val="100"/>
        <c:tickLblSkip val="2"/>
        <c:noMultiLvlLbl val="0"/>
      </c:catAx>
      <c:valAx>
        <c:axId val="490424384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90423824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1242.799909011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1435.7098388060001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1233.257938555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1244.8484810120001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0429984"/>
        <c:axId val="490430544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1290.4221135499999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90431664"/>
        <c:axId val="490431104"/>
      </c:barChart>
      <c:catAx>
        <c:axId val="4904299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90430544"/>
        <c:crosses val="autoZero"/>
        <c:auto val="1"/>
        <c:lblAlgn val="ctr"/>
        <c:lblOffset val="100"/>
        <c:noMultiLvlLbl val="0"/>
      </c:catAx>
      <c:valAx>
        <c:axId val="490430544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90429984"/>
        <c:crosses val="autoZero"/>
        <c:crossBetween val="between"/>
        <c:majorUnit val="200"/>
      </c:valAx>
      <c:valAx>
        <c:axId val="490431104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490431664"/>
        <c:crosses val="max"/>
        <c:crossBetween val="between"/>
      </c:valAx>
      <c:catAx>
        <c:axId val="4904316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043110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55.953113090999999</c:v>
                </c:pt>
                <c:pt idx="1">
                  <c:v>105.75397253</c:v>
                </c:pt>
                <c:pt idx="2">
                  <c:v>241.40321084000001</c:v>
                </c:pt>
                <c:pt idx="3">
                  <c:v>363.10332433999997</c:v>
                </c:pt>
                <c:pt idx="4">
                  <c:v>292.22535173</c:v>
                </c:pt>
                <c:pt idx="5">
                  <c:v>184.36093647999999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32.394885285999997</c:v>
                </c:pt>
                <c:pt idx="1">
                  <c:v>174.50183792999999</c:v>
                </c:pt>
                <c:pt idx="2">
                  <c:v>269.97618722999999</c:v>
                </c:pt>
                <c:pt idx="3">
                  <c:v>376.23652253</c:v>
                </c:pt>
                <c:pt idx="4">
                  <c:v>351.41447270999998</c:v>
                </c:pt>
                <c:pt idx="5">
                  <c:v>231.18593311999999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42.413636465000003</c:v>
                </c:pt>
                <c:pt idx="1">
                  <c:v>128.97620473000001</c:v>
                </c:pt>
                <c:pt idx="2">
                  <c:v>232.48548729999999</c:v>
                </c:pt>
                <c:pt idx="3">
                  <c:v>340.63530250999997</c:v>
                </c:pt>
                <c:pt idx="4">
                  <c:v>316.73027217999999</c:v>
                </c:pt>
                <c:pt idx="5">
                  <c:v>172.01703537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39.674921642000001</c:v>
                </c:pt>
                <c:pt idx="1">
                  <c:v>120.32087823000001</c:v>
                </c:pt>
                <c:pt idx="2">
                  <c:v>239.30547003000001</c:v>
                </c:pt>
                <c:pt idx="3">
                  <c:v>348.74220703999998</c:v>
                </c:pt>
                <c:pt idx="4">
                  <c:v>322.16579595000002</c:v>
                </c:pt>
                <c:pt idx="5">
                  <c:v>174.63920812000001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0489824"/>
        <c:axId val="500490384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42.570925369999998</c:v>
                </c:pt>
                <c:pt idx="1">
                  <c:v>122.54372769</c:v>
                </c:pt>
                <c:pt idx="2">
                  <c:v>252.18916049000001</c:v>
                </c:pt>
                <c:pt idx="3">
                  <c:v>356.54469999999998</c:v>
                </c:pt>
                <c:pt idx="4">
                  <c:v>323.45389999999998</c:v>
                </c:pt>
                <c:pt idx="5">
                  <c:v>193.11969999999999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00491504"/>
        <c:axId val="500490944"/>
      </c:barChart>
      <c:catAx>
        <c:axId val="5004898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00490384"/>
        <c:crosses val="autoZero"/>
        <c:auto val="1"/>
        <c:lblAlgn val="ctr"/>
        <c:lblOffset val="100"/>
        <c:noMultiLvlLbl val="0"/>
      </c:catAx>
      <c:valAx>
        <c:axId val="500490384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00489824"/>
        <c:crosses val="autoZero"/>
        <c:crossBetween val="between"/>
        <c:majorUnit val="50"/>
      </c:valAx>
      <c:valAx>
        <c:axId val="500490944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00491504"/>
        <c:crosses val="max"/>
        <c:crossBetween val="between"/>
      </c:valAx>
      <c:catAx>
        <c:axId val="500491504"/>
        <c:scaling>
          <c:orientation val="minMax"/>
        </c:scaling>
        <c:delete val="1"/>
        <c:axPos val="b"/>
        <c:majorTickMark val="out"/>
        <c:minorTickMark val="none"/>
        <c:tickLblPos val="nextTo"/>
        <c:crossAx val="500490944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3254.4112989599998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3609.6814624799999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3787.6647478899999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3614.6894455900001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0497664"/>
        <c:axId val="50049822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3684.4952046799999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00499344"/>
        <c:axId val="500498784"/>
      </c:barChart>
      <c:catAx>
        <c:axId val="5004976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0498224"/>
        <c:crosses val="autoZero"/>
        <c:auto val="1"/>
        <c:lblAlgn val="ctr"/>
        <c:lblOffset val="100"/>
        <c:noMultiLvlLbl val="0"/>
      </c:catAx>
      <c:valAx>
        <c:axId val="500498224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0497664"/>
        <c:crosses val="autoZero"/>
        <c:crossBetween val="between"/>
        <c:majorUnit val="1000"/>
      </c:valAx>
      <c:valAx>
        <c:axId val="500498784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500499344"/>
        <c:crosses val="max"/>
        <c:crossBetween val="between"/>
      </c:valAx>
      <c:catAx>
        <c:axId val="5004993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049878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197.54607181</c:v>
                </c:pt>
                <c:pt idx="1">
                  <c:v>418.06465137999999</c:v>
                </c:pt>
                <c:pt idx="2">
                  <c:v>782.91352504999998</c:v>
                </c:pt>
                <c:pt idx="3">
                  <c:v>766.29638852999994</c:v>
                </c:pt>
                <c:pt idx="4">
                  <c:v>547.07809648</c:v>
                </c:pt>
                <c:pt idx="5">
                  <c:v>542.51256570999999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192.87689646000001</c:v>
                </c:pt>
                <c:pt idx="1">
                  <c:v>489.98299234000001</c:v>
                </c:pt>
                <c:pt idx="2">
                  <c:v>797.70663006999996</c:v>
                </c:pt>
                <c:pt idx="3">
                  <c:v>895.95420464999995</c:v>
                </c:pt>
                <c:pt idx="4">
                  <c:v>624.41671794000001</c:v>
                </c:pt>
                <c:pt idx="5">
                  <c:v>608.74402101999999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253.28484202000001</c:v>
                </c:pt>
                <c:pt idx="1">
                  <c:v>592.91507678999994</c:v>
                </c:pt>
                <c:pt idx="2">
                  <c:v>731.04663373000005</c:v>
                </c:pt>
                <c:pt idx="3">
                  <c:v>859.28114152000001</c:v>
                </c:pt>
                <c:pt idx="4">
                  <c:v>719.37925052000003</c:v>
                </c:pt>
                <c:pt idx="5">
                  <c:v>631.75780330999999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249.84030188</c:v>
                </c:pt>
                <c:pt idx="1">
                  <c:v>493.91379711000002</c:v>
                </c:pt>
                <c:pt idx="2">
                  <c:v>775.33794373000001</c:v>
                </c:pt>
                <c:pt idx="3">
                  <c:v>850.51545139999996</c:v>
                </c:pt>
                <c:pt idx="4">
                  <c:v>686.30721974000005</c:v>
                </c:pt>
                <c:pt idx="5">
                  <c:v>558.77473172999998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0504384"/>
        <c:axId val="50050494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246.72823450999999</c:v>
                </c:pt>
                <c:pt idx="1">
                  <c:v>506.00175913999999</c:v>
                </c:pt>
                <c:pt idx="2">
                  <c:v>771.74344923000001</c:v>
                </c:pt>
                <c:pt idx="3">
                  <c:v>880.45325579999997</c:v>
                </c:pt>
                <c:pt idx="4">
                  <c:v>717.57499055000005</c:v>
                </c:pt>
                <c:pt idx="5">
                  <c:v>561.99351545000002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00506064"/>
        <c:axId val="500505504"/>
      </c:barChart>
      <c:catAx>
        <c:axId val="5005043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0504944"/>
        <c:crosses val="autoZero"/>
        <c:auto val="1"/>
        <c:lblAlgn val="ctr"/>
        <c:lblOffset val="100"/>
        <c:noMultiLvlLbl val="0"/>
      </c:catAx>
      <c:valAx>
        <c:axId val="500504944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0504384"/>
        <c:crosses val="autoZero"/>
        <c:crossBetween val="between"/>
        <c:majorUnit val="250"/>
      </c:valAx>
      <c:valAx>
        <c:axId val="500505504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500506064"/>
        <c:crosses val="max"/>
        <c:crossBetween val="between"/>
      </c:valAx>
      <c:catAx>
        <c:axId val="5005060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050550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July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Jul 3,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0.1422</cdr:x>
      <cdr:y>0.56548</cdr:y>
    </cdr:from>
    <cdr:to>
      <cdr:x>0.65943</cdr:x>
      <cdr:y>0.84226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9745" y="1809751"/>
          <a:ext cx="1417635" cy="8858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0.18056</cdr:x>
      <cdr:y>0.5119</cdr:y>
    </cdr:from>
    <cdr:to>
      <cdr:x>0.75</cdr:x>
      <cdr:y>0.82143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5303" y="1638291"/>
          <a:ext cx="1562097" cy="9906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July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Jul 3,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0.1568</cdr:y>
    </cdr:from>
    <cdr:to>
      <cdr:x>1</cdr:x>
      <cdr:y>0.76627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504825"/>
          <a:ext cx="1162031" cy="196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Short-Term Energy Outlook, July 2019,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0.24311</cdr:x>
      <cdr:y>0.31258</cdr:y>
    </cdr:from>
    <cdr:to>
      <cdr:x>0.51747</cdr:x>
      <cdr:y>0.62515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3500" y="704850"/>
          <a:ext cx="150495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July 2019</a:t>
          </a:fld>
          <a:endParaRPr lang="en-US" sz="900"/>
        </a:p>
      </cdr:txBody>
    </cdr:sp>
  </cdr:absSizeAnchor>
  <cdr:relSizeAnchor xmlns:cdr="http://schemas.openxmlformats.org/drawingml/2006/chartDrawing">
    <cdr:from>
      <cdr:x>0.07292</cdr:x>
      <cdr:y>0.03682</cdr:y>
    </cdr:from>
    <cdr:to>
      <cdr:x>0.48678</cdr:x>
      <cdr:y>0.69901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00068" y="34955"/>
          <a:ext cx="2270602" cy="6286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July 2019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1" y="3630434"/>
            <a:ext cx="2743184" cy="231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July 2019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0.15017</cdr:x>
      <cdr:y>0.13393</cdr:y>
    </cdr:from>
    <cdr:to>
      <cdr:x>0.45225</cdr:x>
      <cdr:y>0.49703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1952" y="428617"/>
          <a:ext cx="828666" cy="11620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0.02083</cdr:x>
      <cdr:y>0.76786</cdr:y>
    </cdr:from>
    <cdr:to>
      <cdr:x>0.09028</cdr:x>
      <cdr:y>0.89881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7150" y="2457448"/>
          <a:ext cx="190500" cy="41910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July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2009-2018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0.28152</cdr:y>
    </cdr:from>
    <cdr:to>
      <cdr:x>0.63937</cdr:x>
      <cdr:y>0.41349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400331" y="914400"/>
          <a:ext cx="1095329" cy="428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2009-2018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31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3A1B882-98BE-4D35-933B-9401C1D5E876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July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734" y="0"/>
          <a:ext cx="2614201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0.14915</cdr:x>
      <cdr:y>0.13392</cdr:y>
    </cdr:from>
    <cdr:to>
      <cdr:x>0.61507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5970" y="428613"/>
          <a:ext cx="1268203" cy="9906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July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0.125</cdr:x>
      <cdr:y>0.16369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42899" y="523875"/>
          <a:ext cx="1285875" cy="1181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r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0.16667</cdr:x>
      <cdr:y>0.18155</cdr:y>
    </cdr:from>
    <cdr:to>
      <cdr:x>0.53819</cdr:x>
      <cdr:y>0.55357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57212" y="581033"/>
          <a:ext cx="1019154" cy="11906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July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July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0.13393</cdr:y>
    </cdr:from>
    <cdr:to>
      <cdr:x>0.51907</cdr:x>
      <cdr:y>0.45833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66" y="428625"/>
          <a:ext cx="1104915" cy="1038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27432" rIns="9144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0.11837</cdr:y>
    </cdr:from>
    <cdr:to>
      <cdr:x>0.94792</cdr:x>
      <cdr:y>0.17857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25" y="378831"/>
          <a:ext cx="871069" cy="1926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0.1589</cdr:x>
      <cdr:y>0.18155</cdr:y>
    </cdr:from>
    <cdr:to>
      <cdr:x>0.54855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7" y="581025"/>
          <a:ext cx="1051073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July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0.20535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40" y="657211"/>
          <a:ext cx="752460" cy="428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0.14286</cdr:y>
    </cdr:from>
    <cdr:to>
      <cdr:x>0.89931</cdr:x>
      <cdr:y>0.21429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5720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July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0.11736</cdr:x>
      <cdr:y>0.12798</cdr:y>
    </cdr:from>
    <cdr:to>
      <cdr:x>0.6166</cdr:x>
      <cdr:y>0.28571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8655" y="409587"/>
          <a:ext cx="1398072" cy="504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0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July 2019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July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July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2014 - 2018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0.13992</cdr:x>
      <cdr:y>0.55304</cdr:y>
    </cdr:from>
    <cdr:to>
      <cdr:x>0.50004</cdr:x>
      <cdr:y>0.84599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1191" y="1762125"/>
          <a:ext cx="981081" cy="933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0.23269</cdr:x>
      <cdr:y>0.53274</cdr:y>
    </cdr:from>
    <cdr:to>
      <cdr:x>0.60422</cdr:x>
      <cdr:y>0.78572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638308" y="1704975"/>
          <a:ext cx="1019175" cy="8096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#REF!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#REF!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kilowatthours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0.14656</cdr:x>
      <cdr:y>0.15675</cdr:y>
    </cdr:from>
    <cdr:to>
      <cdr:x>0.49592</cdr:x>
      <cdr:y>0.47241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2772" y="499081"/>
          <a:ext cx="960116" cy="1005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 per day 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megawatthours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0.59821</cdr:y>
    </cdr:from>
    <cdr:to>
      <cdr:x>0.43793</cdr:x>
      <cdr:y>0.78274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0" y="1914524"/>
          <a:ext cx="791770" cy="5905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0.28274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904875"/>
          <a:ext cx="1238238" cy="15430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July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July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4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>
        <row r="2">
          <cell r="A2">
            <v>43655</v>
          </cell>
        </row>
        <row r="6">
          <cell r="B6" t="str">
            <v>Short-Term Energy Outlook, July 2019</v>
          </cell>
        </row>
        <row r="7">
          <cell r="B7" t="str">
            <v>July 2019</v>
          </cell>
        </row>
        <row r="11">
          <cell r="E11" t="str">
            <v>2014-Q1</v>
          </cell>
          <cell r="F11">
            <v>41640</v>
          </cell>
          <cell r="G11">
            <v>0</v>
          </cell>
          <cell r="H11">
            <v>2009</v>
          </cell>
          <cell r="I11">
            <v>2008</v>
          </cell>
        </row>
        <row r="12">
          <cell r="E12" t="str">
            <v>2014-Q2</v>
          </cell>
          <cell r="F12">
            <v>41730</v>
          </cell>
          <cell r="G12">
            <v>0</v>
          </cell>
          <cell r="H12">
            <v>2018</v>
          </cell>
          <cell r="I12">
            <v>2018</v>
          </cell>
        </row>
        <row r="13">
          <cell r="E13" t="str">
            <v>2014-Q3</v>
          </cell>
          <cell r="F13">
            <v>41821</v>
          </cell>
          <cell r="G13">
            <v>0</v>
          </cell>
        </row>
        <row r="14">
          <cell r="E14" t="str">
            <v>2014-Q4</v>
          </cell>
          <cell r="F14">
            <v>41913</v>
          </cell>
          <cell r="G14">
            <v>0</v>
          </cell>
        </row>
        <row r="15">
          <cell r="E15" t="str">
            <v>2015-Q1</v>
          </cell>
          <cell r="F15">
            <v>42005</v>
          </cell>
          <cell r="G15">
            <v>0</v>
          </cell>
        </row>
        <row r="16">
          <cell r="E16" t="str">
            <v>2015-Q2</v>
          </cell>
          <cell r="F16">
            <v>42095</v>
          </cell>
          <cell r="G16">
            <v>0</v>
          </cell>
        </row>
        <row r="17">
          <cell r="E17" t="str">
            <v>2015-Q3</v>
          </cell>
          <cell r="F17">
            <v>42186</v>
          </cell>
          <cell r="G17">
            <v>0</v>
          </cell>
        </row>
        <row r="18">
          <cell r="E18" t="str">
            <v>2015-Q4</v>
          </cell>
          <cell r="F18">
            <v>42278</v>
          </cell>
          <cell r="G18">
            <v>0</v>
          </cell>
        </row>
        <row r="19">
          <cell r="C19">
            <v>2000</v>
          </cell>
          <cell r="E19" t="str">
            <v>2016-Q1</v>
          </cell>
          <cell r="F19">
            <v>42370</v>
          </cell>
          <cell r="G19">
            <v>0</v>
          </cell>
        </row>
        <row r="20">
          <cell r="C20">
            <v>2001</v>
          </cell>
          <cell r="E20" t="str">
            <v>2016-Q2</v>
          </cell>
          <cell r="F20">
            <v>42461</v>
          </cell>
          <cell r="G20">
            <v>0</v>
          </cell>
        </row>
        <row r="21">
          <cell r="C21">
            <v>2002</v>
          </cell>
          <cell r="E21" t="str">
            <v>2016-Q3</v>
          </cell>
          <cell r="F21">
            <v>42552</v>
          </cell>
          <cell r="G21">
            <v>0</v>
          </cell>
        </row>
        <row r="22">
          <cell r="C22">
            <v>2003</v>
          </cell>
          <cell r="E22" t="str">
            <v>2016-Q4</v>
          </cell>
          <cell r="F22">
            <v>42644</v>
          </cell>
          <cell r="G22">
            <v>0</v>
          </cell>
        </row>
        <row r="23">
          <cell r="C23">
            <v>2004</v>
          </cell>
          <cell r="E23" t="str">
            <v>2017-Q1</v>
          </cell>
          <cell r="F23">
            <v>42736</v>
          </cell>
          <cell r="G23">
            <v>0</v>
          </cell>
        </row>
        <row r="24">
          <cell r="C24">
            <v>2005</v>
          </cell>
          <cell r="E24" t="str">
            <v>2017-Q2</v>
          </cell>
          <cell r="F24">
            <v>42826</v>
          </cell>
          <cell r="G24">
            <v>0</v>
          </cell>
        </row>
        <row r="25">
          <cell r="C25">
            <v>2006</v>
          </cell>
          <cell r="E25" t="str">
            <v>2017-Q3</v>
          </cell>
          <cell r="F25">
            <v>42917</v>
          </cell>
          <cell r="G25">
            <v>0</v>
          </cell>
        </row>
        <row r="26">
          <cell r="C26">
            <v>2007</v>
          </cell>
          <cell r="E26" t="str">
            <v>2017-Q4</v>
          </cell>
          <cell r="F26">
            <v>43009</v>
          </cell>
          <cell r="G26">
            <v>0</v>
          </cell>
        </row>
        <row r="27">
          <cell r="C27">
            <v>2008</v>
          </cell>
          <cell r="E27" t="str">
            <v>2018-Q1</v>
          </cell>
          <cell r="F27">
            <v>43101</v>
          </cell>
          <cell r="G27">
            <v>0</v>
          </cell>
        </row>
        <row r="28">
          <cell r="C28">
            <v>2009</v>
          </cell>
          <cell r="E28" t="str">
            <v>2018-Q2</v>
          </cell>
          <cell r="F28">
            <v>43191</v>
          </cell>
          <cell r="G28">
            <v>0</v>
          </cell>
        </row>
        <row r="29">
          <cell r="C29">
            <v>2010</v>
          </cell>
          <cell r="E29" t="str">
            <v>2018-Q3</v>
          </cell>
          <cell r="F29">
            <v>43282</v>
          </cell>
          <cell r="G29">
            <v>0</v>
          </cell>
        </row>
        <row r="30">
          <cell r="C30">
            <v>2011</v>
          </cell>
          <cell r="E30" t="str">
            <v>2018-Q4</v>
          </cell>
          <cell r="F30">
            <v>43374</v>
          </cell>
          <cell r="G30">
            <v>0</v>
          </cell>
        </row>
        <row r="31">
          <cell r="C31">
            <v>2012</v>
          </cell>
          <cell r="E31" t="str">
            <v>2019-Q1</v>
          </cell>
          <cell r="F31">
            <v>43466</v>
          </cell>
          <cell r="G31">
            <v>0</v>
          </cell>
        </row>
        <row r="32">
          <cell r="C32">
            <v>2013</v>
          </cell>
          <cell r="E32" t="str">
            <v>2019-Q2</v>
          </cell>
          <cell r="F32">
            <v>43556</v>
          </cell>
          <cell r="G32">
            <v>0</v>
          </cell>
        </row>
        <row r="33">
          <cell r="C33">
            <v>2014</v>
          </cell>
          <cell r="E33" t="str">
            <v>2019-Q3</v>
          </cell>
          <cell r="F33">
            <v>43647</v>
          </cell>
          <cell r="G33">
            <v>1</v>
          </cell>
        </row>
        <row r="34">
          <cell r="C34">
            <v>2015</v>
          </cell>
          <cell r="E34" t="str">
            <v>2019-Q4</v>
          </cell>
          <cell r="F34">
            <v>43739</v>
          </cell>
          <cell r="G34">
            <v>1</v>
          </cell>
        </row>
        <row r="35">
          <cell r="C35">
            <v>2016</v>
          </cell>
          <cell r="E35" t="str">
            <v>2020-Q1</v>
          </cell>
          <cell r="F35">
            <v>43831</v>
          </cell>
          <cell r="G35">
            <v>1</v>
          </cell>
        </row>
        <row r="36">
          <cell r="C36">
            <v>2017</v>
          </cell>
          <cell r="E36" t="str">
            <v>2020-Q2</v>
          </cell>
          <cell r="F36">
            <v>43922</v>
          </cell>
          <cell r="G36">
            <v>1</v>
          </cell>
        </row>
        <row r="37">
          <cell r="C37">
            <v>2018</v>
          </cell>
          <cell r="E37" t="str">
            <v>2020-Q3</v>
          </cell>
          <cell r="F37">
            <v>44013</v>
          </cell>
          <cell r="G37">
            <v>1</v>
          </cell>
        </row>
        <row r="38">
          <cell r="C38">
            <v>2019</v>
          </cell>
          <cell r="E38" t="str">
            <v>2020-Q4</v>
          </cell>
          <cell r="F38">
            <v>44105</v>
          </cell>
          <cell r="G38">
            <v>1</v>
          </cell>
        </row>
        <row r="39">
          <cell r="C39">
            <v>2020</v>
          </cell>
        </row>
        <row r="71">
          <cell r="A71">
            <v>41275</v>
          </cell>
          <cell r="B71">
            <v>0</v>
          </cell>
        </row>
        <row r="72">
          <cell r="A72">
            <v>41306</v>
          </cell>
          <cell r="B72">
            <v>0</v>
          </cell>
        </row>
        <row r="73">
          <cell r="A73">
            <v>41334</v>
          </cell>
          <cell r="B73">
            <v>0</v>
          </cell>
        </row>
        <row r="74">
          <cell r="A74">
            <v>41365</v>
          </cell>
          <cell r="B74">
            <v>0</v>
          </cell>
        </row>
        <row r="75">
          <cell r="A75">
            <v>41395</v>
          </cell>
          <cell r="B75">
            <v>0</v>
          </cell>
        </row>
        <row r="76">
          <cell r="A76">
            <v>41426</v>
          </cell>
          <cell r="B76">
            <v>0</v>
          </cell>
        </row>
        <row r="77">
          <cell r="A77">
            <v>41456</v>
          </cell>
          <cell r="B77">
            <v>0</v>
          </cell>
        </row>
        <row r="78">
          <cell r="A78">
            <v>41487</v>
          </cell>
          <cell r="B78">
            <v>0</v>
          </cell>
        </row>
        <row r="79">
          <cell r="A79">
            <v>41518</v>
          </cell>
          <cell r="B79">
            <v>0</v>
          </cell>
        </row>
        <row r="80">
          <cell r="A80">
            <v>41548</v>
          </cell>
          <cell r="B80">
            <v>0</v>
          </cell>
        </row>
        <row r="81">
          <cell r="A81">
            <v>41579</v>
          </cell>
          <cell r="B81">
            <v>0</v>
          </cell>
        </row>
        <row r="82">
          <cell r="A82">
            <v>41609</v>
          </cell>
          <cell r="B82">
            <v>0</v>
          </cell>
        </row>
        <row r="83">
          <cell r="A83">
            <v>41640</v>
          </cell>
          <cell r="B83">
            <v>0</v>
          </cell>
        </row>
        <row r="84">
          <cell r="A84">
            <v>41671</v>
          </cell>
          <cell r="B84">
            <v>0</v>
          </cell>
        </row>
        <row r="85">
          <cell r="A85">
            <v>41699</v>
          </cell>
          <cell r="B85">
            <v>0</v>
          </cell>
        </row>
        <row r="86">
          <cell r="A86">
            <v>41730</v>
          </cell>
          <cell r="B86">
            <v>0</v>
          </cell>
        </row>
        <row r="87">
          <cell r="A87">
            <v>41760</v>
          </cell>
          <cell r="B87">
            <v>0</v>
          </cell>
        </row>
        <row r="88">
          <cell r="A88">
            <v>41791</v>
          </cell>
          <cell r="B88">
            <v>0</v>
          </cell>
        </row>
        <row r="89">
          <cell r="A89">
            <v>41821</v>
          </cell>
          <cell r="B89">
            <v>0</v>
          </cell>
        </row>
        <row r="90">
          <cell r="A90">
            <v>41852</v>
          </cell>
          <cell r="B90">
            <v>0</v>
          </cell>
        </row>
        <row r="91">
          <cell r="A91">
            <v>41883</v>
          </cell>
          <cell r="B91">
            <v>0</v>
          </cell>
        </row>
        <row r="92">
          <cell r="A92">
            <v>41913</v>
          </cell>
          <cell r="B92">
            <v>0</v>
          </cell>
        </row>
        <row r="93">
          <cell r="A93">
            <v>41944</v>
          </cell>
          <cell r="B93">
            <v>0</v>
          </cell>
        </row>
        <row r="94">
          <cell r="A94">
            <v>41974</v>
          </cell>
          <cell r="B94">
            <v>0</v>
          </cell>
        </row>
        <row r="95">
          <cell r="A95">
            <v>42005</v>
          </cell>
          <cell r="B95">
            <v>0</v>
          </cell>
        </row>
        <row r="96">
          <cell r="A96">
            <v>42036</v>
          </cell>
          <cell r="B96">
            <v>0</v>
          </cell>
        </row>
        <row r="97">
          <cell r="A97">
            <v>42064</v>
          </cell>
          <cell r="B97">
            <v>0</v>
          </cell>
        </row>
        <row r="98">
          <cell r="A98">
            <v>42095</v>
          </cell>
          <cell r="B98">
            <v>0</v>
          </cell>
        </row>
        <row r="99">
          <cell r="A99">
            <v>42125</v>
          </cell>
          <cell r="B99">
            <v>0</v>
          </cell>
        </row>
        <row r="100">
          <cell r="A100">
            <v>42156</v>
          </cell>
          <cell r="B100">
            <v>0</v>
          </cell>
        </row>
        <row r="101">
          <cell r="A101">
            <v>42186</v>
          </cell>
          <cell r="B101">
            <v>0</v>
          </cell>
        </row>
        <row r="102">
          <cell r="A102">
            <v>42217</v>
          </cell>
          <cell r="B102">
            <v>0</v>
          </cell>
        </row>
        <row r="103">
          <cell r="A103">
            <v>42248</v>
          </cell>
          <cell r="B103">
            <v>0</v>
          </cell>
        </row>
        <row r="104">
          <cell r="A104">
            <v>42278</v>
          </cell>
          <cell r="B104">
            <v>0</v>
          </cell>
        </row>
        <row r="105">
          <cell r="A105">
            <v>42309</v>
          </cell>
          <cell r="B105">
            <v>0</v>
          </cell>
        </row>
        <row r="106">
          <cell r="A106">
            <v>42339</v>
          </cell>
          <cell r="B106">
            <v>0</v>
          </cell>
        </row>
        <row r="107">
          <cell r="A107">
            <v>42370</v>
          </cell>
          <cell r="B107">
            <v>0</v>
          </cell>
        </row>
        <row r="108">
          <cell r="A108">
            <v>42401</v>
          </cell>
          <cell r="B108">
            <v>0</v>
          </cell>
        </row>
        <row r="109">
          <cell r="A109">
            <v>42430</v>
          </cell>
          <cell r="B109">
            <v>0</v>
          </cell>
        </row>
        <row r="110">
          <cell r="A110">
            <v>42461</v>
          </cell>
          <cell r="B110">
            <v>0</v>
          </cell>
        </row>
        <row r="111">
          <cell r="A111">
            <v>42491</v>
          </cell>
          <cell r="B111">
            <v>0</v>
          </cell>
        </row>
        <row r="112">
          <cell r="A112">
            <v>42522</v>
          </cell>
          <cell r="B112">
            <v>0</v>
          </cell>
        </row>
        <row r="113">
          <cell r="A113">
            <v>42552</v>
          </cell>
          <cell r="B113">
            <v>0</v>
          </cell>
        </row>
        <row r="114">
          <cell r="A114">
            <v>42583</v>
          </cell>
          <cell r="B114">
            <v>0</v>
          </cell>
        </row>
        <row r="115">
          <cell r="A115">
            <v>42614</v>
          </cell>
          <cell r="B115">
            <v>0</v>
          </cell>
        </row>
        <row r="116">
          <cell r="A116">
            <v>42644</v>
          </cell>
          <cell r="B116">
            <v>0</v>
          </cell>
        </row>
        <row r="117">
          <cell r="A117">
            <v>42675</v>
          </cell>
          <cell r="B117">
            <v>0</v>
          </cell>
        </row>
        <row r="118">
          <cell r="A118">
            <v>42705</v>
          </cell>
          <cell r="B118">
            <v>0</v>
          </cell>
        </row>
        <row r="119">
          <cell r="A119">
            <v>42736</v>
          </cell>
          <cell r="B119">
            <v>0</v>
          </cell>
        </row>
        <row r="120">
          <cell r="A120">
            <v>42767</v>
          </cell>
          <cell r="B120">
            <v>0</v>
          </cell>
        </row>
        <row r="121">
          <cell r="A121">
            <v>42795</v>
          </cell>
          <cell r="B121">
            <v>0</v>
          </cell>
        </row>
        <row r="122">
          <cell r="A122">
            <v>42826</v>
          </cell>
          <cell r="B122">
            <v>0</v>
          </cell>
        </row>
        <row r="123">
          <cell r="A123">
            <v>42856</v>
          </cell>
          <cell r="B123">
            <v>0</v>
          </cell>
        </row>
        <row r="124">
          <cell r="A124">
            <v>42887</v>
          </cell>
          <cell r="B124">
            <v>0</v>
          </cell>
        </row>
        <row r="125">
          <cell r="A125">
            <v>42917</v>
          </cell>
          <cell r="B125">
            <v>0</v>
          </cell>
        </row>
        <row r="126">
          <cell r="A126">
            <v>42948</v>
          </cell>
          <cell r="B126">
            <v>0</v>
          </cell>
        </row>
        <row r="127">
          <cell r="A127">
            <v>42979</v>
          </cell>
          <cell r="B127">
            <v>0</v>
          </cell>
        </row>
        <row r="128">
          <cell r="A128">
            <v>43009</v>
          </cell>
          <cell r="B128">
            <v>0</v>
          </cell>
        </row>
        <row r="129">
          <cell r="A129">
            <v>43040</v>
          </cell>
          <cell r="B129">
            <v>0</v>
          </cell>
        </row>
        <row r="130">
          <cell r="A130">
            <v>43070</v>
          </cell>
          <cell r="B130">
            <v>0</v>
          </cell>
        </row>
        <row r="131">
          <cell r="A131">
            <v>43101</v>
          </cell>
          <cell r="B131">
            <v>0</v>
          </cell>
        </row>
        <row r="132">
          <cell r="A132">
            <v>43132</v>
          </cell>
          <cell r="B132">
            <v>0</v>
          </cell>
        </row>
        <row r="133">
          <cell r="A133">
            <v>43160</v>
          </cell>
          <cell r="B133">
            <v>0</v>
          </cell>
        </row>
        <row r="134">
          <cell r="A134">
            <v>43191</v>
          </cell>
          <cell r="B134">
            <v>0</v>
          </cell>
        </row>
        <row r="135">
          <cell r="A135">
            <v>43221</v>
          </cell>
          <cell r="B135">
            <v>0</v>
          </cell>
        </row>
        <row r="136">
          <cell r="A136">
            <v>43252</v>
          </cell>
          <cell r="B136">
            <v>0</v>
          </cell>
        </row>
        <row r="137">
          <cell r="A137">
            <v>43282</v>
          </cell>
          <cell r="B137">
            <v>0</v>
          </cell>
        </row>
        <row r="138">
          <cell r="A138">
            <v>43313</v>
          </cell>
          <cell r="B138">
            <v>0</v>
          </cell>
        </row>
        <row r="139">
          <cell r="A139">
            <v>43344</v>
          </cell>
          <cell r="B139">
            <v>0</v>
          </cell>
        </row>
        <row r="140">
          <cell r="A140">
            <v>43374</v>
          </cell>
          <cell r="B140">
            <v>0</v>
          </cell>
        </row>
        <row r="141">
          <cell r="A141">
            <v>43405</v>
          </cell>
          <cell r="B141">
            <v>0</v>
          </cell>
        </row>
        <row r="142">
          <cell r="A142">
            <v>43435</v>
          </cell>
          <cell r="B142">
            <v>0</v>
          </cell>
        </row>
        <row r="143">
          <cell r="A143">
            <v>43466</v>
          </cell>
          <cell r="B143">
            <v>0</v>
          </cell>
        </row>
        <row r="144">
          <cell r="A144">
            <v>43497</v>
          </cell>
          <cell r="B144">
            <v>0</v>
          </cell>
        </row>
        <row r="145">
          <cell r="A145">
            <v>43525</v>
          </cell>
          <cell r="B145">
            <v>0</v>
          </cell>
        </row>
        <row r="146">
          <cell r="A146">
            <v>43556</v>
          </cell>
          <cell r="B146">
            <v>0</v>
          </cell>
        </row>
        <row r="147">
          <cell r="A147">
            <v>43586</v>
          </cell>
          <cell r="B147">
            <v>0</v>
          </cell>
        </row>
        <row r="148">
          <cell r="A148">
            <v>43617</v>
          </cell>
          <cell r="B148">
            <v>0</v>
          </cell>
        </row>
        <row r="149">
          <cell r="A149">
            <v>43647</v>
          </cell>
          <cell r="B149">
            <v>0</v>
          </cell>
        </row>
        <row r="150">
          <cell r="A150">
            <v>43678</v>
          </cell>
          <cell r="B150">
            <v>1</v>
          </cell>
        </row>
        <row r="151">
          <cell r="A151">
            <v>43709</v>
          </cell>
          <cell r="B151">
            <v>1</v>
          </cell>
        </row>
        <row r="152">
          <cell r="A152">
            <v>43739</v>
          </cell>
          <cell r="B152">
            <v>1</v>
          </cell>
        </row>
        <row r="153">
          <cell r="A153">
            <v>43770</v>
          </cell>
          <cell r="B153">
            <v>1</v>
          </cell>
        </row>
        <row r="154">
          <cell r="A154">
            <v>43800</v>
          </cell>
          <cell r="B154">
            <v>1</v>
          </cell>
        </row>
        <row r="155">
          <cell r="A155">
            <v>43831</v>
          </cell>
          <cell r="B155">
            <v>1</v>
          </cell>
        </row>
        <row r="156">
          <cell r="A156">
            <v>43862</v>
          </cell>
          <cell r="B156">
            <v>1</v>
          </cell>
        </row>
        <row r="157">
          <cell r="A157">
            <v>43891</v>
          </cell>
          <cell r="B157">
            <v>1</v>
          </cell>
        </row>
        <row r="158">
          <cell r="A158">
            <v>43922</v>
          </cell>
          <cell r="B158">
            <v>1</v>
          </cell>
        </row>
        <row r="159">
          <cell r="A159">
            <v>43952</v>
          </cell>
          <cell r="B159">
            <v>1</v>
          </cell>
        </row>
        <row r="160">
          <cell r="A160">
            <v>43983</v>
          </cell>
          <cell r="B160">
            <v>1</v>
          </cell>
        </row>
        <row r="161">
          <cell r="A161">
            <v>44013</v>
          </cell>
          <cell r="B161">
            <v>1</v>
          </cell>
        </row>
        <row r="162">
          <cell r="A162">
            <v>44044</v>
          </cell>
          <cell r="B162">
            <v>1</v>
          </cell>
        </row>
        <row r="163">
          <cell r="A163">
            <v>44075</v>
          </cell>
          <cell r="B163">
            <v>1</v>
          </cell>
        </row>
        <row r="164">
          <cell r="A164">
            <v>44105</v>
          </cell>
          <cell r="B164">
            <v>1</v>
          </cell>
        </row>
        <row r="165">
          <cell r="A165">
            <v>44136</v>
          </cell>
          <cell r="B165">
            <v>1</v>
          </cell>
        </row>
        <row r="166">
          <cell r="A166">
            <v>44166</v>
          </cell>
          <cell r="B166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workbookViewId="0">
      <selection activeCell="B1" sqref="B1:C1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2"/>
      <c r="B1" s="563" t="s">
        <v>64</v>
      </c>
      <c r="C1" s="564"/>
      <c r="D1" s="110"/>
    </row>
    <row r="2" spans="1:8" ht="19.5" customHeight="1" x14ac:dyDescent="0.35">
      <c r="A2" s="111"/>
      <c r="B2" s="565" t="s">
        <v>65</v>
      </c>
      <c r="C2" s="566"/>
    </row>
    <row r="3" spans="1:8" ht="12.75" customHeight="1" x14ac:dyDescent="0.2">
      <c r="B3" s="567"/>
      <c r="C3" s="568"/>
    </row>
    <row r="4" spans="1:8" ht="19.5" customHeight="1" x14ac:dyDescent="0.25">
      <c r="B4" s="389" t="str">
        <f>[1]Dates!$B$6</f>
        <v>Short-Term Energy Outlook, July 2019</v>
      </c>
      <c r="C4" s="388"/>
    </row>
    <row r="5" spans="1:8" ht="12.75" customHeight="1" x14ac:dyDescent="0.2">
      <c r="B5" s="567"/>
      <c r="C5" s="568"/>
    </row>
    <row r="6" spans="1:8" ht="15" customHeight="1" x14ac:dyDescent="0.2">
      <c r="B6" s="96" t="s">
        <v>229</v>
      </c>
      <c r="C6" s="125"/>
    </row>
    <row r="7" spans="1:8" ht="15" customHeight="1" x14ac:dyDescent="0.2">
      <c r="A7" s="294">
        <v>1</v>
      </c>
      <c r="B7" s="392"/>
      <c r="C7" s="94" t="s">
        <v>230</v>
      </c>
    </row>
    <row r="8" spans="1:8" ht="15" customHeight="1" x14ac:dyDescent="0.2">
      <c r="A8" s="294">
        <v>2</v>
      </c>
      <c r="B8" s="392"/>
      <c r="C8" s="94" t="s">
        <v>198</v>
      </c>
      <c r="D8" s="294"/>
    </row>
    <row r="9" spans="1:8" ht="15" customHeight="1" x14ac:dyDescent="0.2">
      <c r="A9" s="294">
        <v>3</v>
      </c>
      <c r="B9" s="392"/>
      <c r="C9" s="94" t="s">
        <v>199</v>
      </c>
      <c r="D9" s="294"/>
    </row>
    <row r="10" spans="1:8" ht="15" customHeight="1" x14ac:dyDescent="0.2">
      <c r="A10" s="294">
        <v>4</v>
      </c>
      <c r="B10" s="392"/>
      <c r="C10" s="94" t="s">
        <v>231</v>
      </c>
      <c r="D10" s="294"/>
      <c r="H10" s="113"/>
    </row>
    <row r="11" spans="1:8" ht="15" customHeight="1" x14ac:dyDescent="0.2">
      <c r="A11" s="294">
        <v>5</v>
      </c>
      <c r="B11" s="392"/>
      <c r="C11" s="94" t="s">
        <v>200</v>
      </c>
    </row>
    <row r="12" spans="1:8" ht="15" customHeight="1" x14ac:dyDescent="0.2">
      <c r="B12" s="96" t="s">
        <v>201</v>
      </c>
      <c r="C12" s="95"/>
    </row>
    <row r="13" spans="1:8" ht="15" customHeight="1" x14ac:dyDescent="0.2">
      <c r="A13" s="21">
        <v>6</v>
      </c>
      <c r="B13" s="392"/>
      <c r="C13" s="94" t="s">
        <v>202</v>
      </c>
    </row>
    <row r="14" spans="1:8" ht="15" customHeight="1" x14ac:dyDescent="0.2">
      <c r="A14" s="21">
        <v>7</v>
      </c>
      <c r="B14" s="392"/>
      <c r="C14" s="402" t="s">
        <v>532</v>
      </c>
      <c r="D14" s="294"/>
      <c r="E14" s="113"/>
    </row>
    <row r="15" spans="1:8" ht="15" customHeight="1" x14ac:dyDescent="0.2">
      <c r="A15" s="21">
        <v>8</v>
      </c>
      <c r="B15" s="392"/>
      <c r="C15" s="94" t="s">
        <v>203</v>
      </c>
    </row>
    <row r="16" spans="1:8" ht="15" customHeight="1" x14ac:dyDescent="0.2">
      <c r="A16" s="21">
        <v>9</v>
      </c>
      <c r="B16" s="392"/>
      <c r="C16" s="94" t="s">
        <v>204</v>
      </c>
      <c r="D16" s="294"/>
    </row>
    <row r="17" spans="1:4" ht="15" customHeight="1" x14ac:dyDescent="0.2">
      <c r="A17" s="21">
        <v>10</v>
      </c>
      <c r="B17" s="392"/>
      <c r="C17" s="94" t="s">
        <v>447</v>
      </c>
    </row>
    <row r="18" spans="1:4" ht="15" customHeight="1" x14ac:dyDescent="0.2">
      <c r="A18" s="21">
        <v>11</v>
      </c>
      <c r="B18" s="392"/>
      <c r="C18" s="94" t="s">
        <v>446</v>
      </c>
    </row>
    <row r="19" spans="1:4" ht="15" customHeight="1" x14ac:dyDescent="0.2">
      <c r="A19" s="21">
        <v>12</v>
      </c>
      <c r="B19" s="392"/>
      <c r="C19" s="94" t="s">
        <v>205</v>
      </c>
    </row>
    <row r="20" spans="1:4" ht="15" customHeight="1" x14ac:dyDescent="0.2">
      <c r="A20" s="21">
        <v>13</v>
      </c>
      <c r="B20" s="392"/>
      <c r="C20" s="94" t="s">
        <v>206</v>
      </c>
    </row>
    <row r="21" spans="1:4" ht="15" customHeight="1" x14ac:dyDescent="0.2">
      <c r="B21" s="127" t="s">
        <v>228</v>
      </c>
      <c r="C21" s="94"/>
    </row>
    <row r="22" spans="1:4" ht="15" customHeight="1" x14ac:dyDescent="0.2">
      <c r="A22" s="128">
        <v>14</v>
      </c>
      <c r="B22" s="128"/>
      <c r="C22" s="94" t="s">
        <v>491</v>
      </c>
    </row>
    <row r="23" spans="1:4" ht="15" customHeight="1" x14ac:dyDescent="0.2">
      <c r="A23" s="21">
        <v>15</v>
      </c>
      <c r="C23" s="94" t="s">
        <v>207</v>
      </c>
    </row>
    <row r="24" spans="1:4" ht="15" customHeight="1" x14ac:dyDescent="0.2">
      <c r="A24" s="21">
        <v>16</v>
      </c>
      <c r="C24" s="94" t="s">
        <v>490</v>
      </c>
    </row>
    <row r="25" spans="1:4" ht="15" customHeight="1" x14ac:dyDescent="0.2">
      <c r="A25" s="21">
        <v>17</v>
      </c>
      <c r="C25" s="94" t="s">
        <v>208</v>
      </c>
    </row>
    <row r="26" spans="1:4" ht="15" customHeight="1" x14ac:dyDescent="0.2">
      <c r="A26" s="21">
        <v>18</v>
      </c>
      <c r="C26" s="94" t="s">
        <v>209</v>
      </c>
    </row>
    <row r="27" spans="1:4" ht="15" customHeight="1" x14ac:dyDescent="0.2">
      <c r="A27" s="21">
        <v>19</v>
      </c>
      <c r="C27" s="94" t="s">
        <v>492</v>
      </c>
    </row>
    <row r="28" spans="1:4" ht="15" customHeight="1" x14ac:dyDescent="0.2">
      <c r="B28" s="127" t="s">
        <v>424</v>
      </c>
      <c r="C28" s="95"/>
    </row>
    <row r="29" spans="1:4" ht="15" customHeight="1" x14ac:dyDescent="0.2">
      <c r="A29" s="21">
        <v>20</v>
      </c>
      <c r="C29" s="94" t="s">
        <v>426</v>
      </c>
      <c r="D29" s="294"/>
    </row>
    <row r="30" spans="1:4" ht="15" customHeight="1" x14ac:dyDescent="0.2">
      <c r="A30" s="21">
        <v>21</v>
      </c>
      <c r="C30" s="94" t="s">
        <v>427</v>
      </c>
      <c r="D30" s="294"/>
    </row>
    <row r="31" spans="1:4" ht="15" customHeight="1" x14ac:dyDescent="0.2">
      <c r="A31" s="21">
        <v>22</v>
      </c>
      <c r="C31" s="94" t="s">
        <v>495</v>
      </c>
      <c r="D31" s="294"/>
    </row>
    <row r="32" spans="1:4" ht="15" customHeight="1" x14ac:dyDescent="0.2">
      <c r="A32" s="21">
        <v>23</v>
      </c>
      <c r="C32" s="94" t="s">
        <v>493</v>
      </c>
      <c r="D32" s="294"/>
    </row>
    <row r="33" spans="1:4" ht="15" customHeight="1" x14ac:dyDescent="0.2">
      <c r="B33" s="96" t="s">
        <v>227</v>
      </c>
      <c r="C33" s="95"/>
    </row>
    <row r="34" spans="1:4" ht="15" customHeight="1" x14ac:dyDescent="0.2">
      <c r="A34" s="21">
        <v>24</v>
      </c>
      <c r="C34" s="94" t="s">
        <v>494</v>
      </c>
      <c r="D34" s="294"/>
    </row>
    <row r="35" spans="1:4" ht="15" customHeight="1" x14ac:dyDescent="0.25">
      <c r="A35" s="21">
        <v>25</v>
      </c>
      <c r="C35" s="94" t="s">
        <v>210</v>
      </c>
      <c r="D35" s="148"/>
    </row>
    <row r="36" spans="1:4" ht="15" customHeight="1" x14ac:dyDescent="0.2">
      <c r="A36" s="21">
        <v>26</v>
      </c>
      <c r="C36" s="22" t="s">
        <v>425</v>
      </c>
    </row>
    <row r="37" spans="1:4" ht="15" customHeight="1" x14ac:dyDescent="0.2">
      <c r="A37" s="21">
        <v>27</v>
      </c>
      <c r="C37" s="94" t="s">
        <v>428</v>
      </c>
    </row>
    <row r="38" spans="1:4" ht="15" customHeight="1" x14ac:dyDescent="0.2">
      <c r="A38" s="21">
        <v>28</v>
      </c>
      <c r="C38" s="94" t="s">
        <v>211</v>
      </c>
    </row>
    <row r="39" spans="1:4" ht="15" customHeight="1" x14ac:dyDescent="0.2">
      <c r="B39" s="96" t="s">
        <v>226</v>
      </c>
      <c r="C39" s="95"/>
    </row>
    <row r="40" spans="1:4" ht="15" customHeight="1" x14ac:dyDescent="0.2">
      <c r="A40" s="21">
        <v>29</v>
      </c>
      <c r="C40" s="94" t="s">
        <v>213</v>
      </c>
    </row>
    <row r="41" spans="1:4" ht="15" customHeight="1" x14ac:dyDescent="0.2">
      <c r="A41" s="21">
        <v>30</v>
      </c>
      <c r="C41" s="94" t="s">
        <v>212</v>
      </c>
    </row>
    <row r="42" spans="1:4" ht="15" customHeight="1" x14ac:dyDescent="0.2">
      <c r="A42" s="21">
        <v>31</v>
      </c>
      <c r="C42" s="94" t="s">
        <v>214</v>
      </c>
    </row>
    <row r="43" spans="1:4" ht="15" customHeight="1" x14ac:dyDescent="0.2">
      <c r="B43" s="96" t="s">
        <v>225</v>
      </c>
      <c r="C43" s="95"/>
    </row>
    <row r="44" spans="1:4" ht="15" customHeight="1" x14ac:dyDescent="0.2">
      <c r="A44" s="21">
        <v>32</v>
      </c>
      <c r="C44" s="94" t="s">
        <v>215</v>
      </c>
    </row>
    <row r="45" spans="1:4" ht="15" customHeight="1" x14ac:dyDescent="0.2">
      <c r="A45" s="21">
        <v>33</v>
      </c>
      <c r="C45" s="94" t="s">
        <v>216</v>
      </c>
    </row>
    <row r="46" spans="1:4" ht="15" customHeight="1" x14ac:dyDescent="0.2">
      <c r="A46" s="21">
        <v>34</v>
      </c>
      <c r="C46" s="404" t="s">
        <v>217</v>
      </c>
    </row>
    <row r="47" spans="1:4" ht="15" customHeight="1" x14ac:dyDescent="0.2">
      <c r="B47" s="96" t="s">
        <v>224</v>
      </c>
      <c r="C47" s="97"/>
    </row>
    <row r="48" spans="1:4" ht="15" customHeight="1" x14ac:dyDescent="0.2">
      <c r="A48" s="21">
        <v>35</v>
      </c>
      <c r="C48" s="404" t="s">
        <v>218</v>
      </c>
    </row>
    <row r="49" spans="1:4" ht="15" customHeight="1" x14ac:dyDescent="0.2">
      <c r="A49" s="21">
        <v>36</v>
      </c>
      <c r="C49" s="94" t="s">
        <v>219</v>
      </c>
    </row>
    <row r="50" spans="1:4" ht="15" customHeight="1" x14ac:dyDescent="0.2">
      <c r="B50" s="96" t="s">
        <v>6</v>
      </c>
      <c r="C50" s="95"/>
    </row>
    <row r="51" spans="1:4" ht="15" customHeight="1" x14ac:dyDescent="0.2">
      <c r="A51" s="21">
        <v>37</v>
      </c>
      <c r="C51" s="404" t="s">
        <v>220</v>
      </c>
    </row>
    <row r="52" spans="1:4" ht="15" customHeight="1" x14ac:dyDescent="0.2">
      <c r="A52" s="21">
        <v>38</v>
      </c>
      <c r="C52" s="94" t="s">
        <v>221</v>
      </c>
    </row>
    <row r="53" spans="1:4" ht="15" customHeight="1" x14ac:dyDescent="0.2">
      <c r="A53" s="21">
        <v>39</v>
      </c>
      <c r="C53" s="94" t="s">
        <v>222</v>
      </c>
    </row>
    <row r="54" spans="1:4" ht="15" customHeight="1" x14ac:dyDescent="0.2">
      <c r="A54" s="21">
        <v>40</v>
      </c>
      <c r="C54" s="22" t="s">
        <v>223</v>
      </c>
      <c r="D54" s="294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18"/>
      <c r="P1" s="117"/>
    </row>
    <row r="2" spans="1:18" ht="15.75" x14ac:dyDescent="0.25">
      <c r="A2" s="44" t="str">
        <f>[1]Dates!$B$6</f>
        <v>Short-Term Energy Outlook, July 2019</v>
      </c>
      <c r="P2" s="117"/>
    </row>
    <row r="3" spans="1:18" x14ac:dyDescent="0.2">
      <c r="A3" s="22" t="s">
        <v>16</v>
      </c>
      <c r="D3" s="94"/>
      <c r="P3" s="117"/>
    </row>
    <row r="5" spans="1:18" x14ac:dyDescent="0.2">
      <c r="Q5" s="180" t="s">
        <v>369</v>
      </c>
      <c r="R5" s="181"/>
    </row>
    <row r="6" spans="1:18" x14ac:dyDescent="0.2">
      <c r="Q6" s="242" t="s">
        <v>383</v>
      </c>
      <c r="R6" s="243" t="s">
        <v>240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69">
        <v>0.95</v>
      </c>
      <c r="I25" s="569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70" t="s">
        <v>56</v>
      </c>
      <c r="I27" s="570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29">
        <f>[1]Dates!A83</f>
        <v>41640</v>
      </c>
      <c r="C29" s="130">
        <v>94.617000000000004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f>[1]Dates!A84</f>
        <v>41671</v>
      </c>
      <c r="C30" s="130">
        <v>100.81699999999999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f>[1]Dates!A85</f>
        <v>41699</v>
      </c>
      <c r="C31" s="130">
        <v>100.804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f>[1]Dates!A86</f>
        <v>41730</v>
      </c>
      <c r="C32" s="130">
        <v>102.069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f>[1]Dates!A87</f>
        <v>41760</v>
      </c>
      <c r="C33" s="130">
        <v>102.17700000000001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f>[1]Dates!A88</f>
        <v>41791</v>
      </c>
      <c r="C34" s="130">
        <v>105.794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f>[1]Dates!A89</f>
        <v>41821</v>
      </c>
      <c r="C35" s="130">
        <v>103.58799999999999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f>[1]Dates!A90</f>
        <v>41852</v>
      </c>
      <c r="C36" s="130">
        <v>96.534999999999997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f>[1]Dates!A91</f>
        <v>41883</v>
      </c>
      <c r="C37" s="130">
        <v>93.212000000000003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f>[1]Dates!A92</f>
        <v>41913</v>
      </c>
      <c r="C38" s="130">
        <v>84.397000000000006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f>[1]Dates!A93</f>
        <v>41944</v>
      </c>
      <c r="C39" s="130">
        <v>75.789000000000001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f>[1]Dates!A94</f>
        <v>41974</v>
      </c>
      <c r="C40" s="130">
        <v>59.29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f>[1]Dates!A95</f>
        <v>42005</v>
      </c>
      <c r="C41" s="130">
        <v>47.216999999999999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f>[1]Dates!A96</f>
        <v>42036</v>
      </c>
      <c r="C42" s="130">
        <v>50.584000000000003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f>[1]Dates!A97</f>
        <v>42064</v>
      </c>
      <c r="C43" s="130">
        <v>47.823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f>[1]Dates!A98</f>
        <v>42095</v>
      </c>
      <c r="C44" s="130">
        <v>54.453000000000003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f>[1]Dates!A99</f>
        <v>42125</v>
      </c>
      <c r="C45" s="130">
        <v>59.265000000000001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f>[1]Dates!A100</f>
        <v>42156</v>
      </c>
      <c r="C46" s="130">
        <v>59.819000000000003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f>[1]Dates!A101</f>
        <v>42186</v>
      </c>
      <c r="C47" s="130">
        <v>50.901000000000003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f>[1]Dates!A102</f>
        <v>42217</v>
      </c>
      <c r="C48" s="130">
        <v>42.866999999999997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f>[1]Dates!A103</f>
        <v>42248</v>
      </c>
      <c r="C49" s="130">
        <v>45.478999999999999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f>[1]Dates!A104</f>
        <v>42278</v>
      </c>
      <c r="C50" s="130">
        <v>46.222999999999999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f>[1]Dates!A105</f>
        <v>42309</v>
      </c>
      <c r="C51" s="130">
        <v>42.442999999999998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f>[1]Dates!A106</f>
        <v>42339</v>
      </c>
      <c r="C52" s="130">
        <v>37.189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f>[1]Dates!A107</f>
        <v>42370</v>
      </c>
      <c r="C53" s="130">
        <v>31.683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f>[1]Dates!A108</f>
        <v>42401</v>
      </c>
      <c r="C54" s="130">
        <v>30.323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f>[1]Dates!A109</f>
        <v>42430</v>
      </c>
      <c r="C55" s="130">
        <v>37.545000000000002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f>[1]Dates!A110</f>
        <v>42461</v>
      </c>
      <c r="C56" s="130">
        <v>40.753999999999998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f>[1]Dates!A111</f>
        <v>42491</v>
      </c>
      <c r="C57" s="130">
        <v>46.712000000000003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f>[1]Dates!A112</f>
        <v>42522</v>
      </c>
      <c r="C58" s="130">
        <v>48.756999999999998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f>[1]Dates!A113</f>
        <v>42552</v>
      </c>
      <c r="C59" s="130">
        <v>44.651000000000003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f>[1]Dates!A114</f>
        <v>42583</v>
      </c>
      <c r="C60" s="130">
        <v>44.723999999999997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f>[1]Dates!A115</f>
        <v>42614</v>
      </c>
      <c r="C61" s="130">
        <v>45.182000000000002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f>[1]Dates!A116</f>
        <v>42644</v>
      </c>
      <c r="C62" s="130">
        <v>49.774999999999999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f>[1]Dates!A117</f>
        <v>42675</v>
      </c>
      <c r="C63" s="130">
        <v>45.661000000000001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f>[1]Dates!A118</f>
        <v>42705</v>
      </c>
      <c r="C64" s="130">
        <v>51.972000000000001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f>[1]Dates!A119</f>
        <v>42736</v>
      </c>
      <c r="C65" s="130">
        <v>52.503999999999998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f>[1]Dates!A120</f>
        <v>42767</v>
      </c>
      <c r="C66" s="130">
        <v>53.468000000000004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f>[1]Dates!A121</f>
        <v>42795</v>
      </c>
      <c r="C67" s="130">
        <v>49.328000000000003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f>[1]Dates!A122</f>
        <v>42826</v>
      </c>
      <c r="C68" s="130">
        <v>51.06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f>[1]Dates!A123</f>
        <v>42856</v>
      </c>
      <c r="C69" s="130">
        <v>48.475999999999999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f>[1]Dates!A124</f>
        <v>42887</v>
      </c>
      <c r="C70" s="130">
        <v>45.177999999999997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f>[1]Dates!A125</f>
        <v>42917</v>
      </c>
      <c r="C71" s="130">
        <v>46.63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f>[1]Dates!A126</f>
        <v>42948</v>
      </c>
      <c r="C72" s="130">
        <v>48.036999999999999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f>[1]Dates!A127</f>
        <v>42979</v>
      </c>
      <c r="C73" s="130">
        <v>49.822000000000003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f>[1]Dates!A128</f>
        <v>43009</v>
      </c>
      <c r="C74" s="130">
        <v>51.578000000000003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f>[1]Dates!A129</f>
        <v>43040</v>
      </c>
      <c r="C75" s="130">
        <v>56.639000000000003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f>[1]Dates!A130</f>
        <v>43070</v>
      </c>
      <c r="C76" s="130">
        <v>57.881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f>[1]Dates!A131</f>
        <v>43101</v>
      </c>
      <c r="C77" s="130">
        <v>63.698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f>[1]Dates!A132</f>
        <v>43132</v>
      </c>
      <c r="C78" s="130">
        <v>62.228999999999999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f>[1]Dates!A133</f>
        <v>43160</v>
      </c>
      <c r="C79" s="130">
        <v>62.725000000000001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f>[1]Dates!A134</f>
        <v>43191</v>
      </c>
      <c r="C80" s="130">
        <v>66.254000000000005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f>[1]Dates!A135</f>
        <v>43221</v>
      </c>
      <c r="C81" s="130">
        <v>69.977999999999994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f>[1]Dates!A136</f>
        <v>43252</v>
      </c>
      <c r="C82" s="130">
        <v>67.873000000000005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f>[1]Dates!A137</f>
        <v>43282</v>
      </c>
      <c r="C83" s="130">
        <v>70.980999999999995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f>[1]Dates!A138</f>
        <v>43313</v>
      </c>
      <c r="C84" s="130">
        <v>68.055000000000007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f>[1]Dates!A139</f>
        <v>43344</v>
      </c>
      <c r="C85" s="130">
        <v>70.230999999999995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f>[1]Dates!A140</f>
        <v>43374</v>
      </c>
      <c r="C86" s="130">
        <v>70.748999999999995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f>[1]Dates!A141</f>
        <v>43405</v>
      </c>
      <c r="C87" s="130">
        <v>56.963000000000001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f>[1]Dates!A142</f>
        <v>43435</v>
      </c>
      <c r="C88" s="130">
        <v>49.523000000000003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f>[1]Dates!A143</f>
        <v>43466</v>
      </c>
      <c r="C89" s="130">
        <v>51.375999999999998</v>
      </c>
      <c r="D89" s="59" t="e">
        <v>#N/A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f>[1]Dates!A144</f>
        <v>43497</v>
      </c>
      <c r="C90" s="130">
        <v>54.954000000000001</v>
      </c>
      <c r="D90" s="59" t="e">
        <v>#N/A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f>[1]Dates!A145</f>
        <v>43525</v>
      </c>
      <c r="C91" s="130">
        <v>58.151000000000003</v>
      </c>
      <c r="D91" s="59" t="e">
        <v>#N/A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f>[1]Dates!A146</f>
        <v>43556</v>
      </c>
      <c r="C92" s="130">
        <v>63.862000000000002</v>
      </c>
      <c r="D92" s="59" t="e">
        <v>#N/A</v>
      </c>
      <c r="E92" s="51" t="e">
        <v>#N/A</v>
      </c>
      <c r="F92" s="63" t="e">
        <v>#N/A</v>
      </c>
      <c r="G92" s="52" t="e">
        <v>#N/A</v>
      </c>
      <c r="H92" s="51" t="e">
        <f t="shared" si="2"/>
        <v>#N/A</v>
      </c>
      <c r="I92" s="51" t="e">
        <f t="shared" si="3"/>
        <v>#N/A</v>
      </c>
      <c r="J92" t="e">
        <f t="shared" si="4"/>
        <v>#N/A</v>
      </c>
      <c r="K92" t="e">
        <f t="shared" si="5"/>
        <v>#N/A</v>
      </c>
    </row>
    <row r="93" spans="2:11" x14ac:dyDescent="0.2">
      <c r="B93" s="55">
        <f>[1]Dates!A147</f>
        <v>43586</v>
      </c>
      <c r="C93" s="130">
        <v>60.826999999999998</v>
      </c>
      <c r="D93" s="59" t="e">
        <v>#N/A</v>
      </c>
      <c r="E93" s="51" t="e">
        <v>#N/A</v>
      </c>
      <c r="F93" s="63" t="e">
        <v>#N/A</v>
      </c>
      <c r="G93" s="52" t="e">
        <v>#N/A</v>
      </c>
      <c r="H93" s="51" t="e">
        <f t="shared" ref="H93:H112" si="6">$E93*EXP((+NORMSINV((1-$H$25)/2)*$F93*SQRT($G93/252)))</f>
        <v>#N/A</v>
      </c>
      <c r="I93" s="51" t="e">
        <f t="shared" ref="I93:I112" si="7">$E93*EXP(-NORMSINV((1-$H$25)/2)*$F93*SQRT($G93/252))</f>
        <v>#N/A</v>
      </c>
      <c r="J93" t="e">
        <f t="shared" si="4"/>
        <v>#N/A</v>
      </c>
      <c r="K93" t="e">
        <f t="shared" si="5"/>
        <v>#N/A</v>
      </c>
    </row>
    <row r="94" spans="2:11" x14ac:dyDescent="0.2">
      <c r="B94" s="55">
        <f>[1]Dates!A148</f>
        <v>43617</v>
      </c>
      <c r="C94" s="130">
        <v>54.66</v>
      </c>
      <c r="D94" s="59">
        <v>54.66</v>
      </c>
      <c r="E94" s="51" t="e">
        <v>#N/A</v>
      </c>
      <c r="F94" s="63" t="e">
        <v>#N/A</v>
      </c>
      <c r="G94" s="52" t="e">
        <v>#N/A</v>
      </c>
      <c r="H94" s="51" t="e">
        <f t="shared" si="6"/>
        <v>#N/A</v>
      </c>
      <c r="I94" s="51" t="e">
        <f t="shared" si="7"/>
        <v>#N/A</v>
      </c>
      <c r="J94" t="e">
        <f t="shared" si="4"/>
        <v>#N/A</v>
      </c>
      <c r="K94" t="e">
        <f t="shared" si="5"/>
        <v>#N/A</v>
      </c>
    </row>
    <row r="95" spans="2:11" x14ac:dyDescent="0.2">
      <c r="B95" s="55">
        <f>[1]Dates!A149</f>
        <v>43647</v>
      </c>
      <c r="C95" s="130" t="e">
        <v>#N/A</v>
      </c>
      <c r="D95" s="59">
        <v>59</v>
      </c>
      <c r="E95" s="51" t="e">
        <v>#N/A</v>
      </c>
      <c r="F95" s="63" t="e">
        <v>#N/A</v>
      </c>
      <c r="G95" s="52" t="e">
        <v>#N/A</v>
      </c>
      <c r="H95" s="51" t="e">
        <f t="shared" si="6"/>
        <v>#N/A</v>
      </c>
      <c r="I95" s="51" t="e">
        <f t="shared" si="7"/>
        <v>#N/A</v>
      </c>
      <c r="J95" t="e">
        <f t="shared" si="4"/>
        <v>#N/A</v>
      </c>
      <c r="K95" t="e">
        <f t="shared" si="5"/>
        <v>#N/A</v>
      </c>
    </row>
    <row r="96" spans="2:11" x14ac:dyDescent="0.2">
      <c r="B96" s="55">
        <f>[1]Dates!A150</f>
        <v>43678</v>
      </c>
      <c r="C96" s="130" t="e">
        <v>#N/A</v>
      </c>
      <c r="D96" s="59">
        <v>61</v>
      </c>
      <c r="E96" s="51" t="e">
        <v>#N/A</v>
      </c>
      <c r="F96" s="63" t="e">
        <v>#N/A</v>
      </c>
      <c r="G96" s="52" t="e">
        <v>#N/A</v>
      </c>
      <c r="H96" s="51" t="e">
        <f t="shared" si="6"/>
        <v>#N/A</v>
      </c>
      <c r="I96" s="51" t="e">
        <f t="shared" si="7"/>
        <v>#N/A</v>
      </c>
      <c r="J96" t="e">
        <f t="shared" si="4"/>
        <v>#N/A</v>
      </c>
      <c r="K96" t="e">
        <f t="shared" si="5"/>
        <v>#N/A</v>
      </c>
    </row>
    <row r="97" spans="2:11" x14ac:dyDescent="0.2">
      <c r="B97" s="55">
        <f>[1]Dates!A151</f>
        <v>43709</v>
      </c>
      <c r="C97" s="130" t="e">
        <v>#N/A</v>
      </c>
      <c r="D97" s="59">
        <v>61</v>
      </c>
      <c r="E97" s="51">
        <v>58.186</v>
      </c>
      <c r="F97" s="63">
        <v>0.3281135</v>
      </c>
      <c r="G97" s="52">
        <v>30</v>
      </c>
      <c r="H97" s="51">
        <f t="shared" si="6"/>
        <v>46.607311310146436</v>
      </c>
      <c r="I97" s="51">
        <f t="shared" si="7"/>
        <v>72.641190852452169</v>
      </c>
      <c r="J97">
        <f t="shared" si="4"/>
        <v>46.607311307719577</v>
      </c>
      <c r="K97">
        <f t="shared" si="5"/>
        <v>72.64119085623463</v>
      </c>
    </row>
    <row r="98" spans="2:11" x14ac:dyDescent="0.2">
      <c r="B98" s="55">
        <f>[1]Dates!A152</f>
        <v>43739</v>
      </c>
      <c r="C98" s="130" t="e">
        <v>#N/A</v>
      </c>
      <c r="D98" s="59">
        <v>63</v>
      </c>
      <c r="E98" s="51">
        <v>58.1</v>
      </c>
      <c r="F98" s="63">
        <v>0.31476904999999999</v>
      </c>
      <c r="G98" s="52">
        <v>52</v>
      </c>
      <c r="H98" s="51">
        <f t="shared" si="6"/>
        <v>43.900175294818368</v>
      </c>
      <c r="I98" s="51">
        <f t="shared" si="7"/>
        <v>76.892859250118548</v>
      </c>
      <c r="J98">
        <f t="shared" si="4"/>
        <v>43.900175291931234</v>
      </c>
      <c r="K98">
        <f t="shared" si="5"/>
        <v>76.89285925517548</v>
      </c>
    </row>
    <row r="99" spans="2:11" x14ac:dyDescent="0.2">
      <c r="B99" s="55">
        <f>[1]Dates!A153</f>
        <v>43770</v>
      </c>
      <c r="C99" s="130" t="e">
        <v>#N/A</v>
      </c>
      <c r="D99" s="59">
        <v>63</v>
      </c>
      <c r="E99" s="51">
        <v>57.958000000000006</v>
      </c>
      <c r="F99" s="63">
        <v>0.31113852499999994</v>
      </c>
      <c r="G99" s="52">
        <v>74</v>
      </c>
      <c r="H99" s="51">
        <f t="shared" si="6"/>
        <v>41.6482644557653</v>
      </c>
      <c r="I99" s="51">
        <f t="shared" si="7"/>
        <v>80.654735746977863</v>
      </c>
      <c r="J99">
        <f t="shared" si="4"/>
        <v>41.648264452535514</v>
      </c>
      <c r="K99">
        <f t="shared" si="5"/>
        <v>80.654735753232558</v>
      </c>
    </row>
    <row r="100" spans="2:11" x14ac:dyDescent="0.2">
      <c r="B100" s="55">
        <f>[1]Dates!A154</f>
        <v>43800</v>
      </c>
      <c r="C100" s="130" t="e">
        <v>#N/A</v>
      </c>
      <c r="D100" s="59">
        <v>63</v>
      </c>
      <c r="E100" s="51">
        <v>57.763999999999996</v>
      </c>
      <c r="F100" s="63">
        <v>0.30715890000000001</v>
      </c>
      <c r="G100" s="52">
        <v>95</v>
      </c>
      <c r="H100" s="51">
        <f t="shared" si="6"/>
        <v>39.91415611139918</v>
      </c>
      <c r="I100" s="51">
        <f t="shared" si="7"/>
        <v>83.596398397787212</v>
      </c>
      <c r="J100">
        <f t="shared" si="4"/>
        <v>39.914156107936925</v>
      </c>
      <c r="K100">
        <f t="shared" si="5"/>
        <v>83.596398405038585</v>
      </c>
    </row>
    <row r="101" spans="2:11" x14ac:dyDescent="0.2">
      <c r="B101" s="55">
        <f>[1]Dates!A155</f>
        <v>43831</v>
      </c>
      <c r="C101" s="130" t="e">
        <v>#N/A</v>
      </c>
      <c r="D101" s="59">
        <v>63</v>
      </c>
      <c r="E101" s="51">
        <v>57.524000000000001</v>
      </c>
      <c r="F101" s="63">
        <v>0.30410798809523809</v>
      </c>
      <c r="G101" s="52">
        <v>115</v>
      </c>
      <c r="H101" s="51">
        <f t="shared" si="6"/>
        <v>38.457554715550458</v>
      </c>
      <c r="I101" s="51">
        <f t="shared" si="7"/>
        <v>86.043187105237081</v>
      </c>
      <c r="J101">
        <f t="shared" si="4"/>
        <v>38.457554711916622</v>
      </c>
      <c r="K101">
        <f t="shared" si="5"/>
        <v>86.043187113367253</v>
      </c>
    </row>
    <row r="102" spans="2:11" x14ac:dyDescent="0.2">
      <c r="B102" s="55">
        <f>[1]Dates!A156</f>
        <v>43862</v>
      </c>
      <c r="C102" s="130" t="e">
        <v>#N/A</v>
      </c>
      <c r="D102" s="59">
        <v>63</v>
      </c>
      <c r="E102" s="51">
        <v>57.260000000000005</v>
      </c>
      <c r="F102" s="63">
        <v>0.30106033333333337</v>
      </c>
      <c r="G102" s="52">
        <v>135</v>
      </c>
      <c r="H102" s="51">
        <f t="shared" si="6"/>
        <v>37.177999608378045</v>
      </c>
      <c r="I102" s="51">
        <f t="shared" si="7"/>
        <v>88.18945705893077</v>
      </c>
      <c r="J102">
        <f t="shared" si="4"/>
        <v>37.177999604610022</v>
      </c>
      <c r="K102">
        <f t="shared" si="5"/>
        <v>88.189457067868844</v>
      </c>
    </row>
    <row r="103" spans="2:11" x14ac:dyDescent="0.2">
      <c r="B103" s="55">
        <f>[1]Dates!A157</f>
        <v>43891</v>
      </c>
      <c r="C103" s="130" t="e">
        <v>#N/A</v>
      </c>
      <c r="D103" s="59">
        <v>63</v>
      </c>
      <c r="E103" s="51">
        <v>56.984000000000002</v>
      </c>
      <c r="F103" s="63">
        <v>0.29532466071428576</v>
      </c>
      <c r="G103" s="52">
        <v>156</v>
      </c>
      <c r="H103" s="51">
        <f t="shared" si="6"/>
        <v>36.138287624913097</v>
      </c>
      <c r="I103" s="51">
        <f t="shared" si="7"/>
        <v>89.854181518037791</v>
      </c>
      <c r="J103">
        <f t="shared" si="4"/>
        <v>36.138287621050885</v>
      </c>
      <c r="K103">
        <f t="shared" si="5"/>
        <v>89.85418152764079</v>
      </c>
    </row>
    <row r="104" spans="2:11" x14ac:dyDescent="0.2">
      <c r="B104" s="55">
        <f>[1]Dates!A158</f>
        <v>43922</v>
      </c>
      <c r="C104" s="130" t="e">
        <v>#N/A</v>
      </c>
      <c r="D104" s="59">
        <v>63</v>
      </c>
      <c r="E104" s="51">
        <v>56.705999999999996</v>
      </c>
      <c r="F104" s="63" t="e">
        <v>#N/A</v>
      </c>
      <c r="G104" s="52">
        <v>177</v>
      </c>
      <c r="H104" s="51" t="e">
        <f t="shared" si="6"/>
        <v>#N/A</v>
      </c>
      <c r="I104" s="51" t="e">
        <f t="shared" si="7"/>
        <v>#N/A</v>
      </c>
      <c r="J104" t="e">
        <f t="shared" si="4"/>
        <v>#N/A</v>
      </c>
      <c r="K104" t="e">
        <f t="shared" si="5"/>
        <v>#N/A</v>
      </c>
    </row>
    <row r="105" spans="2:11" x14ac:dyDescent="0.2">
      <c r="B105" s="55">
        <f>[1]Dates!A159</f>
        <v>43952</v>
      </c>
      <c r="C105" s="130" t="e">
        <v>#N/A</v>
      </c>
      <c r="D105" s="59">
        <v>63</v>
      </c>
      <c r="E105" s="51">
        <v>56.438000000000002</v>
      </c>
      <c r="F105" s="63" t="e">
        <v>#N/A</v>
      </c>
      <c r="G105" s="52">
        <v>198</v>
      </c>
      <c r="H105" s="51" t="e">
        <f t="shared" si="6"/>
        <v>#N/A</v>
      </c>
      <c r="I105" s="51" t="e">
        <f t="shared" si="7"/>
        <v>#N/A</v>
      </c>
      <c r="J105" t="e">
        <f t="shared" si="4"/>
        <v>#N/A</v>
      </c>
      <c r="K105" t="e">
        <f t="shared" si="5"/>
        <v>#N/A</v>
      </c>
    </row>
    <row r="106" spans="2:11" x14ac:dyDescent="0.2">
      <c r="B106" s="55">
        <f>[1]Dates!A160</f>
        <v>43983</v>
      </c>
      <c r="C106" s="130" t="e">
        <v>#N/A</v>
      </c>
      <c r="D106" s="59">
        <v>63</v>
      </c>
      <c r="E106" s="51">
        <v>56.188000000000002</v>
      </c>
      <c r="F106" s="63">
        <v>0.28207278571428579</v>
      </c>
      <c r="G106" s="52">
        <v>218</v>
      </c>
      <c r="H106" s="51">
        <f t="shared" si="6"/>
        <v>33.599025872163672</v>
      </c>
      <c r="I106" s="51">
        <f t="shared" si="7"/>
        <v>93.963776093151779</v>
      </c>
      <c r="J106">
        <f t="shared" si="4"/>
        <v>33.599025868109301</v>
      </c>
      <c r="K106">
        <f t="shared" si="5"/>
        <v>93.963776104490307</v>
      </c>
    </row>
    <row r="107" spans="2:11" x14ac:dyDescent="0.2">
      <c r="B107" s="55">
        <f>[1]Dates!A161</f>
        <v>44013</v>
      </c>
      <c r="C107" s="130" t="e">
        <v>#N/A</v>
      </c>
      <c r="D107" s="59">
        <v>63</v>
      </c>
      <c r="E107" s="51">
        <v>55.929999999999993</v>
      </c>
      <c r="F107" s="63" t="e">
        <v>#N/A</v>
      </c>
      <c r="G107" s="52">
        <v>241</v>
      </c>
      <c r="H107" s="51" t="e">
        <f t="shared" si="6"/>
        <v>#N/A</v>
      </c>
      <c r="I107" s="51" t="e">
        <f t="shared" si="7"/>
        <v>#N/A</v>
      </c>
      <c r="J107" t="e">
        <f t="shared" si="4"/>
        <v>#N/A</v>
      </c>
      <c r="K107" t="e">
        <f t="shared" si="5"/>
        <v>#N/A</v>
      </c>
    </row>
    <row r="108" spans="2:11" x14ac:dyDescent="0.2">
      <c r="B108" s="55">
        <f>[1]Dates!A162</f>
        <v>44044</v>
      </c>
      <c r="C108" s="130" t="e">
        <v>#N/A</v>
      </c>
      <c r="D108" s="59">
        <v>63</v>
      </c>
      <c r="E108" s="51">
        <v>55.7</v>
      </c>
      <c r="F108" s="63" t="e">
        <v>#N/A</v>
      </c>
      <c r="G108" s="52">
        <v>261</v>
      </c>
      <c r="H108" s="51" t="e">
        <f t="shared" si="6"/>
        <v>#N/A</v>
      </c>
      <c r="I108" s="51" t="e">
        <f t="shared" si="7"/>
        <v>#N/A</v>
      </c>
      <c r="J108" t="e">
        <f t="shared" si="4"/>
        <v>#N/A</v>
      </c>
      <c r="K108" t="e">
        <f t="shared" si="5"/>
        <v>#N/A</v>
      </c>
    </row>
    <row r="109" spans="2:11" x14ac:dyDescent="0.2">
      <c r="B109" s="55">
        <f>[1]Dates!A163</f>
        <v>44075</v>
      </c>
      <c r="C109" s="130" t="e">
        <v>#N/A</v>
      </c>
      <c r="D109" s="59">
        <v>63</v>
      </c>
      <c r="E109" s="51">
        <v>55.481999999999992</v>
      </c>
      <c r="F109" s="63">
        <v>0.26781945000000001</v>
      </c>
      <c r="G109" s="52">
        <v>283</v>
      </c>
      <c r="H109" s="51">
        <f t="shared" si="6"/>
        <v>31.810353824550948</v>
      </c>
      <c r="I109" s="51">
        <f t="shared" si="7"/>
        <v>96.768880377062374</v>
      </c>
      <c r="J109">
        <f t="shared" si="4"/>
        <v>31.81035382039844</v>
      </c>
      <c r="K109">
        <f t="shared" si="5"/>
        <v>96.768880389694544</v>
      </c>
    </row>
    <row r="110" spans="2:11" x14ac:dyDescent="0.2">
      <c r="B110" s="55">
        <f>[1]Dates!A164</f>
        <v>44105</v>
      </c>
      <c r="C110" s="130" t="e">
        <v>#N/A</v>
      </c>
      <c r="D110" s="59">
        <v>63</v>
      </c>
      <c r="E110" s="51">
        <v>55.29</v>
      </c>
      <c r="F110" s="63" t="e">
        <v>#N/A</v>
      </c>
      <c r="G110" s="52">
        <v>305</v>
      </c>
      <c r="H110" s="51" t="e">
        <f t="shared" si="6"/>
        <v>#N/A</v>
      </c>
      <c r="I110" s="51" t="e">
        <f t="shared" si="7"/>
        <v>#N/A</v>
      </c>
      <c r="J110" t="e">
        <f t="shared" si="4"/>
        <v>#N/A</v>
      </c>
      <c r="K110" t="e">
        <f t="shared" si="5"/>
        <v>#N/A</v>
      </c>
    </row>
    <row r="111" spans="2:11" x14ac:dyDescent="0.2">
      <c r="B111" s="55">
        <f>[1]Dates!A165</f>
        <v>44136</v>
      </c>
      <c r="C111" s="130" t="e">
        <v>#N/A</v>
      </c>
      <c r="D111" s="59">
        <v>63</v>
      </c>
      <c r="E111" s="51">
        <v>55.125999999999998</v>
      </c>
      <c r="F111" s="63" t="e">
        <v>#N/A</v>
      </c>
      <c r="G111" s="52">
        <v>325</v>
      </c>
      <c r="H111" s="51" t="e">
        <f t="shared" si="6"/>
        <v>#N/A</v>
      </c>
      <c r="I111" s="51" t="e">
        <f t="shared" si="7"/>
        <v>#N/A</v>
      </c>
      <c r="J111" t="e">
        <f t="shared" si="4"/>
        <v>#N/A</v>
      </c>
      <c r="K111" t="e">
        <f t="shared" si="5"/>
        <v>#N/A</v>
      </c>
    </row>
    <row r="112" spans="2:11" x14ac:dyDescent="0.2">
      <c r="B112" s="56">
        <f>[1]Dates!A166</f>
        <v>44166</v>
      </c>
      <c r="C112" s="411" t="e">
        <v>#N/A</v>
      </c>
      <c r="D112" s="412">
        <v>63</v>
      </c>
      <c r="E112" s="53">
        <v>54.975999999999999</v>
      </c>
      <c r="F112" s="64">
        <v>0.25648567023809526</v>
      </c>
      <c r="G112" s="61">
        <v>348</v>
      </c>
      <c r="H112" s="53">
        <f t="shared" si="6"/>
        <v>30.451981134358018</v>
      </c>
      <c r="I112" s="53">
        <f t="shared" si="7"/>
        <v>99.250047563899386</v>
      </c>
      <c r="J112">
        <f t="shared" si="4"/>
        <v>30.451981130136435</v>
      </c>
      <c r="K112">
        <f t="shared" si="5"/>
        <v>99.250047577658492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tr">
        <f>"Sources: Short-Term Energy Outlook, "&amp;[1]Dates!$B$7&amp;", and CME Group"</f>
        <v>Sources: Short-Term Energy Outlook, July 2019, and CME Group</v>
      </c>
    </row>
    <row r="126" spans="2:13" ht="12.75" customHeight="1" x14ac:dyDescent="0.2">
      <c r="B126" s="571" t="s">
        <v>548</v>
      </c>
      <c r="C126" s="571"/>
      <c r="D126" s="571"/>
      <c r="E126" s="571"/>
      <c r="F126" s="571"/>
      <c r="G126" s="571"/>
      <c r="H126" s="571"/>
      <c r="I126" s="571"/>
      <c r="J126" s="571"/>
      <c r="K126" s="571"/>
      <c r="L126" s="571"/>
      <c r="M126" s="571"/>
    </row>
    <row r="127" spans="2:13" x14ac:dyDescent="0.2">
      <c r="B127" s="571"/>
      <c r="C127" s="571"/>
      <c r="D127" s="571"/>
      <c r="E127" s="571"/>
      <c r="F127" s="571"/>
      <c r="G127" s="571"/>
      <c r="H127" s="571"/>
      <c r="I127" s="571"/>
      <c r="J127" s="571"/>
      <c r="K127" s="571"/>
      <c r="L127" s="571"/>
      <c r="M127" s="571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6" type="noConversion"/>
  <conditionalFormatting sqref="C113:I124 E77:I112">
    <cfRule type="expression" dxfId="127" priority="15" stopIfTrue="1">
      <formula>ISNA(C77)</formula>
    </cfRule>
  </conditionalFormatting>
  <conditionalFormatting sqref="E41:I52">
    <cfRule type="expression" dxfId="126" priority="11" stopIfTrue="1">
      <formula>ISNA(E41)</formula>
    </cfRule>
  </conditionalFormatting>
  <conditionalFormatting sqref="C30:C112">
    <cfRule type="expression" dxfId="125" priority="1" stopIfTrue="1">
      <formula>ISNA(C30)</formula>
    </cfRule>
  </conditionalFormatting>
  <conditionalFormatting sqref="C29:I29 E30:I40">
    <cfRule type="expression" dxfId="124" priority="13" stopIfTrue="1">
      <formula>ISNA(C29)</formula>
    </cfRule>
  </conditionalFormatting>
  <conditionalFormatting sqref="C29">
    <cfRule type="expression" dxfId="123" priority="12" stopIfTrue="1">
      <formula>ISNA(C29)</formula>
    </cfRule>
  </conditionalFormatting>
  <conditionalFormatting sqref="E65:I76">
    <cfRule type="expression" dxfId="122" priority="7" stopIfTrue="1">
      <formula>ISNA(E65)</formula>
    </cfRule>
  </conditionalFormatting>
  <conditionalFormatting sqref="E53:I64">
    <cfRule type="expression" dxfId="121" priority="9" stopIfTrue="1">
      <formula>ISNA(E53)</formula>
    </cfRule>
  </conditionalFormatting>
  <conditionalFormatting sqref="C30:D112">
    <cfRule type="expression" dxfId="12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0.140625" style="131" customWidth="1"/>
    <col min="18" max="18" width="11.5703125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M1" s="148"/>
    </row>
    <row r="2" spans="1:18" ht="15.75" x14ac:dyDescent="0.25">
      <c r="A2" s="44" t="str">
        <f>[1]Dates!$B$6</f>
        <v>Short-Term Energy Outlook, July 2019</v>
      </c>
      <c r="M2" s="148"/>
    </row>
    <row r="3" spans="1:18" x14ac:dyDescent="0.25">
      <c r="A3" s="22" t="s">
        <v>16</v>
      </c>
      <c r="M3" s="148"/>
      <c r="R3" s="137"/>
    </row>
    <row r="4" spans="1:18" x14ac:dyDescent="0.25">
      <c r="A4" s="137"/>
      <c r="B4" s="144"/>
      <c r="C4" s="144"/>
      <c r="D4" s="144"/>
      <c r="E4" s="144"/>
      <c r="F4" s="144"/>
      <c r="G4" s="144"/>
      <c r="H4" s="144"/>
      <c r="I4" s="144"/>
      <c r="J4" s="144"/>
      <c r="K4" s="144"/>
      <c r="R4" s="137"/>
    </row>
    <row r="5" spans="1:18" x14ac:dyDescent="0.25">
      <c r="A5" s="139"/>
      <c r="B5" s="144"/>
      <c r="C5" s="144"/>
      <c r="D5" s="144"/>
      <c r="E5" s="144"/>
      <c r="F5" s="144"/>
      <c r="G5" s="144"/>
      <c r="H5" s="144"/>
      <c r="I5" s="144"/>
      <c r="J5" s="144"/>
      <c r="K5" s="144"/>
      <c r="Q5" s="180" t="s">
        <v>369</v>
      </c>
      <c r="R5" s="181"/>
    </row>
    <row r="6" spans="1:18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Q6" s="449" t="s">
        <v>305</v>
      </c>
      <c r="R6" s="450" t="s">
        <v>304</v>
      </c>
    </row>
    <row r="7" spans="1:18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Q7" s="451" t="s">
        <v>306</v>
      </c>
      <c r="R7" s="452" t="s">
        <v>307</v>
      </c>
    </row>
    <row r="8" spans="1:18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Q8" s="453" t="s">
        <v>303</v>
      </c>
      <c r="R8" s="454" t="s">
        <v>302</v>
      </c>
    </row>
    <row r="9" spans="1:18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</row>
    <row r="10" spans="1:18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</row>
    <row r="11" spans="1:18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</row>
    <row r="12" spans="1:18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</row>
    <row r="13" spans="1:18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</row>
    <row r="14" spans="1:18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</row>
    <row r="15" spans="1:18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</row>
    <row r="16" spans="1:18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</row>
    <row r="17" spans="2:29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</row>
    <row r="18" spans="2:29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</row>
    <row r="19" spans="2:29" x14ac:dyDescent="0.25">
      <c r="B19" s="144"/>
      <c r="C19" s="144"/>
      <c r="D19" s="185"/>
      <c r="E19" s="185"/>
      <c r="F19" s="144"/>
      <c r="G19" s="144"/>
      <c r="H19" s="144"/>
      <c r="I19" s="144"/>
      <c r="J19" s="144"/>
      <c r="K19" s="144"/>
    </row>
    <row r="20" spans="2:29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</row>
    <row r="21" spans="2:29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</row>
    <row r="22" spans="2:29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</row>
    <row r="24" spans="2:29" x14ac:dyDescent="0.25">
      <c r="B24"/>
      <c r="C24"/>
      <c r="D24" s="572" t="s">
        <v>48</v>
      </c>
      <c r="E24" s="572"/>
      <c r="F24" s="572"/>
      <c r="G24" s="572"/>
      <c r="H24" s="572"/>
      <c r="I24" s="32"/>
      <c r="J24" s="572" t="s">
        <v>310</v>
      </c>
      <c r="K24" s="572"/>
      <c r="L24" s="572"/>
      <c r="M24" s="572"/>
    </row>
    <row r="25" spans="2:29" x14ac:dyDescent="0.25">
      <c r="B25" s="9"/>
      <c r="C25" s="9"/>
      <c r="D25" s="82">
        <f>[1]Dates!$C$35</f>
        <v>2016</v>
      </c>
      <c r="E25" s="82">
        <f>[1]Dates!$C$36</f>
        <v>2017</v>
      </c>
      <c r="F25" s="82">
        <f>[1]Dates!$C$37</f>
        <v>2018</v>
      </c>
      <c r="G25" s="82">
        <f>[1]Dates!$C$38</f>
        <v>2019</v>
      </c>
      <c r="H25" s="82">
        <f>[1]Dates!$C$39</f>
        <v>2020</v>
      </c>
      <c r="I25" s="35"/>
      <c r="J25" s="82">
        <f>[1]Dates!$C$36</f>
        <v>2017</v>
      </c>
      <c r="K25" s="82">
        <f>[1]Dates!$C$37</f>
        <v>2018</v>
      </c>
      <c r="L25" s="82">
        <f>[1]Dates!$C$38</f>
        <v>2019</v>
      </c>
      <c r="M25" s="82">
        <f>[1]Dates!$C$39</f>
        <v>2020</v>
      </c>
    </row>
    <row r="26" spans="2:29" s="147" customFormat="1" ht="12.75" x14ac:dyDescent="0.2">
      <c r="B26" s="30"/>
      <c r="C26" s="142" t="s">
        <v>305</v>
      </c>
      <c r="D26" s="431">
        <v>1.0414935064999999</v>
      </c>
      <c r="E26" s="431">
        <v>1.2893022774285714</v>
      </c>
      <c r="F26" s="431">
        <v>1.6950221155714287</v>
      </c>
      <c r="G26" s="431">
        <v>1.5835036702380954</v>
      </c>
      <c r="H26" s="431">
        <v>1.5952380952380953</v>
      </c>
      <c r="I26" s="432"/>
      <c r="J26" s="29">
        <f t="shared" ref="J26:M28" si="0">E26-D26</f>
        <v>0.24780877092857145</v>
      </c>
      <c r="K26" s="29">
        <f t="shared" si="0"/>
        <v>0.40571983814285728</v>
      </c>
      <c r="L26" s="29">
        <f t="shared" si="0"/>
        <v>-0.11151844533333333</v>
      </c>
      <c r="M26" s="29">
        <f t="shared" si="0"/>
        <v>1.1734424999999993E-2</v>
      </c>
      <c r="O26" s="192"/>
      <c r="P26" s="192"/>
      <c r="AB26" s="192"/>
      <c r="AC26" s="192"/>
    </row>
    <row r="27" spans="2:29" s="147" customFormat="1" ht="12.75" x14ac:dyDescent="0.2">
      <c r="C27" s="142" t="s">
        <v>308</v>
      </c>
      <c r="D27" s="431">
        <f>+D29-D26</f>
        <v>0.41191210369999998</v>
      </c>
      <c r="E27" s="431">
        <f>+E29-E26</f>
        <v>0.39936896767142849</v>
      </c>
      <c r="F27" s="431">
        <f>+F29-F26</f>
        <v>0.28376434682857132</v>
      </c>
      <c r="G27" s="431">
        <f>+G29-G26</f>
        <v>0.29107489156190458</v>
      </c>
      <c r="H27" s="431">
        <f>+H29-H26</f>
        <v>0.35324531356190469</v>
      </c>
      <c r="I27" s="432"/>
      <c r="J27" s="29">
        <f t="shared" si="0"/>
        <v>-1.2543136028571489E-2</v>
      </c>
      <c r="K27" s="29">
        <f t="shared" si="0"/>
        <v>-0.11560462084285716</v>
      </c>
      <c r="L27" s="29">
        <f t="shared" si="0"/>
        <v>7.3105447333332574E-3</v>
      </c>
      <c r="M27" s="29">
        <f t="shared" si="0"/>
        <v>6.2170422000000114E-2</v>
      </c>
      <c r="O27" s="192"/>
      <c r="P27" s="192"/>
      <c r="AB27" s="192"/>
      <c r="AC27" s="192"/>
    </row>
    <row r="28" spans="2:29" s="147" customFormat="1" ht="12.75" x14ac:dyDescent="0.2">
      <c r="C28" s="151" t="s">
        <v>309</v>
      </c>
      <c r="D28" s="433">
        <f>+D30-D29</f>
        <v>0.69579301680000016</v>
      </c>
      <c r="E28" s="433">
        <f>+E30-E29</f>
        <v>0.72824942810000004</v>
      </c>
      <c r="F28" s="433">
        <f>+F30-F29</f>
        <v>0.74779177190000024</v>
      </c>
      <c r="G28" s="433">
        <f>+G30-G29</f>
        <v>0.77273688500000004</v>
      </c>
      <c r="H28" s="433">
        <f>+H30-H29</f>
        <v>0.80682837089999992</v>
      </c>
      <c r="I28" s="434"/>
      <c r="J28" s="435">
        <f t="shared" si="0"/>
        <v>3.2456411299999877E-2</v>
      </c>
      <c r="K28" s="435">
        <f t="shared" si="0"/>
        <v>1.9542343800000195E-2</v>
      </c>
      <c r="L28" s="435">
        <f t="shared" si="0"/>
        <v>2.4945113099999805E-2</v>
      </c>
      <c r="M28" s="435">
        <f t="shared" si="0"/>
        <v>3.4091485899999885E-2</v>
      </c>
      <c r="O28" s="192"/>
      <c r="P28" s="192"/>
      <c r="AB28" s="192"/>
      <c r="AC28" s="192"/>
    </row>
    <row r="29" spans="2:29" s="147" customFormat="1" ht="12.75" x14ac:dyDescent="0.2">
      <c r="C29" s="142" t="s">
        <v>306</v>
      </c>
      <c r="D29" s="431">
        <v>1.4534056101999999</v>
      </c>
      <c r="E29" s="431">
        <v>1.6886712450999999</v>
      </c>
      <c r="F29" s="431">
        <v>1.9787864624</v>
      </c>
      <c r="G29" s="431">
        <v>1.8745785617999999</v>
      </c>
      <c r="H29" s="431">
        <v>1.9484834088</v>
      </c>
      <c r="I29" s="432"/>
      <c r="J29" s="29">
        <f t="shared" ref="J29:M30" si="1">E29-D29</f>
        <v>0.23526563489999996</v>
      </c>
      <c r="K29" s="29">
        <f t="shared" si="1"/>
        <v>0.29011521730000012</v>
      </c>
      <c r="L29" s="29">
        <f t="shared" si="1"/>
        <v>-0.10420790060000007</v>
      </c>
      <c r="M29" s="29">
        <f t="shared" si="1"/>
        <v>7.3904847000000107E-2</v>
      </c>
      <c r="O29" s="192"/>
      <c r="P29" s="192"/>
      <c r="AB29" s="192"/>
      <c r="AC29" s="192"/>
    </row>
    <row r="30" spans="2:29" s="147" customFormat="1" ht="12.75" x14ac:dyDescent="0.2">
      <c r="B30" s="555"/>
      <c r="C30" s="436" t="s">
        <v>303</v>
      </c>
      <c r="D30" s="553">
        <v>2.1491986270000001</v>
      </c>
      <c r="E30" s="553">
        <v>2.4169206731999999</v>
      </c>
      <c r="F30" s="553">
        <v>2.7265782343000002</v>
      </c>
      <c r="G30" s="553">
        <v>2.6473154468</v>
      </c>
      <c r="H30" s="553">
        <v>2.7553117797</v>
      </c>
      <c r="I30" s="437"/>
      <c r="J30" s="67">
        <f t="shared" si="1"/>
        <v>0.26772204619999984</v>
      </c>
      <c r="K30" s="67">
        <f t="shared" si="1"/>
        <v>0.30965756110000031</v>
      </c>
      <c r="L30" s="67">
        <f t="shared" si="1"/>
        <v>-7.9262787500000265E-2</v>
      </c>
      <c r="M30" s="67">
        <f t="shared" si="1"/>
        <v>0.10799633289999999</v>
      </c>
      <c r="O30" s="192"/>
      <c r="P30" s="192"/>
      <c r="AB30" s="192"/>
      <c r="AC30" s="192"/>
    </row>
    <row r="31" spans="2:29" s="147" customFormat="1" ht="12.7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0.26772204619999984</v>
      </c>
      <c r="K31" s="29">
        <f>+SUM(K26:K28)</f>
        <v>0.30965756110000031</v>
      </c>
      <c r="L31" s="29">
        <f>+SUM(L26:L28)</f>
        <v>-7.9262787500000265E-2</v>
      </c>
      <c r="M31" s="29">
        <f>+SUM(M26:M28)</f>
        <v>0.10799633289999999</v>
      </c>
      <c r="O31" s="192"/>
      <c r="P31" s="192"/>
      <c r="AB31" s="192"/>
      <c r="AC31" s="192"/>
    </row>
    <row r="32" spans="2:29" x14ac:dyDescent="0.25">
      <c r="B32" s="367" t="str">
        <f>"Source: Short-Term Energy Outlook, "&amp;[1]Dates!$B$7&amp;""</f>
        <v>Source: Short-Term Energy Outlook, July 2019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38" customFormat="1" ht="12.75" x14ac:dyDescent="0.2">
      <c r="D35" s="438" t="s">
        <v>533</v>
      </c>
      <c r="E35" s="438" t="s">
        <v>537</v>
      </c>
      <c r="F35" s="438" t="s">
        <v>487</v>
      </c>
      <c r="G35" s="438" t="s">
        <v>498</v>
      </c>
      <c r="I35" s="439" t="s">
        <v>534</v>
      </c>
      <c r="J35" s="438" t="s">
        <v>536</v>
      </c>
      <c r="K35" s="438" t="s">
        <v>535</v>
      </c>
      <c r="L35" s="438" t="s">
        <v>498</v>
      </c>
      <c r="O35" s="440"/>
      <c r="P35" s="440"/>
      <c r="AB35" s="440"/>
      <c r="AC35" s="440"/>
    </row>
    <row r="36" spans="2:29" s="147" customFormat="1" ht="12.75" x14ac:dyDescent="0.2">
      <c r="B36" s="147">
        <f t="shared" ref="B36:B87" si="2">YEAR(C36)</f>
        <v>2016</v>
      </c>
      <c r="C36" s="444">
        <f>[1]Dates!A107</f>
        <v>42370</v>
      </c>
      <c r="D36" s="445">
        <v>1.9484999999999999</v>
      </c>
      <c r="E36" s="141" t="e">
        <v>#N/A</v>
      </c>
      <c r="F36" s="446"/>
      <c r="G36" s="446">
        <v>1.9484999999999999</v>
      </c>
      <c r="H36" s="447"/>
      <c r="I36" s="445">
        <v>0.73095238095238091</v>
      </c>
      <c r="J36" s="141" t="e">
        <v>#N/A</v>
      </c>
      <c r="K36" s="446"/>
      <c r="L36" s="446">
        <v>0.73095238095238091</v>
      </c>
      <c r="M36" s="447"/>
      <c r="O36" s="192"/>
      <c r="P36" s="192"/>
      <c r="AB36" s="192"/>
      <c r="AC36" s="192"/>
    </row>
    <row r="37" spans="2:29" s="147" customFormat="1" ht="12.75" x14ac:dyDescent="0.2">
      <c r="B37" s="147">
        <f t="shared" si="2"/>
        <v>2016</v>
      </c>
      <c r="C37" s="444">
        <f>[1]Dates!A108</f>
        <v>42401</v>
      </c>
      <c r="D37" s="445">
        <v>1.7636000000000001</v>
      </c>
      <c r="E37" s="141" t="e">
        <v>#N/A</v>
      </c>
      <c r="F37" s="446">
        <f t="shared" ref="F37:F46" si="3">AVERAGEIF($B$36:$B$95,B37,$G$36:$G$95)</f>
        <v>2.1456291666666663</v>
      </c>
      <c r="G37" s="446">
        <v>1.7636000000000001</v>
      </c>
      <c r="H37" s="447"/>
      <c r="I37" s="445">
        <v>0.76623809523809527</v>
      </c>
      <c r="J37" s="141" t="e">
        <v>#N/A</v>
      </c>
      <c r="K37" s="446">
        <f t="shared" ref="K37:K46" si="4">AVERAGEIF($B$36:$B$95,B37,$L$36:$L$95)</f>
        <v>1.0368492063492065</v>
      </c>
      <c r="L37" s="446">
        <v>0.76623809523809527</v>
      </c>
      <c r="M37" s="447"/>
      <c r="O37" s="192"/>
      <c r="P37" s="192"/>
      <c r="AB37" s="192"/>
      <c r="AC37" s="192"/>
    </row>
    <row r="38" spans="2:29" s="147" customFormat="1" ht="12.75" x14ac:dyDescent="0.2">
      <c r="B38" s="147">
        <f t="shared" si="2"/>
        <v>2016</v>
      </c>
      <c r="C38" s="444">
        <f>[1]Dates!A109</f>
        <v>42430</v>
      </c>
      <c r="D38" s="445">
        <v>1.96875</v>
      </c>
      <c r="E38" s="141" t="e">
        <v>#N/A</v>
      </c>
      <c r="F38" s="446">
        <f t="shared" si="3"/>
        <v>2.1456291666666663</v>
      </c>
      <c r="G38" s="446">
        <v>1.96875</v>
      </c>
      <c r="H38" s="447"/>
      <c r="I38" s="445">
        <v>0.90976190476190477</v>
      </c>
      <c r="J38" s="141" t="e">
        <v>#N/A</v>
      </c>
      <c r="K38" s="446">
        <f t="shared" si="4"/>
        <v>1.0368492063492065</v>
      </c>
      <c r="L38" s="446">
        <v>0.90976190476190477</v>
      </c>
      <c r="M38" s="447"/>
      <c r="O38" s="192"/>
      <c r="P38" s="192"/>
      <c r="AB38" s="192"/>
      <c r="AC38" s="192"/>
    </row>
    <row r="39" spans="2:29" s="147" customFormat="1" ht="12.75" x14ac:dyDescent="0.2">
      <c r="B39" s="147">
        <f t="shared" si="2"/>
        <v>2016</v>
      </c>
      <c r="C39" s="444">
        <f>[1]Dates!A110</f>
        <v>42461</v>
      </c>
      <c r="D39" s="445">
        <v>2.1127500000000001</v>
      </c>
      <c r="E39" s="141" t="e">
        <v>#N/A</v>
      </c>
      <c r="F39" s="446">
        <f t="shared" si="3"/>
        <v>2.1456291666666663</v>
      </c>
      <c r="G39" s="446">
        <v>2.1127500000000001</v>
      </c>
      <c r="H39" s="447"/>
      <c r="I39" s="445">
        <v>0.99007142857142849</v>
      </c>
      <c r="J39" s="141" t="e">
        <v>#N/A</v>
      </c>
      <c r="K39" s="446">
        <f t="shared" si="4"/>
        <v>1.0368492063492065</v>
      </c>
      <c r="L39" s="446">
        <v>0.99007142857142849</v>
      </c>
      <c r="M39" s="447"/>
      <c r="O39" s="192"/>
      <c r="P39" s="192"/>
      <c r="AB39" s="192"/>
      <c r="AC39" s="192"/>
    </row>
    <row r="40" spans="2:29" s="147" customFormat="1" ht="12.75" x14ac:dyDescent="0.2">
      <c r="B40" s="147">
        <f t="shared" si="2"/>
        <v>2016</v>
      </c>
      <c r="C40" s="444">
        <f>[1]Dates!A111</f>
        <v>42491</v>
      </c>
      <c r="D40" s="445">
        <v>2.2681999999999998</v>
      </c>
      <c r="E40" s="141" t="e">
        <v>#N/A</v>
      </c>
      <c r="F40" s="446">
        <f t="shared" si="3"/>
        <v>2.1456291666666663</v>
      </c>
      <c r="G40" s="446">
        <v>2.2681999999999998</v>
      </c>
      <c r="H40" s="447"/>
      <c r="I40" s="445">
        <v>1.1129047619047618</v>
      </c>
      <c r="J40" s="141" t="e">
        <v>#N/A</v>
      </c>
      <c r="K40" s="446">
        <f t="shared" si="4"/>
        <v>1.0368492063492065</v>
      </c>
      <c r="L40" s="446">
        <v>1.1129047619047618</v>
      </c>
      <c r="M40" s="447"/>
      <c r="O40" s="192"/>
      <c r="P40" s="192"/>
      <c r="AB40" s="192"/>
      <c r="AC40" s="192"/>
    </row>
    <row r="41" spans="2:29" s="147" customFormat="1" ht="12.75" x14ac:dyDescent="0.2">
      <c r="B41" s="147">
        <f t="shared" si="2"/>
        <v>2016</v>
      </c>
      <c r="C41" s="444">
        <f>[1]Dates!A112</f>
        <v>42522</v>
      </c>
      <c r="D41" s="445">
        <v>2.3654999999999999</v>
      </c>
      <c r="E41" s="141" t="e">
        <v>#N/A</v>
      </c>
      <c r="F41" s="446">
        <f t="shared" si="3"/>
        <v>2.1456291666666663</v>
      </c>
      <c r="G41" s="446">
        <v>2.3654999999999999</v>
      </c>
      <c r="H41" s="447"/>
      <c r="I41" s="445">
        <v>1.1487380952380952</v>
      </c>
      <c r="J41" s="141" t="e">
        <v>#N/A</v>
      </c>
      <c r="K41" s="446">
        <f t="shared" si="4"/>
        <v>1.0368492063492065</v>
      </c>
      <c r="L41" s="446">
        <v>1.1487380952380952</v>
      </c>
      <c r="M41" s="447"/>
      <c r="O41" s="192"/>
      <c r="P41" s="192"/>
      <c r="AB41" s="192"/>
      <c r="AC41" s="192"/>
    </row>
    <row r="42" spans="2:29" s="147" customFormat="1" ht="12.75" x14ac:dyDescent="0.2">
      <c r="B42" s="147">
        <f t="shared" si="2"/>
        <v>2016</v>
      </c>
      <c r="C42" s="444">
        <f>[1]Dates!A113</f>
        <v>42552</v>
      </c>
      <c r="D42" s="445">
        <v>2.2389999999999999</v>
      </c>
      <c r="E42" s="141" t="e">
        <v>#N/A</v>
      </c>
      <c r="F42" s="446">
        <f t="shared" si="3"/>
        <v>2.1456291666666663</v>
      </c>
      <c r="G42" s="446">
        <v>2.2389999999999999</v>
      </c>
      <c r="H42" s="447"/>
      <c r="I42" s="445">
        <v>1.0702857142857143</v>
      </c>
      <c r="J42" s="141" t="e">
        <v>#N/A</v>
      </c>
      <c r="K42" s="446">
        <f t="shared" si="4"/>
        <v>1.0368492063492065</v>
      </c>
      <c r="L42" s="446">
        <v>1.0702857142857143</v>
      </c>
      <c r="M42" s="447"/>
      <c r="O42" s="192"/>
      <c r="P42" s="192"/>
      <c r="AB42" s="192"/>
      <c r="AC42" s="192"/>
    </row>
    <row r="43" spans="2:29" s="147" customFormat="1" ht="12.75" x14ac:dyDescent="0.2">
      <c r="B43" s="147">
        <f t="shared" si="2"/>
        <v>2016</v>
      </c>
      <c r="C43" s="444">
        <f>[1]Dates!A114</f>
        <v>42583</v>
      </c>
      <c r="D43" s="445">
        <v>2.1776</v>
      </c>
      <c r="E43" s="141" t="e">
        <v>#N/A</v>
      </c>
      <c r="F43" s="446">
        <f t="shared" si="3"/>
        <v>2.1456291666666663</v>
      </c>
      <c r="G43" s="446">
        <v>2.1776</v>
      </c>
      <c r="H43" s="447"/>
      <c r="I43" s="445">
        <v>1.0915000000000001</v>
      </c>
      <c r="J43" s="141" t="e">
        <v>#N/A</v>
      </c>
      <c r="K43" s="446">
        <f t="shared" si="4"/>
        <v>1.0368492063492065</v>
      </c>
      <c r="L43" s="446">
        <v>1.0915000000000001</v>
      </c>
      <c r="M43" s="447"/>
      <c r="O43" s="192"/>
      <c r="P43" s="192"/>
      <c r="AB43" s="192"/>
      <c r="AC43" s="192"/>
    </row>
    <row r="44" spans="2:29" s="147" customFormat="1" ht="12.75" x14ac:dyDescent="0.2">
      <c r="B44" s="147">
        <f t="shared" si="2"/>
        <v>2016</v>
      </c>
      <c r="C44" s="444">
        <f>[1]Dates!A115</f>
        <v>42614</v>
      </c>
      <c r="D44" s="445">
        <v>2.2185000000000001</v>
      </c>
      <c r="E44" s="141" t="e">
        <v>#N/A</v>
      </c>
      <c r="F44" s="446">
        <f t="shared" si="3"/>
        <v>2.1456291666666663</v>
      </c>
      <c r="G44" s="446">
        <v>2.2185000000000001</v>
      </c>
      <c r="H44" s="447"/>
      <c r="I44" s="445">
        <v>1.1087619047619046</v>
      </c>
      <c r="J44" s="141" t="e">
        <v>#N/A</v>
      </c>
      <c r="K44" s="446">
        <f t="shared" si="4"/>
        <v>1.0368492063492065</v>
      </c>
      <c r="L44" s="446">
        <v>1.1087619047619046</v>
      </c>
      <c r="M44" s="447"/>
      <c r="O44" s="192"/>
      <c r="P44" s="192"/>
      <c r="AB44" s="192"/>
      <c r="AC44" s="192"/>
    </row>
    <row r="45" spans="2:29" s="147" customFormat="1" ht="12.75" x14ac:dyDescent="0.2">
      <c r="B45" s="147">
        <f t="shared" si="2"/>
        <v>2016</v>
      </c>
      <c r="C45" s="444">
        <f>[1]Dates!A116</f>
        <v>42644</v>
      </c>
      <c r="D45" s="445">
        <v>2.2494000000000001</v>
      </c>
      <c r="E45" s="141" t="e">
        <v>#N/A</v>
      </c>
      <c r="F45" s="446">
        <f t="shared" si="3"/>
        <v>2.1456291666666663</v>
      </c>
      <c r="G45" s="446">
        <v>2.2494000000000001</v>
      </c>
      <c r="H45" s="447"/>
      <c r="I45" s="445">
        <v>1.179095238095238</v>
      </c>
      <c r="J45" s="141" t="e">
        <v>#N/A</v>
      </c>
      <c r="K45" s="446">
        <f t="shared" si="4"/>
        <v>1.0368492063492065</v>
      </c>
      <c r="L45" s="446">
        <v>1.179095238095238</v>
      </c>
      <c r="M45" s="447"/>
      <c r="O45" s="192"/>
      <c r="P45" s="192"/>
      <c r="AB45" s="192"/>
      <c r="AC45" s="192"/>
    </row>
    <row r="46" spans="2:29" s="147" customFormat="1" ht="12.75" x14ac:dyDescent="0.2">
      <c r="B46" s="147">
        <f t="shared" si="2"/>
        <v>2016</v>
      </c>
      <c r="C46" s="444">
        <f>[1]Dates!A117</f>
        <v>42675</v>
      </c>
      <c r="D46" s="445">
        <v>2.1815000000000002</v>
      </c>
      <c r="E46" s="141" t="e">
        <v>#N/A</v>
      </c>
      <c r="F46" s="446">
        <f t="shared" si="3"/>
        <v>2.1456291666666663</v>
      </c>
      <c r="G46" s="446">
        <v>2.1815000000000002</v>
      </c>
      <c r="H46" s="447"/>
      <c r="I46" s="445">
        <v>1.0650952380952381</v>
      </c>
      <c r="J46" s="141" t="e">
        <v>#N/A</v>
      </c>
      <c r="K46" s="446">
        <f t="shared" si="4"/>
        <v>1.0368492063492065</v>
      </c>
      <c r="L46" s="446">
        <v>1.0650952380952381</v>
      </c>
      <c r="M46" s="447"/>
      <c r="O46" s="192"/>
      <c r="P46" s="192"/>
      <c r="AB46" s="192"/>
      <c r="AC46" s="192"/>
    </row>
    <row r="47" spans="2:29" s="147" customFormat="1" ht="12.75" x14ac:dyDescent="0.2">
      <c r="B47" s="147">
        <f t="shared" si="2"/>
        <v>2016</v>
      </c>
      <c r="C47" s="444">
        <f>[1]Dates!A118</f>
        <v>42705</v>
      </c>
      <c r="D47" s="445">
        <v>2.2542500000000003</v>
      </c>
      <c r="E47" s="141" t="e">
        <v>#N/A</v>
      </c>
      <c r="F47" s="446"/>
      <c r="G47" s="446">
        <v>2.2542500000000003</v>
      </c>
      <c r="H47" s="447"/>
      <c r="I47" s="445">
        <v>1.2687857142857144</v>
      </c>
      <c r="J47" s="141" t="e">
        <v>#N/A</v>
      </c>
      <c r="K47" s="446"/>
      <c r="L47" s="446">
        <v>1.2687857142857144</v>
      </c>
      <c r="M47" s="447"/>
      <c r="O47" s="192"/>
      <c r="P47" s="192"/>
      <c r="AB47" s="192"/>
      <c r="AC47" s="192"/>
    </row>
    <row r="48" spans="2:29" s="147" customFormat="1" ht="12.75" x14ac:dyDescent="0.2">
      <c r="B48" s="147">
        <f t="shared" si="2"/>
        <v>2017</v>
      </c>
      <c r="C48" s="444">
        <f>[1]Dates!A119</f>
        <v>42736</v>
      </c>
      <c r="D48" s="445">
        <v>2.3490000000000002</v>
      </c>
      <c r="E48" s="141" t="e">
        <v>#N/A</v>
      </c>
      <c r="F48" s="446"/>
      <c r="G48" s="446">
        <v>2.3490000000000002</v>
      </c>
      <c r="H48" s="447"/>
      <c r="I48" s="445">
        <v>1.2994523809523808</v>
      </c>
      <c r="J48" s="141" t="e">
        <v>#N/A</v>
      </c>
      <c r="K48" s="446"/>
      <c r="L48" s="446">
        <v>1.2994523809523808</v>
      </c>
      <c r="M48" s="447"/>
      <c r="O48" s="192"/>
      <c r="P48" s="192"/>
      <c r="AB48" s="192"/>
      <c r="AC48" s="192"/>
    </row>
    <row r="49" spans="2:29" s="147" customFormat="1" ht="12.75" x14ac:dyDescent="0.2">
      <c r="B49" s="147">
        <f t="shared" si="2"/>
        <v>2017</v>
      </c>
      <c r="C49" s="444">
        <f>[1]Dates!A120</f>
        <v>42767</v>
      </c>
      <c r="D49" s="445">
        <v>2.3040000000000003</v>
      </c>
      <c r="E49" s="141" t="e">
        <v>#N/A</v>
      </c>
      <c r="F49" s="446">
        <f t="shared" ref="F49" si="5">AVERAGEIF($B$36:$B$95,B49,$G$36:$G$95)</f>
        <v>2.4169750000000003</v>
      </c>
      <c r="G49" s="446">
        <v>2.3040000000000003</v>
      </c>
      <c r="H49" s="447"/>
      <c r="I49" s="445">
        <v>1.3064285714285713</v>
      </c>
      <c r="J49" s="141" t="e">
        <v>#N/A</v>
      </c>
      <c r="K49" s="446">
        <f t="shared" ref="K49" si="6">AVERAGEIF($B$36:$B$95,B49,$L$36:$L$95)</f>
        <v>1.2916091269841272</v>
      </c>
      <c r="L49" s="446">
        <v>1.3064285714285713</v>
      </c>
      <c r="M49" s="447"/>
      <c r="O49" s="192"/>
      <c r="P49" s="192"/>
      <c r="AB49" s="192"/>
      <c r="AC49" s="192"/>
    </row>
    <row r="50" spans="2:29" s="147" customFormat="1" ht="12.75" x14ac:dyDescent="0.2">
      <c r="B50" s="147">
        <f t="shared" si="2"/>
        <v>2017</v>
      </c>
      <c r="C50" s="444">
        <f>[1]Dates!A121</f>
        <v>42795</v>
      </c>
      <c r="D50" s="445">
        <v>2.3250000000000002</v>
      </c>
      <c r="E50" s="141" t="e">
        <v>#N/A</v>
      </c>
      <c r="F50" s="446">
        <f t="shared" ref="F50:F58" si="7">AVERAGEIF($B$36:$B$95,B50,$G$36:$G$95)</f>
        <v>2.4169750000000003</v>
      </c>
      <c r="G50" s="446">
        <v>2.3250000000000002</v>
      </c>
      <c r="H50" s="447"/>
      <c r="I50" s="445">
        <v>1.2283095238095239</v>
      </c>
      <c r="J50" s="141" t="e">
        <v>#N/A</v>
      </c>
      <c r="K50" s="446">
        <f t="shared" ref="K50:K58" si="8">AVERAGEIF($B$36:$B$95,B50,$L$36:$L$95)</f>
        <v>1.2916091269841272</v>
      </c>
      <c r="L50" s="446">
        <v>1.2283095238095239</v>
      </c>
      <c r="M50" s="447"/>
      <c r="O50" s="192"/>
      <c r="P50" s="192"/>
      <c r="AB50" s="192"/>
      <c r="AC50" s="192"/>
    </row>
    <row r="51" spans="2:29" s="147" customFormat="1" ht="12.75" x14ac:dyDescent="0.2">
      <c r="B51" s="147">
        <f t="shared" si="2"/>
        <v>2017</v>
      </c>
      <c r="C51" s="444">
        <f>[1]Dates!A122</f>
        <v>42826</v>
      </c>
      <c r="D51" s="445">
        <v>2.4172500000000001</v>
      </c>
      <c r="E51" s="141" t="e">
        <v>#N/A</v>
      </c>
      <c r="F51" s="446">
        <f t="shared" si="7"/>
        <v>2.4169750000000003</v>
      </c>
      <c r="G51" s="446">
        <v>2.4172500000000001</v>
      </c>
      <c r="H51" s="447"/>
      <c r="I51" s="445">
        <v>1.2454285714285713</v>
      </c>
      <c r="J51" s="141" t="e">
        <v>#N/A</v>
      </c>
      <c r="K51" s="446">
        <f t="shared" si="8"/>
        <v>1.2916091269841272</v>
      </c>
      <c r="L51" s="446">
        <v>1.2454285714285713</v>
      </c>
      <c r="M51" s="447"/>
      <c r="O51" s="192"/>
      <c r="P51" s="192"/>
      <c r="AB51" s="192"/>
      <c r="AC51" s="192"/>
    </row>
    <row r="52" spans="2:29" s="147" customFormat="1" ht="12.75" x14ac:dyDescent="0.2">
      <c r="B52" s="147">
        <f t="shared" si="2"/>
        <v>2017</v>
      </c>
      <c r="C52" s="444">
        <f>[1]Dates!A123</f>
        <v>42856</v>
      </c>
      <c r="D52" s="445">
        <v>2.3914</v>
      </c>
      <c r="E52" s="141" t="e">
        <v>#N/A</v>
      </c>
      <c r="F52" s="446">
        <f t="shared" si="7"/>
        <v>2.4169750000000003</v>
      </c>
      <c r="G52" s="446">
        <v>2.3914</v>
      </c>
      <c r="H52" s="447"/>
      <c r="I52" s="445">
        <v>1.1982619047619048</v>
      </c>
      <c r="J52" s="141" t="e">
        <v>#N/A</v>
      </c>
      <c r="K52" s="446">
        <f t="shared" si="8"/>
        <v>1.2916091269841272</v>
      </c>
      <c r="L52" s="446">
        <v>1.1982619047619048</v>
      </c>
      <c r="M52" s="447"/>
      <c r="O52" s="192"/>
      <c r="P52" s="192"/>
      <c r="AB52" s="192"/>
      <c r="AC52" s="192"/>
    </row>
    <row r="53" spans="2:29" s="147" customFormat="1" ht="12.75" x14ac:dyDescent="0.2">
      <c r="B53" s="147">
        <f t="shared" si="2"/>
        <v>2017</v>
      </c>
      <c r="C53" s="444">
        <f>[1]Dates!A124</f>
        <v>42887</v>
      </c>
      <c r="D53" s="445">
        <v>2.3465000000000003</v>
      </c>
      <c r="E53" s="141" t="e">
        <v>#N/A</v>
      </c>
      <c r="F53" s="446">
        <f t="shared" si="7"/>
        <v>2.4169750000000003</v>
      </c>
      <c r="G53" s="446">
        <v>2.3465000000000003</v>
      </c>
      <c r="H53" s="447"/>
      <c r="I53" s="445">
        <v>1.1040000000000001</v>
      </c>
      <c r="J53" s="141" t="e">
        <v>#N/A</v>
      </c>
      <c r="K53" s="446">
        <f t="shared" si="8"/>
        <v>1.2916091269841272</v>
      </c>
      <c r="L53" s="446">
        <v>1.1040000000000001</v>
      </c>
      <c r="M53" s="447"/>
      <c r="O53" s="192"/>
      <c r="P53" s="192"/>
      <c r="AB53" s="192"/>
      <c r="AC53" s="192"/>
    </row>
    <row r="54" spans="2:29" s="147" customFormat="1" ht="12.75" x14ac:dyDescent="0.2">
      <c r="B54" s="147">
        <f t="shared" si="2"/>
        <v>2017</v>
      </c>
      <c r="C54" s="444">
        <f>[1]Dates!A125</f>
        <v>42917</v>
      </c>
      <c r="D54" s="445">
        <v>2.2997999999999998</v>
      </c>
      <c r="E54" s="141" t="e">
        <v>#N/A</v>
      </c>
      <c r="F54" s="446">
        <f t="shared" si="7"/>
        <v>2.4169750000000003</v>
      </c>
      <c r="G54" s="446">
        <v>2.2997999999999998</v>
      </c>
      <c r="H54" s="447"/>
      <c r="I54" s="445">
        <v>1.1542619047619047</v>
      </c>
      <c r="J54" s="141" t="e">
        <v>#N/A</v>
      </c>
      <c r="K54" s="446">
        <f t="shared" si="8"/>
        <v>1.2916091269841272</v>
      </c>
      <c r="L54" s="446">
        <v>1.1542619047619047</v>
      </c>
      <c r="M54" s="447"/>
      <c r="O54" s="192"/>
      <c r="P54" s="192"/>
      <c r="AB54" s="192"/>
      <c r="AC54" s="192"/>
    </row>
    <row r="55" spans="2:29" s="147" customFormat="1" ht="12.75" x14ac:dyDescent="0.2">
      <c r="B55" s="147">
        <f t="shared" si="2"/>
        <v>2017</v>
      </c>
      <c r="C55" s="444">
        <f>[1]Dates!A126</f>
        <v>42948</v>
      </c>
      <c r="D55" s="445">
        <v>2.3802500000000002</v>
      </c>
      <c r="E55" s="141" t="e">
        <v>#N/A</v>
      </c>
      <c r="F55" s="446">
        <f t="shared" si="7"/>
        <v>2.4169750000000003</v>
      </c>
      <c r="G55" s="446">
        <v>2.3802500000000002</v>
      </c>
      <c r="H55" s="447"/>
      <c r="I55" s="445">
        <v>1.2310476190476192</v>
      </c>
      <c r="J55" s="141" t="e">
        <v>#N/A</v>
      </c>
      <c r="K55" s="446">
        <f t="shared" si="8"/>
        <v>1.2916091269841272</v>
      </c>
      <c r="L55" s="446">
        <v>1.2310476190476192</v>
      </c>
      <c r="M55" s="447"/>
      <c r="O55" s="192"/>
      <c r="P55" s="192"/>
      <c r="AB55" s="192"/>
      <c r="AC55" s="192"/>
    </row>
    <row r="56" spans="2:29" s="147" customFormat="1" ht="12.75" x14ac:dyDescent="0.2">
      <c r="B56" s="147">
        <f t="shared" si="2"/>
        <v>2017</v>
      </c>
      <c r="C56" s="444">
        <f>[1]Dates!A127</f>
        <v>42979</v>
      </c>
      <c r="D56" s="445">
        <v>2.6452499999999999</v>
      </c>
      <c r="E56" s="141" t="e">
        <v>#N/A</v>
      </c>
      <c r="F56" s="446">
        <f t="shared" si="7"/>
        <v>2.4169750000000003</v>
      </c>
      <c r="G56" s="446">
        <v>2.6452499999999999</v>
      </c>
      <c r="H56" s="447"/>
      <c r="I56" s="445">
        <v>1.3369761904761905</v>
      </c>
      <c r="J56" s="141" t="e">
        <v>#N/A</v>
      </c>
      <c r="K56" s="446">
        <f t="shared" si="8"/>
        <v>1.2916091269841272</v>
      </c>
      <c r="L56" s="446">
        <v>1.3369761904761905</v>
      </c>
      <c r="M56" s="447"/>
      <c r="O56" s="192"/>
      <c r="P56" s="192"/>
      <c r="AB56" s="192"/>
      <c r="AC56" s="192"/>
    </row>
    <row r="57" spans="2:29" s="147" customFormat="1" ht="12.75" x14ac:dyDescent="0.2">
      <c r="B57" s="147">
        <f t="shared" si="2"/>
        <v>2017</v>
      </c>
      <c r="C57" s="444">
        <f>[1]Dates!A128</f>
        <v>43009</v>
      </c>
      <c r="D57" s="445">
        <v>2.5049999999999999</v>
      </c>
      <c r="E57" s="141" t="e">
        <v>#N/A</v>
      </c>
      <c r="F57" s="446">
        <f t="shared" si="7"/>
        <v>2.4169750000000003</v>
      </c>
      <c r="G57" s="446">
        <v>2.5049999999999999</v>
      </c>
      <c r="H57" s="447"/>
      <c r="I57" s="445">
        <v>1.3692380952380954</v>
      </c>
      <c r="J57" s="141" t="e">
        <v>#N/A</v>
      </c>
      <c r="K57" s="446">
        <f t="shared" si="8"/>
        <v>1.2916091269841272</v>
      </c>
      <c r="L57" s="446">
        <v>1.3692380952380954</v>
      </c>
      <c r="M57" s="447"/>
      <c r="O57" s="192"/>
      <c r="P57" s="192"/>
      <c r="AB57" s="192"/>
      <c r="AC57" s="192"/>
    </row>
    <row r="58" spans="2:29" s="147" customFormat="1" ht="12.75" x14ac:dyDescent="0.2">
      <c r="B58" s="147">
        <f t="shared" si="2"/>
        <v>2017</v>
      </c>
      <c r="C58" s="444">
        <f>[1]Dates!A129</f>
        <v>43040</v>
      </c>
      <c r="D58" s="445">
        <v>2.5635000000000003</v>
      </c>
      <c r="E58" s="141" t="e">
        <v>#N/A</v>
      </c>
      <c r="F58" s="446">
        <f t="shared" si="7"/>
        <v>2.4169750000000003</v>
      </c>
      <c r="G58" s="446">
        <v>2.5635000000000003</v>
      </c>
      <c r="H58" s="447"/>
      <c r="I58" s="445">
        <v>1.4931904761904762</v>
      </c>
      <c r="J58" s="141" t="e">
        <v>#N/A</v>
      </c>
      <c r="K58" s="446">
        <f t="shared" si="8"/>
        <v>1.2916091269841272</v>
      </c>
      <c r="L58" s="446">
        <v>1.4931904761904762</v>
      </c>
      <c r="M58" s="447"/>
      <c r="O58" s="192"/>
      <c r="P58" s="192"/>
      <c r="AB58" s="192"/>
      <c r="AC58" s="192"/>
    </row>
    <row r="59" spans="2:29" s="147" customFormat="1" ht="12.75" x14ac:dyDescent="0.2">
      <c r="B59" s="147">
        <f t="shared" si="2"/>
        <v>2017</v>
      </c>
      <c r="C59" s="444">
        <f>[1]Dates!A130</f>
        <v>43070</v>
      </c>
      <c r="D59" s="445">
        <v>2.47675</v>
      </c>
      <c r="E59" s="141" t="e">
        <v>#N/A</v>
      </c>
      <c r="F59" s="446"/>
      <c r="G59" s="446">
        <v>2.47675</v>
      </c>
      <c r="H59" s="447"/>
      <c r="I59" s="445">
        <v>1.5327142857142857</v>
      </c>
      <c r="J59" s="141" t="e">
        <v>#N/A</v>
      </c>
      <c r="K59" s="446"/>
      <c r="L59" s="446">
        <v>1.5327142857142857</v>
      </c>
      <c r="M59" s="447"/>
      <c r="O59" s="192"/>
      <c r="P59" s="192"/>
      <c r="AB59" s="192"/>
      <c r="AC59" s="192"/>
    </row>
    <row r="60" spans="2:29" s="147" customFormat="1" ht="12.75" x14ac:dyDescent="0.2">
      <c r="B60" s="147">
        <f t="shared" si="2"/>
        <v>2018</v>
      </c>
      <c r="C60" s="444">
        <f>[1]Dates!A131</f>
        <v>43101</v>
      </c>
      <c r="D60" s="445">
        <v>2.5546000000000002</v>
      </c>
      <c r="E60" s="141" t="e">
        <v>#N/A</v>
      </c>
      <c r="F60" s="446"/>
      <c r="G60" s="446">
        <v>2.5546000000000002</v>
      </c>
      <c r="H60" s="447"/>
      <c r="I60" s="445">
        <v>1.6446904761904761</v>
      </c>
      <c r="J60" s="141" t="e">
        <v>#N/A</v>
      </c>
      <c r="K60" s="446"/>
      <c r="L60" s="446">
        <v>1.6446904761904761</v>
      </c>
      <c r="M60" s="447"/>
      <c r="O60" s="192"/>
      <c r="P60" s="192"/>
      <c r="AB60" s="192"/>
      <c r="AC60" s="192"/>
    </row>
    <row r="61" spans="2:29" s="147" customFormat="1" ht="12.75" x14ac:dyDescent="0.2">
      <c r="B61" s="147">
        <f t="shared" si="2"/>
        <v>2018</v>
      </c>
      <c r="C61" s="444">
        <f>[1]Dates!A132</f>
        <v>43132</v>
      </c>
      <c r="D61" s="445">
        <v>2.58725</v>
      </c>
      <c r="E61" s="141" t="e">
        <v>#N/A</v>
      </c>
      <c r="F61" s="446">
        <f t="shared" ref="F61" si="9">AVERAGEIF($B$36:$B$95,B61,$G$36:$G$95)</f>
        <v>2.7228583333333334</v>
      </c>
      <c r="G61" s="446">
        <v>2.58725</v>
      </c>
      <c r="H61" s="447"/>
      <c r="I61" s="445">
        <v>1.5551904761904762</v>
      </c>
      <c r="J61" s="141" t="e">
        <v>#N/A</v>
      </c>
      <c r="K61" s="446">
        <f t="shared" ref="K61" si="10">AVERAGEIF($B$36:$B$95,B61,$L$36:$L$95)</f>
        <v>1.6918908730158728</v>
      </c>
      <c r="L61" s="446">
        <v>1.5551904761904762</v>
      </c>
      <c r="M61" s="447"/>
      <c r="O61" s="192"/>
      <c r="P61" s="192"/>
      <c r="AB61" s="192"/>
      <c r="AC61" s="192"/>
    </row>
    <row r="62" spans="2:29" s="147" customFormat="1" ht="12.75" x14ac:dyDescent="0.2">
      <c r="B62" s="147">
        <f t="shared" si="2"/>
        <v>2018</v>
      </c>
      <c r="C62" s="444">
        <f>[1]Dates!A133</f>
        <v>43160</v>
      </c>
      <c r="D62" s="445">
        <v>2.5912500000000001</v>
      </c>
      <c r="E62" s="141" t="e">
        <v>#N/A</v>
      </c>
      <c r="F62" s="446">
        <f t="shared" ref="F62:F70" si="11">AVERAGEIF($B$36:$B$95,B62,$G$36:$G$95)</f>
        <v>2.7228583333333334</v>
      </c>
      <c r="G62" s="446">
        <v>2.5912500000000001</v>
      </c>
      <c r="H62" s="447"/>
      <c r="I62" s="445">
        <v>1.5718333333333332</v>
      </c>
      <c r="J62" s="141" t="e">
        <v>#N/A</v>
      </c>
      <c r="K62" s="446">
        <f t="shared" ref="K62:K70" si="12">AVERAGEIF($B$36:$B$95,B62,$L$36:$L$95)</f>
        <v>1.6918908730158728</v>
      </c>
      <c r="L62" s="446">
        <v>1.5718333333333332</v>
      </c>
      <c r="M62" s="447"/>
      <c r="O62" s="192"/>
      <c r="P62" s="192"/>
      <c r="AB62" s="192"/>
      <c r="AC62" s="192"/>
    </row>
    <row r="63" spans="2:29" s="147" customFormat="1" ht="12.75" x14ac:dyDescent="0.2">
      <c r="B63" s="147">
        <f t="shared" si="2"/>
        <v>2018</v>
      </c>
      <c r="C63" s="444">
        <f>[1]Dates!A134</f>
        <v>43191</v>
      </c>
      <c r="D63" s="445">
        <v>2.7569999999999997</v>
      </c>
      <c r="E63" s="141" t="e">
        <v>#N/A</v>
      </c>
      <c r="F63" s="448">
        <f t="shared" si="11"/>
        <v>2.7228583333333334</v>
      </c>
      <c r="G63" s="446">
        <v>2.7569999999999997</v>
      </c>
      <c r="H63" s="447"/>
      <c r="I63" s="445">
        <v>1.7168095238095238</v>
      </c>
      <c r="J63" s="141" t="e">
        <v>#N/A</v>
      </c>
      <c r="K63" s="446">
        <f t="shared" si="12"/>
        <v>1.6918908730158728</v>
      </c>
      <c r="L63" s="446">
        <v>1.7168095238095238</v>
      </c>
      <c r="M63" s="447"/>
      <c r="O63" s="192"/>
      <c r="P63" s="192"/>
      <c r="AB63" s="192"/>
      <c r="AC63" s="192"/>
    </row>
    <row r="64" spans="2:29" s="147" customFormat="1" ht="12.75" x14ac:dyDescent="0.2">
      <c r="B64" s="147">
        <f t="shared" si="2"/>
        <v>2018</v>
      </c>
      <c r="C64" s="444">
        <f>[1]Dates!A135</f>
        <v>43221</v>
      </c>
      <c r="D64" s="445">
        <v>2.9007499999999999</v>
      </c>
      <c r="E64" s="141" t="e">
        <v>#N/A</v>
      </c>
      <c r="F64" s="448">
        <f t="shared" si="11"/>
        <v>2.7228583333333334</v>
      </c>
      <c r="G64" s="446">
        <v>2.9007499999999999</v>
      </c>
      <c r="H64" s="447"/>
      <c r="I64" s="445">
        <v>1.8327380952380952</v>
      </c>
      <c r="J64" s="141" t="e">
        <v>#N/A</v>
      </c>
      <c r="K64" s="446">
        <f t="shared" si="12"/>
        <v>1.6918908730158728</v>
      </c>
      <c r="L64" s="446">
        <v>1.8327380952380952</v>
      </c>
      <c r="M64" s="447"/>
      <c r="O64" s="192"/>
      <c r="P64" s="192"/>
      <c r="AB64" s="192"/>
      <c r="AC64" s="192"/>
    </row>
    <row r="65" spans="2:29" s="147" customFormat="1" ht="12.75" x14ac:dyDescent="0.2">
      <c r="B65" s="147">
        <f t="shared" si="2"/>
        <v>2018</v>
      </c>
      <c r="C65" s="444">
        <f>[1]Dates!A136</f>
        <v>43252</v>
      </c>
      <c r="D65" s="445">
        <v>2.8907499999999997</v>
      </c>
      <c r="E65" s="141" t="e">
        <v>#N/A</v>
      </c>
      <c r="F65" s="448">
        <f t="shared" si="11"/>
        <v>2.7228583333333334</v>
      </c>
      <c r="G65" s="446">
        <v>2.8907499999999997</v>
      </c>
      <c r="H65" s="447"/>
      <c r="I65" s="445">
        <v>1.7715476190476191</v>
      </c>
      <c r="J65" s="141" t="e">
        <v>#N/A</v>
      </c>
      <c r="K65" s="446">
        <f t="shared" si="12"/>
        <v>1.6918908730158728</v>
      </c>
      <c r="L65" s="446">
        <v>1.7715476190476191</v>
      </c>
      <c r="M65" s="447"/>
      <c r="O65" s="192"/>
      <c r="P65" s="192"/>
      <c r="AB65" s="192"/>
      <c r="AC65" s="192"/>
    </row>
    <row r="66" spans="2:29" s="147" customFormat="1" ht="12.75" x14ac:dyDescent="0.2">
      <c r="B66" s="147">
        <f t="shared" si="2"/>
        <v>2018</v>
      </c>
      <c r="C66" s="444">
        <f>[1]Dates!A137</f>
        <v>43282</v>
      </c>
      <c r="D66" s="445">
        <v>2.8486000000000002</v>
      </c>
      <c r="E66" s="141" t="e">
        <v>#N/A</v>
      </c>
      <c r="F66" s="448">
        <f t="shared" si="11"/>
        <v>2.7228583333333334</v>
      </c>
      <c r="G66" s="446">
        <v>2.8486000000000002</v>
      </c>
      <c r="H66" s="447"/>
      <c r="I66" s="445">
        <v>1.7679523809523812</v>
      </c>
      <c r="J66" s="141" t="e">
        <v>#N/A</v>
      </c>
      <c r="K66" s="446">
        <f t="shared" si="12"/>
        <v>1.6918908730158728</v>
      </c>
      <c r="L66" s="446">
        <v>1.7679523809523812</v>
      </c>
      <c r="M66" s="447"/>
      <c r="O66" s="192"/>
      <c r="P66" s="192"/>
      <c r="AB66" s="192"/>
      <c r="AC66" s="192"/>
    </row>
    <row r="67" spans="2:29" s="147" customFormat="1" ht="12.75" x14ac:dyDescent="0.2">
      <c r="B67" s="147">
        <f t="shared" si="2"/>
        <v>2018</v>
      </c>
      <c r="C67" s="444">
        <f>[1]Dates!A138</f>
        <v>43313</v>
      </c>
      <c r="D67" s="445">
        <v>2.83575</v>
      </c>
      <c r="E67" s="141" t="e">
        <v>#N/A</v>
      </c>
      <c r="F67" s="448">
        <f t="shared" si="11"/>
        <v>2.7228583333333334</v>
      </c>
      <c r="G67" s="446">
        <v>2.83575</v>
      </c>
      <c r="H67" s="447"/>
      <c r="I67" s="445">
        <v>1.7268571428571431</v>
      </c>
      <c r="J67" s="141" t="e">
        <v>#N/A</v>
      </c>
      <c r="K67" s="446">
        <f t="shared" si="12"/>
        <v>1.6918908730158728</v>
      </c>
      <c r="L67" s="446">
        <v>1.7268571428571431</v>
      </c>
      <c r="M67" s="447"/>
      <c r="O67" s="192"/>
      <c r="P67" s="192"/>
      <c r="AB67" s="192"/>
      <c r="AC67" s="192"/>
    </row>
    <row r="68" spans="2:29" s="147" customFormat="1" ht="12.75" x14ac:dyDescent="0.2">
      <c r="B68" s="147">
        <f t="shared" si="2"/>
        <v>2018</v>
      </c>
      <c r="C68" s="444">
        <f>[1]Dates!A139</f>
        <v>43344</v>
      </c>
      <c r="D68" s="445">
        <v>2.8355000000000001</v>
      </c>
      <c r="E68" s="141" t="e">
        <v>#N/A</v>
      </c>
      <c r="F68" s="448">
        <f t="shared" si="11"/>
        <v>2.7228583333333334</v>
      </c>
      <c r="G68" s="446">
        <v>2.8355000000000001</v>
      </c>
      <c r="H68" s="447"/>
      <c r="I68" s="445">
        <v>1.8783571428571431</v>
      </c>
      <c r="J68" s="141" t="e">
        <v>#N/A</v>
      </c>
      <c r="K68" s="446">
        <f t="shared" si="12"/>
        <v>1.6918908730158728</v>
      </c>
      <c r="L68" s="446">
        <v>1.8783571428571431</v>
      </c>
      <c r="M68" s="447"/>
      <c r="O68" s="192"/>
      <c r="P68" s="192"/>
      <c r="AB68" s="192"/>
      <c r="AC68" s="192"/>
    </row>
    <row r="69" spans="2:29" s="147" customFormat="1" ht="12.75" x14ac:dyDescent="0.2">
      <c r="B69" s="147">
        <f t="shared" si="2"/>
        <v>2018</v>
      </c>
      <c r="C69" s="444">
        <f>[1]Dates!A140</f>
        <v>43374</v>
      </c>
      <c r="D69" s="445">
        <v>2.86</v>
      </c>
      <c r="E69" s="141" t="e">
        <v>#N/A</v>
      </c>
      <c r="F69" s="448">
        <f t="shared" si="11"/>
        <v>2.7228583333333334</v>
      </c>
      <c r="G69" s="446">
        <v>2.86</v>
      </c>
      <c r="H69" s="447"/>
      <c r="I69" s="445">
        <v>1.9293333333333333</v>
      </c>
      <c r="J69" s="141" t="e">
        <v>#N/A</v>
      </c>
      <c r="K69" s="446">
        <f t="shared" si="12"/>
        <v>1.6918908730158728</v>
      </c>
      <c r="L69" s="446">
        <v>1.9293333333333333</v>
      </c>
      <c r="M69" s="447"/>
      <c r="O69" s="192"/>
      <c r="P69" s="192"/>
      <c r="AB69" s="192"/>
      <c r="AC69" s="192"/>
    </row>
    <row r="70" spans="2:29" s="147" customFormat="1" ht="12.75" x14ac:dyDescent="0.2">
      <c r="B70" s="147">
        <f t="shared" si="2"/>
        <v>2018</v>
      </c>
      <c r="C70" s="444">
        <f>[1]Dates!A141</f>
        <v>43405</v>
      </c>
      <c r="D70" s="445">
        <v>2.6472500000000001</v>
      </c>
      <c r="E70" s="141" t="e">
        <v>#N/A</v>
      </c>
      <c r="F70" s="446">
        <f t="shared" si="11"/>
        <v>2.7228583333333334</v>
      </c>
      <c r="G70" s="446">
        <v>2.6472500000000001</v>
      </c>
      <c r="H70" s="447"/>
      <c r="I70" s="445">
        <v>1.5416190476190477</v>
      </c>
      <c r="J70" s="141" t="e">
        <v>#N/A</v>
      </c>
      <c r="K70" s="446">
        <f t="shared" si="12"/>
        <v>1.6918908730158728</v>
      </c>
      <c r="L70" s="446">
        <v>1.5416190476190477</v>
      </c>
      <c r="M70" s="447"/>
      <c r="O70" s="192"/>
      <c r="P70" s="192"/>
      <c r="AB70" s="192"/>
      <c r="AC70" s="192"/>
    </row>
    <row r="71" spans="2:29" s="147" customFormat="1" ht="12.75" x14ac:dyDescent="0.2">
      <c r="B71" s="147">
        <f t="shared" si="2"/>
        <v>2018</v>
      </c>
      <c r="C71" s="444">
        <f>[1]Dates!A142</f>
        <v>43435</v>
      </c>
      <c r="D71" s="445">
        <v>2.3656000000000001</v>
      </c>
      <c r="E71" s="141" t="e">
        <v>#N/A</v>
      </c>
      <c r="F71" s="446"/>
      <c r="G71" s="446">
        <v>2.3656000000000001</v>
      </c>
      <c r="H71" s="447"/>
      <c r="I71" s="445">
        <v>1.3657619047619047</v>
      </c>
      <c r="J71" s="141" t="e">
        <v>#N/A</v>
      </c>
      <c r="K71" s="446"/>
      <c r="L71" s="446">
        <v>1.3657619047619047</v>
      </c>
      <c r="M71" s="447"/>
      <c r="O71" s="192"/>
      <c r="P71" s="192"/>
      <c r="AB71" s="192"/>
      <c r="AC71" s="192"/>
    </row>
    <row r="72" spans="2:29" s="147" customFormat="1" ht="12.75" x14ac:dyDescent="0.2">
      <c r="B72" s="147">
        <f t="shared" si="2"/>
        <v>2019</v>
      </c>
      <c r="C72" s="444">
        <f>[1]Dates!A143</f>
        <v>43466</v>
      </c>
      <c r="D72" s="445">
        <v>2.2477499999999999</v>
      </c>
      <c r="E72" s="141" t="e">
        <v>#N/A</v>
      </c>
      <c r="F72" s="446"/>
      <c r="G72" s="446">
        <v>2.2477499999999999</v>
      </c>
      <c r="H72" s="447"/>
      <c r="I72" s="445">
        <v>1.4145238095238095</v>
      </c>
      <c r="J72" s="141" t="e">
        <v>#N/A</v>
      </c>
      <c r="K72" s="446"/>
      <c r="L72" s="446">
        <v>1.4145238095238095</v>
      </c>
      <c r="M72" s="447"/>
      <c r="O72" s="192"/>
      <c r="P72" s="192"/>
      <c r="AB72" s="192"/>
      <c r="AC72" s="192"/>
    </row>
    <row r="73" spans="2:29" s="147" customFormat="1" ht="12.75" x14ac:dyDescent="0.2">
      <c r="B73" s="147">
        <f t="shared" si="2"/>
        <v>2019</v>
      </c>
      <c r="C73" s="444">
        <f>[1]Dates!A144</f>
        <v>43497</v>
      </c>
      <c r="D73" s="445">
        <v>2.30925</v>
      </c>
      <c r="E73" s="141" t="e">
        <v>#N/A</v>
      </c>
      <c r="F73" s="446">
        <f t="shared" ref="F73" si="13">AVERAGEIF($B$36:$B$95,B73,$G$36:$G$95)</f>
        <v>2.6412126666666667</v>
      </c>
      <c r="G73" s="446">
        <v>2.30925</v>
      </c>
      <c r="H73" s="447"/>
      <c r="I73" s="445">
        <v>1.5228809523809523</v>
      </c>
      <c r="J73" s="141" t="e">
        <v>#N/A</v>
      </c>
      <c r="K73" s="446">
        <f t="shared" ref="K73" si="14">AVERAGEIF($B$36:$B$95,B73,$L$36:$L$95)</f>
        <v>1.581906746031746</v>
      </c>
      <c r="L73" s="446">
        <v>1.5228809523809523</v>
      </c>
      <c r="M73" s="447"/>
      <c r="O73" s="192"/>
      <c r="P73" s="192"/>
      <c r="AB73" s="192"/>
      <c r="AC73" s="192"/>
    </row>
    <row r="74" spans="2:29" s="147" customFormat="1" ht="12.75" x14ac:dyDescent="0.2">
      <c r="B74" s="147">
        <f t="shared" si="2"/>
        <v>2019</v>
      </c>
      <c r="C74" s="444">
        <f>[1]Dates!A145</f>
        <v>43525</v>
      </c>
      <c r="D74" s="445">
        <v>2.516</v>
      </c>
      <c r="E74" s="141" t="e">
        <v>#N/A</v>
      </c>
      <c r="F74" s="446">
        <f t="shared" ref="F74:F82" si="15">AVERAGEIF($B$36:$B$95,B74,$G$36:$G$95)</f>
        <v>2.6412126666666667</v>
      </c>
      <c r="G74" s="446">
        <v>2.516</v>
      </c>
      <c r="H74" s="447"/>
      <c r="I74" s="445">
        <v>1.5747380952380952</v>
      </c>
      <c r="J74" s="141" t="e">
        <v>#N/A</v>
      </c>
      <c r="K74" s="446">
        <f t="shared" ref="K74:K82" si="16">AVERAGEIF($B$36:$B$95,B74,$L$36:$L$95)</f>
        <v>1.581906746031746</v>
      </c>
      <c r="L74" s="446">
        <v>1.5747380952380952</v>
      </c>
      <c r="M74" s="447"/>
      <c r="O74" s="192"/>
      <c r="P74" s="192"/>
      <c r="AB74" s="192"/>
      <c r="AC74" s="192"/>
    </row>
    <row r="75" spans="2:29" s="147" customFormat="1" ht="12.75" x14ac:dyDescent="0.2">
      <c r="B75" s="147">
        <f t="shared" si="2"/>
        <v>2019</v>
      </c>
      <c r="C75" s="444">
        <f>[1]Dates!A146</f>
        <v>43556</v>
      </c>
      <c r="D75" s="445">
        <v>2.7983999999999996</v>
      </c>
      <c r="E75" s="141" t="e">
        <v>#N/A</v>
      </c>
      <c r="F75" s="446">
        <f t="shared" si="15"/>
        <v>2.6412126666666667</v>
      </c>
      <c r="G75" s="446">
        <v>2.7983999999999996</v>
      </c>
      <c r="H75" s="447"/>
      <c r="I75" s="445">
        <v>1.6960238095238096</v>
      </c>
      <c r="J75" s="141" t="e">
        <v>#N/A</v>
      </c>
      <c r="K75" s="446">
        <f t="shared" si="16"/>
        <v>1.581906746031746</v>
      </c>
      <c r="L75" s="446">
        <v>1.6960238095238096</v>
      </c>
      <c r="M75" s="447"/>
      <c r="O75" s="192"/>
      <c r="P75" s="192"/>
      <c r="AB75" s="192"/>
      <c r="AC75" s="192"/>
    </row>
    <row r="76" spans="2:29" s="147" customFormat="1" ht="12.75" x14ac:dyDescent="0.2">
      <c r="B76" s="147">
        <f t="shared" si="2"/>
        <v>2019</v>
      </c>
      <c r="C76" s="444">
        <f>[1]Dates!A147</f>
        <v>43586</v>
      </c>
      <c r="D76" s="445">
        <v>2.8592500000000003</v>
      </c>
      <c r="E76" s="141" t="e">
        <v>#N/A</v>
      </c>
      <c r="F76" s="446">
        <f t="shared" si="15"/>
        <v>2.6412126666666667</v>
      </c>
      <c r="G76" s="446">
        <v>2.8592500000000003</v>
      </c>
      <c r="H76" s="447"/>
      <c r="I76" s="445">
        <v>1.698047619047619</v>
      </c>
      <c r="J76" s="141" t="e">
        <v>#N/A</v>
      </c>
      <c r="K76" s="446">
        <f t="shared" si="16"/>
        <v>1.581906746031746</v>
      </c>
      <c r="L76" s="446">
        <v>1.698047619047619</v>
      </c>
      <c r="M76" s="447"/>
      <c r="O76" s="192"/>
      <c r="P76" s="192"/>
      <c r="AB76" s="192"/>
      <c r="AC76" s="192"/>
    </row>
    <row r="77" spans="2:29" s="147" customFormat="1" ht="12.75" x14ac:dyDescent="0.2">
      <c r="B77" s="147">
        <f t="shared" si="2"/>
        <v>2019</v>
      </c>
      <c r="C77" s="444">
        <f>[1]Dates!A148</f>
        <v>43617</v>
      </c>
      <c r="D77" s="445">
        <v>2.7157499999999999</v>
      </c>
      <c r="E77" s="141">
        <v>2.7157499999999999</v>
      </c>
      <c r="F77" s="446">
        <f t="shared" si="15"/>
        <v>2.6412126666666667</v>
      </c>
      <c r="G77" s="446">
        <v>2.7157499999999999</v>
      </c>
      <c r="H77" s="447"/>
      <c r="I77" s="445">
        <v>1.529047619047619</v>
      </c>
      <c r="J77" s="141">
        <v>1.529047619047619</v>
      </c>
      <c r="K77" s="446">
        <f t="shared" si="16"/>
        <v>1.581906746031746</v>
      </c>
      <c r="L77" s="446">
        <v>1.529047619047619</v>
      </c>
      <c r="M77" s="447"/>
      <c r="O77" s="192"/>
      <c r="P77" s="192"/>
      <c r="AB77" s="192"/>
      <c r="AC77" s="192"/>
    </row>
    <row r="78" spans="2:29" s="147" customFormat="1" ht="12.75" x14ac:dyDescent="0.2">
      <c r="B78" s="147">
        <f t="shared" si="2"/>
        <v>2019</v>
      </c>
      <c r="C78" s="444">
        <f>[1]Dates!A149</f>
        <v>43647</v>
      </c>
      <c r="D78" s="445" t="e">
        <v>#N/A</v>
      </c>
      <c r="E78" s="141">
        <v>2.7546719999999998</v>
      </c>
      <c r="F78" s="446">
        <f t="shared" si="15"/>
        <v>2.6412126666666667</v>
      </c>
      <c r="G78" s="446">
        <v>2.7546719999999998</v>
      </c>
      <c r="H78" s="447"/>
      <c r="I78" s="445" t="e">
        <v>#N/A</v>
      </c>
      <c r="J78" s="141">
        <v>1.5714285714285714</v>
      </c>
      <c r="K78" s="446">
        <f t="shared" si="16"/>
        <v>1.581906746031746</v>
      </c>
      <c r="L78" s="446">
        <v>1.5714285714285714</v>
      </c>
      <c r="M78" s="447"/>
      <c r="O78" s="192"/>
      <c r="P78" s="192"/>
      <c r="AB78" s="192"/>
      <c r="AC78" s="192"/>
    </row>
    <row r="79" spans="2:29" s="147" customFormat="1" ht="12.75" x14ac:dyDescent="0.2">
      <c r="B79" s="147">
        <f t="shared" si="2"/>
        <v>2019</v>
      </c>
      <c r="C79" s="444">
        <f>[1]Dates!A150</f>
        <v>43678</v>
      </c>
      <c r="D79" s="445" t="e">
        <v>#N/A</v>
      </c>
      <c r="E79" s="141">
        <v>2.7706770000000001</v>
      </c>
      <c r="F79" s="446">
        <f t="shared" si="15"/>
        <v>2.6412126666666667</v>
      </c>
      <c r="G79" s="446">
        <v>2.7706770000000001</v>
      </c>
      <c r="H79" s="447"/>
      <c r="I79" s="445" t="e">
        <v>#N/A</v>
      </c>
      <c r="J79" s="141">
        <v>1.5952380952380953</v>
      </c>
      <c r="K79" s="446">
        <f t="shared" si="16"/>
        <v>1.581906746031746</v>
      </c>
      <c r="L79" s="446">
        <v>1.5952380952380953</v>
      </c>
      <c r="M79" s="447"/>
      <c r="O79" s="192"/>
      <c r="P79" s="192"/>
      <c r="AB79" s="192"/>
      <c r="AC79" s="192"/>
    </row>
    <row r="80" spans="2:29" s="147" customFormat="1" ht="12.75" x14ac:dyDescent="0.2">
      <c r="B80" s="147">
        <f t="shared" si="2"/>
        <v>2019</v>
      </c>
      <c r="C80" s="444">
        <f>[1]Dates!A151</f>
        <v>43709</v>
      </c>
      <c r="D80" s="445" t="e">
        <v>#N/A</v>
      </c>
      <c r="E80" s="141">
        <v>2.728437</v>
      </c>
      <c r="F80" s="446">
        <f t="shared" si="15"/>
        <v>2.6412126666666667</v>
      </c>
      <c r="G80" s="446">
        <v>2.728437</v>
      </c>
      <c r="H80" s="447"/>
      <c r="I80" s="445" t="e">
        <v>#N/A</v>
      </c>
      <c r="J80" s="141">
        <v>1.5952380952380953</v>
      </c>
      <c r="K80" s="446">
        <f t="shared" si="16"/>
        <v>1.581906746031746</v>
      </c>
      <c r="L80" s="446">
        <v>1.5952380952380953</v>
      </c>
      <c r="M80" s="447"/>
      <c r="O80" s="192"/>
      <c r="P80" s="192"/>
      <c r="AB80" s="192"/>
      <c r="AC80" s="192"/>
    </row>
    <row r="81" spans="2:29" s="147" customFormat="1" ht="12.75" x14ac:dyDescent="0.2">
      <c r="B81" s="147">
        <f t="shared" si="2"/>
        <v>2019</v>
      </c>
      <c r="C81" s="444">
        <f>[1]Dates!A152</f>
        <v>43739</v>
      </c>
      <c r="D81" s="445" t="e">
        <v>#N/A</v>
      </c>
      <c r="E81" s="141">
        <v>2.7139210000000005</v>
      </c>
      <c r="F81" s="446">
        <f t="shared" si="15"/>
        <v>2.6412126666666667</v>
      </c>
      <c r="G81" s="446">
        <v>2.7139210000000005</v>
      </c>
      <c r="H81" s="447"/>
      <c r="I81" s="445" t="e">
        <v>#N/A</v>
      </c>
      <c r="J81" s="141">
        <v>1.5952380952380953</v>
      </c>
      <c r="K81" s="446">
        <f t="shared" si="16"/>
        <v>1.581906746031746</v>
      </c>
      <c r="L81" s="446">
        <v>1.5952380952380953</v>
      </c>
      <c r="M81" s="447"/>
      <c r="O81" s="192"/>
      <c r="P81" s="192"/>
      <c r="AB81" s="192"/>
      <c r="AC81" s="192"/>
    </row>
    <row r="82" spans="2:29" s="147" customFormat="1" ht="12.75" x14ac:dyDescent="0.2">
      <c r="B82" s="147">
        <f t="shared" si="2"/>
        <v>2019</v>
      </c>
      <c r="C82" s="444">
        <f>[1]Dates!A153</f>
        <v>43770</v>
      </c>
      <c r="D82" s="445" t="e">
        <v>#N/A</v>
      </c>
      <c r="E82" s="141">
        <v>2.6728969999999999</v>
      </c>
      <c r="F82" s="446">
        <f t="shared" si="15"/>
        <v>2.6412126666666667</v>
      </c>
      <c r="G82" s="446">
        <v>2.6728969999999999</v>
      </c>
      <c r="H82" s="447"/>
      <c r="I82" s="445" t="e">
        <v>#N/A</v>
      </c>
      <c r="J82" s="141">
        <v>1.5952380952380953</v>
      </c>
      <c r="K82" s="446">
        <f t="shared" si="16"/>
        <v>1.581906746031746</v>
      </c>
      <c r="L82" s="446">
        <v>1.5952380952380953</v>
      </c>
      <c r="M82" s="447"/>
      <c r="O82" s="192"/>
      <c r="P82" s="192"/>
      <c r="AB82" s="192"/>
      <c r="AC82" s="192"/>
    </row>
    <row r="83" spans="2:29" s="147" customFormat="1" ht="12.75" x14ac:dyDescent="0.2">
      <c r="B83" s="147">
        <f t="shared" si="2"/>
        <v>2019</v>
      </c>
      <c r="C83" s="444">
        <f>[1]Dates!A154</f>
        <v>43800</v>
      </c>
      <c r="D83" s="445" t="e">
        <v>#N/A</v>
      </c>
      <c r="E83" s="141">
        <v>2.607548</v>
      </c>
      <c r="F83" s="446"/>
      <c r="G83" s="446">
        <v>2.607548</v>
      </c>
      <c r="H83" s="447"/>
      <c r="I83" s="445" t="e">
        <v>#N/A</v>
      </c>
      <c r="J83" s="141">
        <v>1.5952380952380953</v>
      </c>
      <c r="K83" s="446"/>
      <c r="L83" s="446">
        <v>1.5952380952380953</v>
      </c>
      <c r="M83" s="447"/>
      <c r="O83" s="192"/>
      <c r="P83" s="192"/>
      <c r="AB83" s="192"/>
      <c r="AC83" s="192"/>
    </row>
    <row r="84" spans="2:29" s="147" customFormat="1" ht="12.75" x14ac:dyDescent="0.2">
      <c r="B84" s="147">
        <f t="shared" si="2"/>
        <v>2020</v>
      </c>
      <c r="C84" s="444">
        <f>[1]Dates!A155</f>
        <v>43831</v>
      </c>
      <c r="D84" s="445" t="e">
        <v>#N/A</v>
      </c>
      <c r="E84" s="141">
        <v>2.5732930000000001</v>
      </c>
      <c r="F84" s="446"/>
      <c r="G84" s="446">
        <v>2.5732930000000001</v>
      </c>
      <c r="H84" s="447"/>
      <c r="I84" s="445" t="e">
        <v>#N/A</v>
      </c>
      <c r="J84" s="141">
        <v>1.5952380952380953</v>
      </c>
      <c r="K84" s="446"/>
      <c r="L84" s="446">
        <v>1.5952380952380953</v>
      </c>
      <c r="M84" s="447"/>
      <c r="O84" s="192"/>
      <c r="P84" s="192"/>
      <c r="AB84" s="192"/>
      <c r="AC84" s="192"/>
    </row>
    <row r="85" spans="2:29" s="147" customFormat="1" ht="12.75" x14ac:dyDescent="0.2">
      <c r="B85" s="147">
        <f t="shared" si="2"/>
        <v>2020</v>
      </c>
      <c r="C85" s="444">
        <f>[1]Dates!A156</f>
        <v>43862</v>
      </c>
      <c r="D85" s="445" t="e">
        <v>#N/A</v>
      </c>
      <c r="E85" s="141">
        <v>2.6949070000000002</v>
      </c>
      <c r="F85" s="446">
        <f t="shared" ref="F85" si="17">AVERAGEIF($B$36:$B$95,B85,$G$36:$G$95)</f>
        <v>2.75250525</v>
      </c>
      <c r="G85" s="446">
        <v>2.6949070000000002</v>
      </c>
      <c r="H85" s="447"/>
      <c r="I85" s="445" t="e">
        <v>#N/A</v>
      </c>
      <c r="J85" s="141">
        <v>1.5952380952380953</v>
      </c>
      <c r="K85" s="446">
        <f t="shared" ref="K85" si="18">AVERAGEIF($B$36:$B$95,B85,$L$36:$L$95)</f>
        <v>1.5952380952380951</v>
      </c>
      <c r="L85" s="446">
        <v>1.5952380952380953</v>
      </c>
      <c r="M85" s="447"/>
      <c r="O85" s="192"/>
      <c r="P85" s="192"/>
      <c r="AB85" s="192"/>
      <c r="AC85" s="192"/>
    </row>
    <row r="86" spans="2:29" s="147" customFormat="1" ht="12.75" x14ac:dyDescent="0.2">
      <c r="B86" s="147">
        <f t="shared" si="2"/>
        <v>2020</v>
      </c>
      <c r="C86" s="444">
        <f>[1]Dates!A157</f>
        <v>43891</v>
      </c>
      <c r="D86" s="445" t="e">
        <v>#N/A</v>
      </c>
      <c r="E86" s="141">
        <v>2.7828429999999997</v>
      </c>
      <c r="F86" s="446">
        <f t="shared" ref="F86:F94" si="19">AVERAGEIF($B$36:$B$95,B86,$G$36:$G$95)</f>
        <v>2.75250525</v>
      </c>
      <c r="G86" s="446">
        <v>2.7828429999999997</v>
      </c>
      <c r="H86" s="447"/>
      <c r="I86" s="445" t="e">
        <v>#N/A</v>
      </c>
      <c r="J86" s="141">
        <v>1.5952380952380953</v>
      </c>
      <c r="K86" s="446">
        <f t="shared" ref="K86:K94" si="20">AVERAGEIF($B$36:$B$95,B86,$L$36:$L$95)</f>
        <v>1.5952380952380951</v>
      </c>
      <c r="L86" s="446">
        <v>1.5952380952380953</v>
      </c>
      <c r="M86" s="447"/>
      <c r="O86" s="192"/>
      <c r="P86" s="192"/>
      <c r="AB86" s="192"/>
      <c r="AC86" s="192"/>
    </row>
    <row r="87" spans="2:29" s="147" customFormat="1" ht="12.75" x14ac:dyDescent="0.2">
      <c r="B87" s="147">
        <f t="shared" si="2"/>
        <v>2020</v>
      </c>
      <c r="C87" s="444">
        <f>[1]Dates!A158</f>
        <v>43922</v>
      </c>
      <c r="D87" s="445" t="e">
        <v>#N/A</v>
      </c>
      <c r="E87" s="141">
        <v>2.7988619999999997</v>
      </c>
      <c r="F87" s="446">
        <f t="shared" si="19"/>
        <v>2.75250525</v>
      </c>
      <c r="G87" s="446">
        <v>2.7988619999999997</v>
      </c>
      <c r="H87" s="447"/>
      <c r="I87" s="445" t="e">
        <v>#N/A</v>
      </c>
      <c r="J87" s="141">
        <v>1.5952380952380953</v>
      </c>
      <c r="K87" s="446">
        <f t="shared" si="20"/>
        <v>1.5952380952380951</v>
      </c>
      <c r="L87" s="446">
        <v>1.5952380952380953</v>
      </c>
      <c r="M87" s="447"/>
      <c r="O87" s="192"/>
      <c r="P87" s="192"/>
      <c r="AB87" s="192"/>
      <c r="AC87" s="192"/>
    </row>
    <row r="88" spans="2:29" s="147" customFormat="1" ht="12.75" x14ac:dyDescent="0.2">
      <c r="B88" s="147">
        <f t="shared" ref="B88:B95" si="21">YEAR(C88)</f>
        <v>2020</v>
      </c>
      <c r="C88" s="444">
        <f>[1]Dates!A159</f>
        <v>43952</v>
      </c>
      <c r="D88" s="445" t="e">
        <v>#N/A</v>
      </c>
      <c r="E88" s="141">
        <v>2.8348250000000004</v>
      </c>
      <c r="F88" s="446">
        <f t="shared" si="19"/>
        <v>2.75250525</v>
      </c>
      <c r="G88" s="446">
        <v>2.8348250000000004</v>
      </c>
      <c r="H88" s="447"/>
      <c r="I88" s="445" t="e">
        <v>#N/A</v>
      </c>
      <c r="J88" s="141">
        <v>1.5952380952380953</v>
      </c>
      <c r="K88" s="446">
        <f t="shared" si="20"/>
        <v>1.5952380952380951</v>
      </c>
      <c r="L88" s="446">
        <v>1.5952380952380953</v>
      </c>
      <c r="M88" s="447"/>
      <c r="O88" s="192"/>
      <c r="P88" s="192"/>
      <c r="AB88" s="192"/>
      <c r="AC88" s="192"/>
    </row>
    <row r="89" spans="2:29" s="147" customFormat="1" ht="12.75" x14ac:dyDescent="0.2">
      <c r="B89" s="147">
        <f t="shared" si="21"/>
        <v>2020</v>
      </c>
      <c r="C89" s="444">
        <f>[1]Dates!A160</f>
        <v>43983</v>
      </c>
      <c r="D89" s="445" t="e">
        <v>#N/A</v>
      </c>
      <c r="E89" s="141">
        <v>2.8873329999999999</v>
      </c>
      <c r="F89" s="446">
        <f t="shared" si="19"/>
        <v>2.75250525</v>
      </c>
      <c r="G89" s="446">
        <v>2.8873329999999999</v>
      </c>
      <c r="H89" s="447"/>
      <c r="I89" s="445" t="e">
        <v>#N/A</v>
      </c>
      <c r="J89" s="141">
        <v>1.5952380952380953</v>
      </c>
      <c r="K89" s="446">
        <f t="shared" si="20"/>
        <v>1.5952380952380951</v>
      </c>
      <c r="L89" s="446">
        <v>1.5952380952380953</v>
      </c>
      <c r="M89" s="447"/>
      <c r="O89" s="192"/>
      <c r="P89" s="192"/>
      <c r="AB89" s="192"/>
      <c r="AC89" s="192"/>
    </row>
    <row r="90" spans="2:29" s="147" customFormat="1" ht="12.75" x14ac:dyDescent="0.2">
      <c r="B90" s="147">
        <f t="shared" si="21"/>
        <v>2020</v>
      </c>
      <c r="C90" s="444">
        <f>[1]Dates!A161</f>
        <v>44013</v>
      </c>
      <c r="D90" s="445" t="e">
        <v>#N/A</v>
      </c>
      <c r="E90" s="141">
        <v>2.8638060000000003</v>
      </c>
      <c r="F90" s="446">
        <f t="shared" si="19"/>
        <v>2.75250525</v>
      </c>
      <c r="G90" s="446">
        <v>2.8638060000000003</v>
      </c>
      <c r="H90" s="447"/>
      <c r="I90" s="445" t="e">
        <v>#N/A</v>
      </c>
      <c r="J90" s="141">
        <v>1.5952380952380953</v>
      </c>
      <c r="K90" s="446">
        <f t="shared" si="20"/>
        <v>1.5952380952380951</v>
      </c>
      <c r="L90" s="446">
        <v>1.5952380952380953</v>
      </c>
      <c r="M90" s="447"/>
      <c r="O90" s="192"/>
      <c r="P90" s="192"/>
      <c r="AB90" s="192"/>
      <c r="AC90" s="192"/>
    </row>
    <row r="91" spans="2:29" s="147" customFormat="1" ht="12.75" x14ac:dyDescent="0.2">
      <c r="B91" s="147">
        <f t="shared" si="21"/>
        <v>2020</v>
      </c>
      <c r="C91" s="444">
        <f>[1]Dates!A162</f>
        <v>44044</v>
      </c>
      <c r="D91" s="445" t="e">
        <v>#N/A</v>
      </c>
      <c r="E91" s="141">
        <v>2.8141579999999999</v>
      </c>
      <c r="F91" s="446">
        <f t="shared" si="19"/>
        <v>2.75250525</v>
      </c>
      <c r="G91" s="446">
        <v>2.8141579999999999</v>
      </c>
      <c r="H91" s="447"/>
      <c r="I91" s="445" t="e">
        <v>#N/A</v>
      </c>
      <c r="J91" s="141">
        <v>1.5952380952380953</v>
      </c>
      <c r="K91" s="446">
        <f t="shared" si="20"/>
        <v>1.5952380952380951</v>
      </c>
      <c r="L91" s="446">
        <v>1.5952380952380953</v>
      </c>
      <c r="M91" s="447"/>
      <c r="O91" s="192"/>
      <c r="P91" s="192"/>
      <c r="AB91" s="192"/>
      <c r="AC91" s="192"/>
    </row>
    <row r="92" spans="2:29" s="147" customFormat="1" ht="12.75" x14ac:dyDescent="0.2">
      <c r="B92" s="147">
        <f t="shared" si="21"/>
        <v>2020</v>
      </c>
      <c r="C92" s="444">
        <f>[1]Dates!A163</f>
        <v>44075</v>
      </c>
      <c r="D92" s="445" t="e">
        <v>#N/A</v>
      </c>
      <c r="E92" s="141">
        <v>2.7665550000000003</v>
      </c>
      <c r="F92" s="446">
        <f t="shared" si="19"/>
        <v>2.75250525</v>
      </c>
      <c r="G92" s="446">
        <v>2.7665550000000003</v>
      </c>
      <c r="H92" s="447"/>
      <c r="I92" s="445" t="e">
        <v>#N/A</v>
      </c>
      <c r="J92" s="141">
        <v>1.5952380952380953</v>
      </c>
      <c r="K92" s="446">
        <f t="shared" si="20"/>
        <v>1.5952380952380951</v>
      </c>
      <c r="L92" s="446">
        <v>1.5952380952380953</v>
      </c>
      <c r="M92" s="447"/>
      <c r="O92" s="192"/>
      <c r="P92" s="192"/>
      <c r="AB92" s="192"/>
      <c r="AC92" s="192"/>
    </row>
    <row r="93" spans="2:29" s="147" customFormat="1" ht="12.75" x14ac:dyDescent="0.2">
      <c r="B93" s="147">
        <f t="shared" si="21"/>
        <v>2020</v>
      </c>
      <c r="C93" s="444">
        <f>[1]Dates!A164</f>
        <v>44105</v>
      </c>
      <c r="D93" s="445" t="e">
        <v>#N/A</v>
      </c>
      <c r="E93" s="141">
        <v>2.7158460000000004</v>
      </c>
      <c r="F93" s="446">
        <f t="shared" si="19"/>
        <v>2.75250525</v>
      </c>
      <c r="G93" s="446">
        <v>2.7158460000000004</v>
      </c>
      <c r="H93" s="447"/>
      <c r="I93" s="445" t="e">
        <v>#N/A</v>
      </c>
      <c r="J93" s="141">
        <v>1.5952380952380953</v>
      </c>
      <c r="K93" s="446">
        <f t="shared" si="20"/>
        <v>1.5952380952380951</v>
      </c>
      <c r="L93" s="446">
        <v>1.5952380952380953</v>
      </c>
      <c r="M93" s="447"/>
      <c r="O93" s="192"/>
      <c r="P93" s="192"/>
      <c r="AB93" s="192"/>
      <c r="AC93" s="192"/>
    </row>
    <row r="94" spans="2:29" s="147" customFormat="1" ht="12.75" x14ac:dyDescent="0.2">
      <c r="B94" s="147">
        <f t="shared" si="21"/>
        <v>2020</v>
      </c>
      <c r="C94" s="444">
        <f>[1]Dates!A165</f>
        <v>44136</v>
      </c>
      <c r="D94" s="445" t="e">
        <v>#N/A</v>
      </c>
      <c r="E94" s="141">
        <v>2.679646</v>
      </c>
      <c r="F94" s="446">
        <f t="shared" si="19"/>
        <v>2.75250525</v>
      </c>
      <c r="G94" s="446">
        <v>2.679646</v>
      </c>
      <c r="H94" s="447"/>
      <c r="I94" s="445" t="e">
        <v>#N/A</v>
      </c>
      <c r="J94" s="141">
        <v>1.5952380952380953</v>
      </c>
      <c r="K94" s="446">
        <f t="shared" si="20"/>
        <v>1.5952380952380951</v>
      </c>
      <c r="L94" s="446">
        <v>1.5952380952380953</v>
      </c>
      <c r="M94" s="447"/>
      <c r="O94" s="192"/>
      <c r="P94" s="192"/>
      <c r="AB94" s="192"/>
      <c r="AC94" s="192"/>
    </row>
    <row r="95" spans="2:29" s="147" customFormat="1" ht="12.75" x14ac:dyDescent="0.2">
      <c r="B95" s="147">
        <f t="shared" si="21"/>
        <v>2020</v>
      </c>
      <c r="C95" s="444">
        <f>[1]Dates!A166</f>
        <v>44166</v>
      </c>
      <c r="D95" s="445" t="e">
        <v>#N/A</v>
      </c>
      <c r="E95" s="141">
        <v>2.6179890000000001</v>
      </c>
      <c r="F95" s="446"/>
      <c r="G95" s="446">
        <v>2.6179890000000001</v>
      </c>
      <c r="H95" s="447"/>
      <c r="I95" s="445" t="e">
        <v>#N/A</v>
      </c>
      <c r="J95" s="141">
        <v>1.5952380952380953</v>
      </c>
      <c r="K95" s="446"/>
      <c r="L95" s="446">
        <v>1.5952380952380953</v>
      </c>
      <c r="M95" s="447"/>
      <c r="O95" s="192"/>
      <c r="P95" s="192"/>
      <c r="AB95" s="192"/>
      <c r="AC95" s="192"/>
    </row>
    <row r="96" spans="2:29" s="147" customFormat="1" ht="12.75" x14ac:dyDescent="0.2">
      <c r="G96" s="446"/>
      <c r="O96" s="192"/>
      <c r="P96" s="192"/>
      <c r="AB96" s="192"/>
      <c r="AC96" s="192"/>
    </row>
    <row r="97" spans="2:29" s="147" customFormat="1" ht="12.75" x14ac:dyDescent="0.2">
      <c r="G97" s="446"/>
      <c r="O97" s="192"/>
      <c r="P97" s="192"/>
      <c r="AB97" s="192"/>
      <c r="AC97" s="192"/>
    </row>
    <row r="98" spans="2:29" s="147" customFormat="1" ht="12.75" x14ac:dyDescent="0.2">
      <c r="G98" s="446"/>
      <c r="O98" s="192"/>
      <c r="P98" s="192"/>
      <c r="AB98" s="192"/>
      <c r="AC98" s="192"/>
    </row>
    <row r="99" spans="2:29" s="147" customFormat="1" ht="12.75" x14ac:dyDescent="0.2">
      <c r="B99" s="75"/>
      <c r="C99" s="75" t="s">
        <v>0</v>
      </c>
      <c r="G99" s="446"/>
      <c r="O99" s="192"/>
      <c r="P99" s="192"/>
      <c r="AB99" s="192"/>
      <c r="AC99" s="192"/>
    </row>
    <row r="100" spans="2:29" s="147" customFormat="1" ht="12.75" x14ac:dyDescent="0.2">
      <c r="B100" s="30">
        <v>2.5</v>
      </c>
      <c r="C100" s="29">
        <v>-0.5</v>
      </c>
      <c r="G100" s="446"/>
      <c r="O100" s="192"/>
      <c r="P100" s="192"/>
      <c r="AB100" s="192"/>
      <c r="AC100" s="192"/>
    </row>
    <row r="101" spans="2:29" s="147" customFormat="1" ht="12.75" x14ac:dyDescent="0.2">
      <c r="B101" s="30">
        <v>2.5</v>
      </c>
      <c r="C101" s="29">
        <v>0.5</v>
      </c>
      <c r="G101" s="446"/>
      <c r="O101" s="192"/>
      <c r="P101" s="192"/>
      <c r="AB101" s="192"/>
      <c r="AC101" s="192"/>
    </row>
    <row r="102" spans="2:29" s="147" customFormat="1" ht="12.75" x14ac:dyDescent="0.2">
      <c r="G102" s="446"/>
      <c r="O102" s="192"/>
      <c r="P102" s="192"/>
      <c r="AB102" s="192"/>
      <c r="AC102" s="192"/>
    </row>
    <row r="103" spans="2:29" s="147" customFormat="1" ht="12.75" x14ac:dyDescent="0.2">
      <c r="G103" s="446"/>
      <c r="O103" s="192"/>
      <c r="P103" s="192"/>
      <c r="AB103" s="192"/>
      <c r="AC103" s="192"/>
    </row>
    <row r="104" spans="2:29" s="147" customFormat="1" ht="12.75" x14ac:dyDescent="0.2">
      <c r="G104" s="446"/>
      <c r="O104" s="192"/>
      <c r="P104" s="192"/>
      <c r="AB104" s="192"/>
      <c r="AC104" s="192"/>
    </row>
    <row r="105" spans="2:29" s="147" customFormat="1" ht="12.75" x14ac:dyDescent="0.2">
      <c r="G105" s="446"/>
      <c r="O105" s="192"/>
      <c r="P105" s="192"/>
      <c r="AB105" s="192"/>
      <c r="AC105" s="192"/>
    </row>
    <row r="106" spans="2:29" s="147" customFormat="1" ht="12.75" x14ac:dyDescent="0.2">
      <c r="G106" s="446"/>
      <c r="O106" s="192"/>
      <c r="P106" s="192"/>
      <c r="AB106" s="192"/>
      <c r="AC106" s="192"/>
    </row>
    <row r="107" spans="2:29" s="147" customFormat="1" ht="12.75" x14ac:dyDescent="0.2">
      <c r="G107" s="446"/>
      <c r="O107" s="192"/>
      <c r="P107" s="192"/>
      <c r="AB107" s="192"/>
      <c r="AC107" s="192"/>
    </row>
    <row r="108" spans="2:29" s="147" customFormat="1" ht="12.75" x14ac:dyDescent="0.2">
      <c r="G108" s="446"/>
      <c r="O108" s="192"/>
      <c r="P108" s="192"/>
      <c r="AB108" s="192"/>
      <c r="AC108" s="192"/>
    </row>
    <row r="109" spans="2:29" s="147" customFormat="1" ht="12.75" x14ac:dyDescent="0.2">
      <c r="G109" s="446"/>
      <c r="O109" s="192"/>
      <c r="P109" s="192"/>
      <c r="AB109" s="192"/>
      <c r="AC109" s="192"/>
    </row>
    <row r="110" spans="2:29" s="147" customFormat="1" ht="12.75" x14ac:dyDescent="0.2">
      <c r="G110" s="446"/>
      <c r="O110" s="192"/>
      <c r="P110" s="192"/>
      <c r="AB110" s="192"/>
      <c r="AC110" s="192"/>
    </row>
    <row r="111" spans="2:29" s="147" customFormat="1" ht="12.75" x14ac:dyDescent="0.2">
      <c r="G111" s="446"/>
      <c r="O111" s="192"/>
      <c r="P111" s="192"/>
      <c r="AB111" s="192"/>
      <c r="AC111" s="192"/>
    </row>
    <row r="112" spans="2:29" s="147" customFormat="1" ht="12.75" x14ac:dyDescent="0.2">
      <c r="G112" s="446"/>
      <c r="O112" s="192"/>
      <c r="P112" s="192"/>
      <c r="AB112" s="192"/>
      <c r="AC112" s="192"/>
    </row>
    <row r="113" spans="7:29" s="147" customFormat="1" ht="12.75" x14ac:dyDescent="0.2">
      <c r="G113" s="446"/>
      <c r="O113" s="192"/>
      <c r="P113" s="192"/>
      <c r="AB113" s="192"/>
      <c r="AC113" s="192"/>
    </row>
    <row r="114" spans="7:29" s="147" customFormat="1" ht="12.75" x14ac:dyDescent="0.2">
      <c r="G114" s="446"/>
      <c r="O114" s="192"/>
      <c r="P114" s="192"/>
      <c r="AB114" s="192"/>
      <c r="AC114" s="192"/>
    </row>
    <row r="115" spans="7:29" s="147" customFormat="1" ht="12.75" x14ac:dyDescent="0.2">
      <c r="G115" s="446"/>
      <c r="O115" s="192"/>
      <c r="P115" s="192"/>
      <c r="AB115" s="192"/>
      <c r="AC115" s="192"/>
    </row>
    <row r="116" spans="7:29" s="147" customFormat="1" ht="12.75" x14ac:dyDescent="0.2">
      <c r="G116" s="446"/>
      <c r="O116" s="192"/>
      <c r="P116" s="192"/>
      <c r="AB116" s="192"/>
      <c r="AC116" s="192"/>
    </row>
    <row r="117" spans="7:29" s="147" customFormat="1" ht="12.75" x14ac:dyDescent="0.2">
      <c r="G117" s="446"/>
      <c r="O117" s="192"/>
      <c r="P117" s="192"/>
      <c r="AB117" s="192"/>
      <c r="AC117" s="192"/>
    </row>
    <row r="118" spans="7:29" s="147" customFormat="1" ht="12.75" x14ac:dyDescent="0.2">
      <c r="G118" s="446"/>
      <c r="O118" s="192"/>
      <c r="P118" s="192"/>
      <c r="AB118" s="192"/>
      <c r="AC118" s="192"/>
    </row>
    <row r="119" spans="7:29" s="147" customFormat="1" ht="12.75" x14ac:dyDescent="0.2">
      <c r="G119" s="446"/>
      <c r="O119" s="192"/>
      <c r="P119" s="192"/>
      <c r="AB119" s="192"/>
      <c r="AC119" s="192"/>
    </row>
    <row r="120" spans="7:29" s="147" customFormat="1" ht="12.75" x14ac:dyDescent="0.2">
      <c r="O120" s="192"/>
      <c r="P120" s="192"/>
      <c r="AB120" s="192"/>
      <c r="AC120" s="192"/>
    </row>
    <row r="121" spans="7:29" s="147" customFormat="1" ht="12.75" x14ac:dyDescent="0.2">
      <c r="O121" s="192"/>
      <c r="P121" s="192"/>
      <c r="AB121" s="192"/>
      <c r="AC121" s="192"/>
    </row>
    <row r="122" spans="7:29" s="147" customFormat="1" ht="12.75" x14ac:dyDescent="0.2">
      <c r="O122" s="192"/>
      <c r="P122" s="192"/>
      <c r="AB122" s="192"/>
      <c r="AC122" s="192"/>
    </row>
    <row r="123" spans="7:29" s="147" customFormat="1" ht="12.75" x14ac:dyDescent="0.2">
      <c r="O123" s="192"/>
      <c r="P123" s="192"/>
      <c r="AB123" s="192"/>
      <c r="AC123" s="192"/>
    </row>
    <row r="124" spans="7:29" s="147" customFormat="1" ht="12.75" x14ac:dyDescent="0.2">
      <c r="O124" s="192"/>
      <c r="P124" s="192"/>
      <c r="AB124" s="192"/>
      <c r="AC124" s="192"/>
    </row>
    <row r="125" spans="7:29" s="147" customFormat="1" ht="12.75" x14ac:dyDescent="0.2">
      <c r="O125" s="192"/>
      <c r="P125" s="192"/>
      <c r="AB125" s="192"/>
      <c r="AC125" s="192"/>
    </row>
    <row r="126" spans="7:29" s="147" customFormat="1" ht="12.75" x14ac:dyDescent="0.2">
      <c r="O126" s="192"/>
      <c r="P126" s="192"/>
      <c r="AB126" s="192"/>
      <c r="AC126" s="192"/>
    </row>
    <row r="127" spans="7:29" s="147" customFormat="1" ht="12.75" x14ac:dyDescent="0.2">
      <c r="O127" s="192"/>
      <c r="P127" s="192"/>
      <c r="AB127" s="192"/>
      <c r="AC127" s="192"/>
    </row>
    <row r="128" spans="7:29" s="147" customFormat="1" ht="12.75" x14ac:dyDescent="0.2">
      <c r="O128" s="192"/>
      <c r="P128" s="192"/>
      <c r="AB128" s="192"/>
      <c r="AC128" s="192"/>
    </row>
    <row r="129" spans="15:29" s="147" customFormat="1" ht="12.75" x14ac:dyDescent="0.2">
      <c r="O129" s="192"/>
      <c r="P129" s="192"/>
      <c r="AB129" s="192"/>
      <c r="AC129" s="192"/>
    </row>
    <row r="130" spans="15:29" s="147" customFormat="1" ht="12.75" x14ac:dyDescent="0.2">
      <c r="O130" s="192"/>
      <c r="P130" s="192"/>
      <c r="AB130" s="192"/>
      <c r="AC130" s="192"/>
    </row>
    <row r="131" spans="15:29" s="147" customFormat="1" ht="12.75" x14ac:dyDescent="0.2">
      <c r="O131" s="192"/>
      <c r="P131" s="192"/>
      <c r="AB131" s="192"/>
      <c r="AC131" s="192"/>
    </row>
    <row r="132" spans="15:29" s="147" customFormat="1" ht="12.75" x14ac:dyDescent="0.2">
      <c r="O132" s="192"/>
      <c r="P132" s="192"/>
      <c r="AB132" s="192"/>
      <c r="AC132" s="192"/>
    </row>
    <row r="133" spans="15:29" s="147" customFormat="1" ht="12.75" x14ac:dyDescent="0.2">
      <c r="O133" s="192"/>
      <c r="P133" s="192"/>
      <c r="AB133" s="192"/>
      <c r="AC133" s="192"/>
    </row>
    <row r="134" spans="15:29" s="147" customFormat="1" ht="12.75" x14ac:dyDescent="0.2">
      <c r="O134" s="192"/>
      <c r="P134" s="192"/>
      <c r="AB134" s="192"/>
      <c r="AC134" s="192"/>
    </row>
    <row r="135" spans="15:29" s="147" customFormat="1" ht="12.75" x14ac:dyDescent="0.2">
      <c r="O135" s="192"/>
      <c r="P135" s="192"/>
      <c r="AB135" s="192"/>
      <c r="AC135" s="192"/>
    </row>
  </sheetData>
  <mergeCells count="2">
    <mergeCell ref="D24:H24"/>
    <mergeCell ref="J24:M24"/>
  </mergeCells>
  <conditionalFormatting sqref="D36:E95 I36:J95">
    <cfRule type="expression" dxfId="119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19.5703125" style="131" customWidth="1"/>
    <col min="18" max="18" width="12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L1" s="148"/>
    </row>
    <row r="2" spans="1:18" ht="15.75" x14ac:dyDescent="0.25">
      <c r="A2" s="44" t="str">
        <f>[1]Dates!$B$6</f>
        <v>Short-Term Energy Outlook, July 2019</v>
      </c>
      <c r="L2" s="148"/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369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338" t="s">
        <v>305</v>
      </c>
      <c r="R6" s="295" t="s">
        <v>304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339" t="s">
        <v>306</v>
      </c>
      <c r="R7" s="235" t="s">
        <v>312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  <c r="Q8" s="340" t="s">
        <v>458</v>
      </c>
      <c r="R8" s="296" t="s">
        <v>311</v>
      </c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4" spans="1:29" s="441" customFormat="1" ht="14.25" x14ac:dyDescent="0.2">
      <c r="B24" s="30"/>
      <c r="C24" s="30"/>
      <c r="D24" s="572" t="s">
        <v>48</v>
      </c>
      <c r="E24" s="572"/>
      <c r="F24" s="572"/>
      <c r="G24" s="572"/>
      <c r="H24" s="572"/>
      <c r="I24" s="32"/>
      <c r="J24" s="572" t="s">
        <v>310</v>
      </c>
      <c r="K24" s="572"/>
      <c r="L24" s="572"/>
      <c r="M24" s="572"/>
      <c r="O24" s="192"/>
      <c r="P24" s="192"/>
      <c r="AB24" s="192"/>
      <c r="AC24" s="192"/>
    </row>
    <row r="25" spans="1:29" s="441" customFormat="1" ht="14.25" x14ac:dyDescent="0.2">
      <c r="B25" s="77"/>
      <c r="C25" s="77"/>
      <c r="D25" s="82">
        <f>[1]Dates!$C$35</f>
        <v>2016</v>
      </c>
      <c r="E25" s="82">
        <f>[1]Dates!$C$36</f>
        <v>2017</v>
      </c>
      <c r="F25" s="82">
        <f>[1]Dates!$C$37</f>
        <v>2018</v>
      </c>
      <c r="G25" s="82">
        <f>[1]Dates!$C$38</f>
        <v>2019</v>
      </c>
      <c r="H25" s="82">
        <f>[1]Dates!$C$39</f>
        <v>2020</v>
      </c>
      <c r="I25" s="35"/>
      <c r="J25" s="82">
        <f>[1]Dates!$C$36</f>
        <v>2017</v>
      </c>
      <c r="K25" s="82">
        <f>[1]Dates!$C$37</f>
        <v>2018</v>
      </c>
      <c r="L25" s="82">
        <f>[1]Dates!$C$38</f>
        <v>2019</v>
      </c>
      <c r="M25" s="82">
        <f>[1]Dates!$C$39</f>
        <v>2020</v>
      </c>
      <c r="O25" s="192"/>
      <c r="P25" s="192"/>
      <c r="AB25" s="192"/>
      <c r="AC25" s="192"/>
    </row>
    <row r="26" spans="1:29" s="441" customFormat="1" ht="14.25" x14ac:dyDescent="0.2">
      <c r="C26" s="142" t="s">
        <v>305</v>
      </c>
      <c r="D26" s="431">
        <v>1.0414935064999999</v>
      </c>
      <c r="E26" s="431">
        <v>1.2893022774285714</v>
      </c>
      <c r="F26" s="431">
        <v>1.6950221155714287</v>
      </c>
      <c r="G26" s="431">
        <v>1.5835036702380954</v>
      </c>
      <c r="H26" s="431">
        <v>1.5952380952380953</v>
      </c>
      <c r="I26" s="432"/>
      <c r="J26" s="29">
        <f t="shared" ref="J26:M30" si="0">E26-D26</f>
        <v>0.24780877092857145</v>
      </c>
      <c r="K26" s="29">
        <f t="shared" si="0"/>
        <v>0.40571983814285728</v>
      </c>
      <c r="L26" s="29">
        <f t="shared" si="0"/>
        <v>-0.11151844533333333</v>
      </c>
      <c r="M26" s="29">
        <f t="shared" si="0"/>
        <v>1.1734424999999993E-2</v>
      </c>
      <c r="O26" s="192"/>
      <c r="P26" s="192"/>
      <c r="AB26" s="192"/>
      <c r="AC26" s="192"/>
    </row>
    <row r="27" spans="1:29" s="441" customFormat="1" ht="14.25" x14ac:dyDescent="0.2">
      <c r="C27" s="142" t="s">
        <v>308</v>
      </c>
      <c r="D27" s="431">
        <f>+D29-D26</f>
        <v>0.33699180710000021</v>
      </c>
      <c r="E27" s="431">
        <f>+E29-E26</f>
        <v>0.40017298667142853</v>
      </c>
      <c r="F27" s="431">
        <f>+F29-F26</f>
        <v>0.43810616052857121</v>
      </c>
      <c r="G27" s="431">
        <f>+G29-G26</f>
        <v>0.46285438466190443</v>
      </c>
      <c r="H27" s="431">
        <f>+H29-H26</f>
        <v>0.65925280266190445</v>
      </c>
      <c r="I27" s="432"/>
      <c r="J27" s="29">
        <f t="shared" si="0"/>
        <v>6.3181179571428325E-2</v>
      </c>
      <c r="K27" s="29">
        <f t="shared" si="0"/>
        <v>3.7933173857142677E-2</v>
      </c>
      <c r="L27" s="29">
        <f t="shared" si="0"/>
        <v>2.4748224133333219E-2</v>
      </c>
      <c r="M27" s="29">
        <f t="shared" si="0"/>
        <v>0.19639841800000002</v>
      </c>
      <c r="O27" s="192"/>
      <c r="P27" s="192"/>
      <c r="AB27" s="192"/>
      <c r="AC27" s="192"/>
    </row>
    <row r="28" spans="1:29" s="441" customFormat="1" ht="14.25" x14ac:dyDescent="0.2">
      <c r="C28" s="151" t="s">
        <v>309</v>
      </c>
      <c r="D28" s="433">
        <f>+D30-D29</f>
        <v>0.93190226199999993</v>
      </c>
      <c r="E28" s="433">
        <f>+E30-E29</f>
        <v>0.96495289520000016</v>
      </c>
      <c r="F28" s="433">
        <f>+F30-F29</f>
        <v>1.0502196484000001</v>
      </c>
      <c r="G28" s="433">
        <f>+G30-G29</f>
        <v>1.0547715800000006</v>
      </c>
      <c r="H28" s="433">
        <f>+H30-H29</f>
        <v>1.0240962177000004</v>
      </c>
      <c r="I28" s="434"/>
      <c r="J28" s="435">
        <f t="shared" si="0"/>
        <v>3.3050633200000235E-2</v>
      </c>
      <c r="K28" s="435">
        <f t="shared" si="0"/>
        <v>8.5266753199999989E-2</v>
      </c>
      <c r="L28" s="435">
        <f t="shared" si="0"/>
        <v>4.5519316000004473E-3</v>
      </c>
      <c r="M28" s="435">
        <f t="shared" si="0"/>
        <v>-3.0675362300000231E-2</v>
      </c>
      <c r="O28" s="192"/>
      <c r="P28" s="192"/>
      <c r="AB28" s="192"/>
      <c r="AC28" s="192"/>
    </row>
    <row r="29" spans="1:29" s="441" customFormat="1" ht="14.25" x14ac:dyDescent="0.2">
      <c r="C29" s="142" t="s">
        <v>472</v>
      </c>
      <c r="D29" s="431">
        <v>1.3784853136000002</v>
      </c>
      <c r="E29" s="431">
        <v>1.6894752640999999</v>
      </c>
      <c r="F29" s="431">
        <v>2.1331282760999999</v>
      </c>
      <c r="G29" s="431">
        <v>2.0463580548999998</v>
      </c>
      <c r="H29" s="431">
        <v>2.2544908978999998</v>
      </c>
      <c r="I29" s="432"/>
      <c r="J29" s="29">
        <f t="shared" si="0"/>
        <v>0.31098995049999978</v>
      </c>
      <c r="K29" s="29">
        <f t="shared" si="0"/>
        <v>0.44365301199999996</v>
      </c>
      <c r="L29" s="29">
        <f t="shared" si="0"/>
        <v>-8.6770221200000108E-2</v>
      </c>
      <c r="M29" s="29">
        <f t="shared" si="0"/>
        <v>0.20813284300000001</v>
      </c>
      <c r="O29" s="192"/>
      <c r="P29" s="192"/>
      <c r="AB29" s="192"/>
      <c r="AC29" s="192"/>
    </row>
    <row r="30" spans="1:29" s="441" customFormat="1" ht="14.25" x14ac:dyDescent="0.2">
      <c r="B30" s="554"/>
      <c r="C30" s="151" t="s">
        <v>458</v>
      </c>
      <c r="D30" s="553">
        <v>2.3103875756000001</v>
      </c>
      <c r="E30" s="553">
        <v>2.6544281593000001</v>
      </c>
      <c r="F30" s="553">
        <v>3.1833479245</v>
      </c>
      <c r="G30" s="553">
        <v>3.1011296349000004</v>
      </c>
      <c r="H30" s="553">
        <v>3.2785871156000002</v>
      </c>
      <c r="I30" s="437"/>
      <c r="J30" s="67">
        <f t="shared" si="0"/>
        <v>0.34404058370000001</v>
      </c>
      <c r="K30" s="67">
        <f t="shared" si="0"/>
        <v>0.52891976519999995</v>
      </c>
      <c r="L30" s="67">
        <f t="shared" si="0"/>
        <v>-8.2218289599999661E-2</v>
      </c>
      <c r="M30" s="67">
        <f t="shared" si="0"/>
        <v>0.17745748069999978</v>
      </c>
      <c r="O30" s="192"/>
      <c r="P30" s="192"/>
      <c r="AB30" s="192"/>
      <c r="AC30" s="192"/>
    </row>
    <row r="31" spans="1:29" s="441" customFormat="1" ht="14.2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0.34404058370000001</v>
      </c>
      <c r="K31" s="29">
        <f t="shared" ref="K31:M31" si="1">+SUM(K26:K28)</f>
        <v>0.52891976519999995</v>
      </c>
      <c r="L31" s="29">
        <f t="shared" si="1"/>
        <v>-8.2218289599999661E-2</v>
      </c>
      <c r="M31" s="29">
        <f t="shared" si="1"/>
        <v>0.17745748069999978</v>
      </c>
      <c r="O31" s="192"/>
      <c r="P31" s="192"/>
      <c r="AB31" s="192"/>
      <c r="AC31" s="192"/>
    </row>
    <row r="32" spans="1:29" s="441" customFormat="1" ht="14.25" x14ac:dyDescent="0.2">
      <c r="B32" s="367" t="str">
        <f>"Source: Short-Term Energy Outlook, "&amp;[1]Dates!$B$7&amp;""</f>
        <v>Source: Short-Term Energy Outlook, July 2019</v>
      </c>
      <c r="C32" s="30"/>
      <c r="D32" s="30"/>
      <c r="E32" s="455"/>
      <c r="F32" s="30"/>
      <c r="G32" s="30"/>
      <c r="H32" s="30"/>
      <c r="I32" s="30"/>
      <c r="J32" s="455"/>
      <c r="K32" s="456"/>
      <c r="L32" s="456"/>
      <c r="M32" s="456"/>
      <c r="O32" s="192"/>
      <c r="P32" s="192"/>
      <c r="AB32" s="192"/>
      <c r="AC32" s="192"/>
    </row>
    <row r="33" spans="2:29" s="441" customFormat="1" ht="14.25" x14ac:dyDescent="0.2">
      <c r="O33" s="192"/>
      <c r="P33" s="192"/>
      <c r="AB33" s="192"/>
      <c r="AC33" s="192"/>
    </row>
    <row r="34" spans="2:29" s="441" customFormat="1" ht="14.25" x14ac:dyDescent="0.2">
      <c r="O34" s="192"/>
      <c r="P34" s="192"/>
      <c r="AB34" s="192"/>
      <c r="AC34" s="192"/>
    </row>
    <row r="35" spans="2:29" s="441" customFormat="1" ht="14.25" x14ac:dyDescent="0.2">
      <c r="D35" s="439" t="s">
        <v>538</v>
      </c>
      <c r="E35" s="438" t="s">
        <v>485</v>
      </c>
      <c r="F35" s="438" t="s">
        <v>539</v>
      </c>
      <c r="G35" s="438" t="s">
        <v>498</v>
      </c>
      <c r="H35" s="438"/>
      <c r="I35" s="439" t="s">
        <v>534</v>
      </c>
      <c r="J35" s="438" t="s">
        <v>486</v>
      </c>
      <c r="K35" s="438" t="s">
        <v>535</v>
      </c>
      <c r="L35" s="438" t="s">
        <v>498</v>
      </c>
      <c r="O35" s="192"/>
      <c r="P35" s="192"/>
      <c r="AB35" s="192"/>
      <c r="AC35" s="192"/>
    </row>
    <row r="36" spans="2:29" s="441" customFormat="1" x14ac:dyDescent="0.25">
      <c r="B36" s="556">
        <f t="shared" ref="B36:B87" si="2">YEAR(C36)</f>
        <v>2016</v>
      </c>
      <c r="C36" s="557">
        <f>[1]Dates!A107</f>
        <v>42370</v>
      </c>
      <c r="D36" s="558">
        <v>2.1427499999999999</v>
      </c>
      <c r="E36" s="559" t="e">
        <v>#N/A</v>
      </c>
      <c r="F36" s="560"/>
      <c r="G36" s="560">
        <v>2.1427499999999999</v>
      </c>
      <c r="H36" s="561"/>
      <c r="I36" s="558">
        <v>0.73095238095238091</v>
      </c>
      <c r="J36" s="559" t="e">
        <v>#N/A</v>
      </c>
      <c r="K36" s="560"/>
      <c r="L36" s="560">
        <v>0.73095238095238091</v>
      </c>
      <c r="M36" s="443"/>
      <c r="O36" s="192"/>
      <c r="P36" s="192"/>
      <c r="AB36" s="192"/>
      <c r="AC36" s="192"/>
    </row>
    <row r="37" spans="2:29" s="441" customFormat="1" x14ac:dyDescent="0.25">
      <c r="B37" s="556">
        <f t="shared" si="2"/>
        <v>2016</v>
      </c>
      <c r="C37" s="557">
        <f>[1]Dates!A108</f>
        <v>42401</v>
      </c>
      <c r="D37" s="558">
        <v>1.9982</v>
      </c>
      <c r="E37" s="559" t="e">
        <v>#N/A</v>
      </c>
      <c r="F37" s="560">
        <f t="shared" ref="F37:F46" si="3">AVERAGEIF($B$36:$B$95,B37,$G$36:$G$95)</f>
        <v>2.3059833333333337</v>
      </c>
      <c r="G37" s="560">
        <v>1.9982</v>
      </c>
      <c r="H37" s="561"/>
      <c r="I37" s="558">
        <v>0.76623809523809527</v>
      </c>
      <c r="J37" s="559" t="e">
        <v>#N/A</v>
      </c>
      <c r="K37" s="560">
        <f t="shared" ref="K37" si="4">AVERAGEIF($B$36:$B$95,B37,$L$36:$L$95)</f>
        <v>1.0368492063492065</v>
      </c>
      <c r="L37" s="560">
        <v>0.76623809523809527</v>
      </c>
      <c r="M37" s="443"/>
      <c r="O37" s="192"/>
      <c r="P37" s="192"/>
      <c r="AB37" s="192"/>
      <c r="AC37" s="192"/>
    </row>
    <row r="38" spans="2:29" s="441" customFormat="1" x14ac:dyDescent="0.25">
      <c r="B38" s="556">
        <f t="shared" si="2"/>
        <v>2016</v>
      </c>
      <c r="C38" s="557">
        <f>[1]Dates!A109</f>
        <v>42430</v>
      </c>
      <c r="D38" s="558">
        <v>2.09</v>
      </c>
      <c r="E38" s="559" t="e">
        <v>#N/A</v>
      </c>
      <c r="F38" s="560">
        <f t="shared" si="3"/>
        <v>2.3059833333333337</v>
      </c>
      <c r="G38" s="560">
        <v>2.09</v>
      </c>
      <c r="H38" s="561"/>
      <c r="I38" s="558">
        <v>0.90976190476190477</v>
      </c>
      <c r="J38" s="559" t="e">
        <v>#N/A</v>
      </c>
      <c r="K38" s="560">
        <f t="shared" ref="K38:K46" si="5">AVERAGEIF($B$36:$B$95,B38,$L$36:$L$95)</f>
        <v>1.0368492063492065</v>
      </c>
      <c r="L38" s="560">
        <v>0.90976190476190477</v>
      </c>
      <c r="M38" s="443"/>
      <c r="O38" s="192"/>
      <c r="P38" s="192"/>
      <c r="AB38" s="192"/>
      <c r="AC38" s="192"/>
    </row>
    <row r="39" spans="2:29" s="441" customFormat="1" x14ac:dyDescent="0.25">
      <c r="B39" s="556">
        <f t="shared" si="2"/>
        <v>2016</v>
      </c>
      <c r="C39" s="557">
        <f>[1]Dates!A110</f>
        <v>42461</v>
      </c>
      <c r="D39" s="558">
        <v>2.1515</v>
      </c>
      <c r="E39" s="559" t="e">
        <v>#N/A</v>
      </c>
      <c r="F39" s="560">
        <f t="shared" si="3"/>
        <v>2.3059833333333337</v>
      </c>
      <c r="G39" s="560">
        <v>2.1515</v>
      </c>
      <c r="H39" s="561"/>
      <c r="I39" s="558">
        <v>0.99007142857142849</v>
      </c>
      <c r="J39" s="559" t="e">
        <v>#N/A</v>
      </c>
      <c r="K39" s="560">
        <f t="shared" si="5"/>
        <v>1.0368492063492065</v>
      </c>
      <c r="L39" s="560">
        <v>0.99007142857142849</v>
      </c>
      <c r="M39" s="443"/>
      <c r="O39" s="192"/>
      <c r="P39" s="192"/>
      <c r="AB39" s="192"/>
      <c r="AC39" s="192"/>
    </row>
    <row r="40" spans="2:29" s="441" customFormat="1" x14ac:dyDescent="0.25">
      <c r="B40" s="556">
        <f t="shared" si="2"/>
        <v>2016</v>
      </c>
      <c r="C40" s="557">
        <f>[1]Dates!A111</f>
        <v>42491</v>
      </c>
      <c r="D40" s="558">
        <v>2.3146</v>
      </c>
      <c r="E40" s="559" t="e">
        <v>#N/A</v>
      </c>
      <c r="F40" s="560">
        <f t="shared" si="3"/>
        <v>2.3059833333333337</v>
      </c>
      <c r="G40" s="560">
        <v>2.3146</v>
      </c>
      <c r="H40" s="561"/>
      <c r="I40" s="558">
        <v>1.1129047619047618</v>
      </c>
      <c r="J40" s="559" t="e">
        <v>#N/A</v>
      </c>
      <c r="K40" s="560">
        <f t="shared" si="5"/>
        <v>1.0368492063492065</v>
      </c>
      <c r="L40" s="560">
        <v>1.1129047619047618</v>
      </c>
      <c r="M40" s="443"/>
      <c r="O40" s="192"/>
      <c r="P40" s="192"/>
      <c r="AB40" s="192"/>
      <c r="AC40" s="192"/>
    </row>
    <row r="41" spans="2:29" s="441" customFormat="1" x14ac:dyDescent="0.25">
      <c r="B41" s="556">
        <f t="shared" si="2"/>
        <v>2016</v>
      </c>
      <c r="C41" s="557">
        <f>[1]Dates!A112</f>
        <v>42522</v>
      </c>
      <c r="D41" s="558">
        <v>2.4224999999999999</v>
      </c>
      <c r="E41" s="559" t="e">
        <v>#N/A</v>
      </c>
      <c r="F41" s="560">
        <f t="shared" si="3"/>
        <v>2.3059833333333337</v>
      </c>
      <c r="G41" s="560">
        <v>2.4224999999999999</v>
      </c>
      <c r="H41" s="561"/>
      <c r="I41" s="558">
        <v>1.1487380952380952</v>
      </c>
      <c r="J41" s="559" t="e">
        <v>#N/A</v>
      </c>
      <c r="K41" s="560">
        <f t="shared" si="5"/>
        <v>1.0368492063492065</v>
      </c>
      <c r="L41" s="560">
        <v>1.1487380952380952</v>
      </c>
      <c r="M41" s="443"/>
      <c r="O41" s="192"/>
      <c r="P41" s="192"/>
      <c r="AB41" s="192"/>
      <c r="AC41" s="192"/>
    </row>
    <row r="42" spans="2:29" s="441" customFormat="1" x14ac:dyDescent="0.25">
      <c r="B42" s="556">
        <f t="shared" si="2"/>
        <v>2016</v>
      </c>
      <c r="C42" s="557">
        <f>[1]Dates!A113</f>
        <v>42552</v>
      </c>
      <c r="D42" s="558">
        <v>2.4045000000000001</v>
      </c>
      <c r="E42" s="559" t="e">
        <v>#N/A</v>
      </c>
      <c r="F42" s="560">
        <f t="shared" si="3"/>
        <v>2.3059833333333337</v>
      </c>
      <c r="G42" s="560">
        <v>2.4045000000000001</v>
      </c>
      <c r="H42" s="561"/>
      <c r="I42" s="558">
        <v>1.0702857142857143</v>
      </c>
      <c r="J42" s="559" t="e">
        <v>#N/A</v>
      </c>
      <c r="K42" s="560">
        <f t="shared" si="5"/>
        <v>1.0368492063492065</v>
      </c>
      <c r="L42" s="560">
        <v>1.0702857142857143</v>
      </c>
      <c r="M42" s="443"/>
      <c r="O42" s="192"/>
      <c r="P42" s="192"/>
      <c r="AB42" s="192"/>
      <c r="AC42" s="192"/>
    </row>
    <row r="43" spans="2:29" s="441" customFormat="1" x14ac:dyDescent="0.25">
      <c r="B43" s="556">
        <f t="shared" si="2"/>
        <v>2016</v>
      </c>
      <c r="C43" s="557">
        <f>[1]Dates!A114</f>
        <v>42583</v>
      </c>
      <c r="D43" s="558">
        <v>2.3506</v>
      </c>
      <c r="E43" s="559" t="e">
        <v>#N/A</v>
      </c>
      <c r="F43" s="560">
        <f t="shared" si="3"/>
        <v>2.3059833333333337</v>
      </c>
      <c r="G43" s="560">
        <v>2.3506</v>
      </c>
      <c r="H43" s="561"/>
      <c r="I43" s="558">
        <v>1.0915000000000001</v>
      </c>
      <c r="J43" s="559" t="e">
        <v>#N/A</v>
      </c>
      <c r="K43" s="560">
        <f t="shared" si="5"/>
        <v>1.0368492063492065</v>
      </c>
      <c r="L43" s="560">
        <v>1.0915000000000001</v>
      </c>
      <c r="M43" s="443"/>
      <c r="O43" s="192"/>
      <c r="P43" s="192"/>
      <c r="AB43" s="192"/>
      <c r="AC43" s="192"/>
    </row>
    <row r="44" spans="2:29" s="441" customFormat="1" x14ac:dyDescent="0.25">
      <c r="B44" s="556">
        <f t="shared" si="2"/>
        <v>2016</v>
      </c>
      <c r="C44" s="557">
        <f>[1]Dates!A115</f>
        <v>42614</v>
      </c>
      <c r="D44" s="558">
        <v>2.39425</v>
      </c>
      <c r="E44" s="559" t="e">
        <v>#N/A</v>
      </c>
      <c r="F44" s="560">
        <f t="shared" si="3"/>
        <v>2.3059833333333337</v>
      </c>
      <c r="G44" s="560">
        <v>2.39425</v>
      </c>
      <c r="H44" s="561"/>
      <c r="I44" s="558">
        <v>1.1087619047619046</v>
      </c>
      <c r="J44" s="559" t="e">
        <v>#N/A</v>
      </c>
      <c r="K44" s="560">
        <f t="shared" si="5"/>
        <v>1.0368492063492065</v>
      </c>
      <c r="L44" s="560">
        <v>1.1087619047619046</v>
      </c>
      <c r="M44" s="443"/>
      <c r="O44" s="192"/>
      <c r="P44" s="192"/>
      <c r="AB44" s="192"/>
      <c r="AC44" s="192"/>
    </row>
    <row r="45" spans="2:29" s="441" customFormat="1" x14ac:dyDescent="0.25">
      <c r="B45" s="556">
        <f t="shared" si="2"/>
        <v>2016</v>
      </c>
      <c r="C45" s="557">
        <f>[1]Dates!A116</f>
        <v>42644</v>
      </c>
      <c r="D45" s="558">
        <v>2.4544000000000001</v>
      </c>
      <c r="E45" s="559" t="e">
        <v>#N/A</v>
      </c>
      <c r="F45" s="560">
        <f t="shared" si="3"/>
        <v>2.3059833333333337</v>
      </c>
      <c r="G45" s="560">
        <v>2.4544000000000001</v>
      </c>
      <c r="H45" s="561"/>
      <c r="I45" s="558">
        <v>1.179095238095238</v>
      </c>
      <c r="J45" s="559" t="e">
        <v>#N/A</v>
      </c>
      <c r="K45" s="560">
        <f t="shared" si="5"/>
        <v>1.0368492063492065</v>
      </c>
      <c r="L45" s="560">
        <v>1.179095238095238</v>
      </c>
      <c r="M45" s="443"/>
      <c r="O45" s="192"/>
      <c r="P45" s="192"/>
      <c r="AB45" s="192"/>
      <c r="AC45" s="192"/>
    </row>
    <row r="46" spans="2:29" s="441" customFormat="1" x14ac:dyDescent="0.25">
      <c r="B46" s="556">
        <f t="shared" si="2"/>
        <v>2016</v>
      </c>
      <c r="C46" s="557">
        <f>[1]Dates!A117</f>
        <v>42675</v>
      </c>
      <c r="D46" s="558">
        <v>2.4384999999999999</v>
      </c>
      <c r="E46" s="559" t="e">
        <v>#N/A</v>
      </c>
      <c r="F46" s="560">
        <f t="shared" si="3"/>
        <v>2.3059833333333337</v>
      </c>
      <c r="G46" s="560">
        <v>2.4384999999999999</v>
      </c>
      <c r="H46" s="561"/>
      <c r="I46" s="558">
        <v>1.0650952380952381</v>
      </c>
      <c r="J46" s="559" t="e">
        <v>#N/A</v>
      </c>
      <c r="K46" s="560">
        <f t="shared" si="5"/>
        <v>1.0368492063492065</v>
      </c>
      <c r="L46" s="560">
        <v>1.0650952380952381</v>
      </c>
      <c r="M46" s="443"/>
      <c r="O46" s="192"/>
      <c r="P46" s="192"/>
      <c r="AB46" s="192"/>
      <c r="AC46" s="192"/>
    </row>
    <row r="47" spans="2:29" s="441" customFormat="1" x14ac:dyDescent="0.25">
      <c r="B47" s="556">
        <f t="shared" si="2"/>
        <v>2016</v>
      </c>
      <c r="C47" s="557">
        <f>[1]Dates!A118</f>
        <v>42705</v>
      </c>
      <c r="D47" s="558">
        <v>2.5099999999999998</v>
      </c>
      <c r="E47" s="559" t="e">
        <v>#N/A</v>
      </c>
      <c r="F47" s="560"/>
      <c r="G47" s="560">
        <v>2.5099999999999998</v>
      </c>
      <c r="H47" s="561"/>
      <c r="I47" s="558">
        <v>1.2687857142857144</v>
      </c>
      <c r="J47" s="559" t="e">
        <v>#N/A</v>
      </c>
      <c r="K47" s="560"/>
      <c r="L47" s="560">
        <v>1.2687857142857144</v>
      </c>
      <c r="M47" s="443"/>
      <c r="O47" s="192"/>
      <c r="P47" s="192"/>
      <c r="AB47" s="192"/>
      <c r="AC47" s="192"/>
    </row>
    <row r="48" spans="2:29" s="441" customFormat="1" x14ac:dyDescent="0.25">
      <c r="B48" s="556">
        <f t="shared" si="2"/>
        <v>2017</v>
      </c>
      <c r="C48" s="557">
        <f>[1]Dates!A119</f>
        <v>42736</v>
      </c>
      <c r="D48" s="558">
        <v>2.5798000000000001</v>
      </c>
      <c r="E48" s="559" t="e">
        <v>#N/A</v>
      </c>
      <c r="F48" s="560"/>
      <c r="G48" s="560">
        <v>2.5798000000000001</v>
      </c>
      <c r="H48" s="561"/>
      <c r="I48" s="558">
        <v>1.2994523809523808</v>
      </c>
      <c r="J48" s="559" t="e">
        <v>#N/A</v>
      </c>
      <c r="K48" s="560"/>
      <c r="L48" s="560">
        <v>1.2994523809523808</v>
      </c>
      <c r="M48" s="443"/>
      <c r="O48" s="192"/>
      <c r="P48" s="192"/>
      <c r="AB48" s="192"/>
      <c r="AC48" s="192"/>
    </row>
    <row r="49" spans="2:29" s="441" customFormat="1" x14ac:dyDescent="0.25">
      <c r="B49" s="556">
        <f t="shared" si="2"/>
        <v>2017</v>
      </c>
      <c r="C49" s="557">
        <f>[1]Dates!A120</f>
        <v>42767</v>
      </c>
      <c r="D49" s="558">
        <v>2.5680000000000001</v>
      </c>
      <c r="E49" s="559" t="e">
        <v>#N/A</v>
      </c>
      <c r="F49" s="560">
        <f t="shared" ref="F49:F58" si="6">AVERAGEIF($B$36:$B$95,B49,$G$36:$G$95)</f>
        <v>2.6535666666666664</v>
      </c>
      <c r="G49" s="560">
        <v>2.5680000000000001</v>
      </c>
      <c r="H49" s="561"/>
      <c r="I49" s="558">
        <v>1.3064285714285713</v>
      </c>
      <c r="J49" s="559" t="e">
        <v>#N/A</v>
      </c>
      <c r="K49" s="560">
        <f t="shared" ref="K49" si="7">AVERAGEIF($B$36:$B$95,B49,$L$36:$L$95)</f>
        <v>1.2916091269841272</v>
      </c>
      <c r="L49" s="560">
        <v>1.3064285714285713</v>
      </c>
      <c r="M49" s="443"/>
      <c r="O49" s="192"/>
      <c r="P49" s="192"/>
      <c r="AB49" s="192"/>
      <c r="AC49" s="192"/>
    </row>
    <row r="50" spans="2:29" s="441" customFormat="1" x14ac:dyDescent="0.25">
      <c r="B50" s="556">
        <f t="shared" si="2"/>
        <v>2017</v>
      </c>
      <c r="C50" s="557">
        <f>[1]Dates!A121</f>
        <v>42795</v>
      </c>
      <c r="D50" s="558">
        <v>2.5535000000000001</v>
      </c>
      <c r="E50" s="559" t="e">
        <v>#N/A</v>
      </c>
      <c r="F50" s="560">
        <f t="shared" si="6"/>
        <v>2.6535666666666664</v>
      </c>
      <c r="G50" s="560">
        <v>2.5535000000000001</v>
      </c>
      <c r="H50" s="561"/>
      <c r="I50" s="558">
        <v>1.2283095238095239</v>
      </c>
      <c r="J50" s="559" t="e">
        <v>#N/A</v>
      </c>
      <c r="K50" s="560">
        <f t="shared" ref="K50:K58" si="8">AVERAGEIF($B$36:$B$95,B50,$L$36:$L$95)</f>
        <v>1.2916091269841272</v>
      </c>
      <c r="L50" s="560">
        <v>1.2283095238095239</v>
      </c>
      <c r="M50" s="443"/>
      <c r="O50" s="192"/>
      <c r="P50" s="192"/>
      <c r="AB50" s="192"/>
      <c r="AC50" s="192"/>
    </row>
    <row r="51" spans="2:29" s="441" customFormat="1" x14ac:dyDescent="0.25">
      <c r="B51" s="556">
        <f t="shared" si="2"/>
        <v>2017</v>
      </c>
      <c r="C51" s="557">
        <f>[1]Dates!A122</f>
        <v>42826</v>
      </c>
      <c r="D51" s="558">
        <v>2.5825</v>
      </c>
      <c r="E51" s="559" t="e">
        <v>#N/A</v>
      </c>
      <c r="F51" s="560">
        <f t="shared" si="6"/>
        <v>2.6535666666666664</v>
      </c>
      <c r="G51" s="560">
        <v>2.5825</v>
      </c>
      <c r="H51" s="561"/>
      <c r="I51" s="558">
        <v>1.2454285714285713</v>
      </c>
      <c r="J51" s="559" t="e">
        <v>#N/A</v>
      </c>
      <c r="K51" s="560">
        <f t="shared" si="8"/>
        <v>1.2916091269841272</v>
      </c>
      <c r="L51" s="560">
        <v>1.2454285714285713</v>
      </c>
      <c r="M51" s="443"/>
      <c r="O51" s="192"/>
      <c r="P51" s="192"/>
      <c r="AB51" s="192"/>
      <c r="AC51" s="192"/>
    </row>
    <row r="52" spans="2:29" s="441" customFormat="1" x14ac:dyDescent="0.25">
      <c r="B52" s="556">
        <f t="shared" si="2"/>
        <v>2017</v>
      </c>
      <c r="C52" s="557">
        <f>[1]Dates!A123</f>
        <v>42856</v>
      </c>
      <c r="D52" s="558">
        <v>2.5604</v>
      </c>
      <c r="E52" s="559" t="e">
        <v>#N/A</v>
      </c>
      <c r="F52" s="560">
        <f t="shared" si="6"/>
        <v>2.6535666666666664</v>
      </c>
      <c r="G52" s="560">
        <v>2.5604</v>
      </c>
      <c r="H52" s="561"/>
      <c r="I52" s="558">
        <v>1.1982619047619048</v>
      </c>
      <c r="J52" s="559" t="e">
        <v>#N/A</v>
      </c>
      <c r="K52" s="560">
        <f t="shared" si="8"/>
        <v>1.2916091269841272</v>
      </c>
      <c r="L52" s="560">
        <v>1.1982619047619048</v>
      </c>
      <c r="M52" s="443"/>
      <c r="O52" s="192"/>
      <c r="P52" s="192"/>
      <c r="AB52" s="192"/>
      <c r="AC52" s="192"/>
    </row>
    <row r="53" spans="2:29" s="441" customFormat="1" x14ac:dyDescent="0.25">
      <c r="B53" s="556">
        <f t="shared" si="2"/>
        <v>2017</v>
      </c>
      <c r="C53" s="557">
        <f>[1]Dates!A124</f>
        <v>42887</v>
      </c>
      <c r="D53" s="558">
        <v>2.5105</v>
      </c>
      <c r="E53" s="559" t="e">
        <v>#N/A</v>
      </c>
      <c r="F53" s="560">
        <f t="shared" si="6"/>
        <v>2.6535666666666664</v>
      </c>
      <c r="G53" s="560">
        <v>2.5105</v>
      </c>
      <c r="H53" s="561"/>
      <c r="I53" s="558">
        <v>1.1040000000000001</v>
      </c>
      <c r="J53" s="559" t="e">
        <v>#N/A</v>
      </c>
      <c r="K53" s="560">
        <f t="shared" si="8"/>
        <v>1.2916091269841272</v>
      </c>
      <c r="L53" s="560">
        <v>1.1040000000000001</v>
      </c>
      <c r="M53" s="443"/>
      <c r="O53" s="192"/>
      <c r="P53" s="192"/>
      <c r="AB53" s="192"/>
      <c r="AC53" s="192"/>
    </row>
    <row r="54" spans="2:29" s="441" customFormat="1" x14ac:dyDescent="0.25">
      <c r="B54" s="556">
        <f t="shared" si="2"/>
        <v>2017</v>
      </c>
      <c r="C54" s="557">
        <f>[1]Dates!A125</f>
        <v>42917</v>
      </c>
      <c r="D54" s="558">
        <v>2.4964</v>
      </c>
      <c r="E54" s="559" t="e">
        <v>#N/A</v>
      </c>
      <c r="F54" s="560">
        <f t="shared" si="6"/>
        <v>2.6535666666666664</v>
      </c>
      <c r="G54" s="560">
        <v>2.4964</v>
      </c>
      <c r="H54" s="561"/>
      <c r="I54" s="558">
        <v>1.1542619047619047</v>
      </c>
      <c r="J54" s="559" t="e">
        <v>#N/A</v>
      </c>
      <c r="K54" s="560">
        <f t="shared" si="8"/>
        <v>1.2916091269841272</v>
      </c>
      <c r="L54" s="560">
        <v>1.1542619047619047</v>
      </c>
      <c r="M54" s="443"/>
      <c r="O54" s="192"/>
      <c r="P54" s="192"/>
      <c r="AB54" s="192"/>
      <c r="AC54" s="192"/>
    </row>
    <row r="55" spans="2:29" s="441" customFormat="1" x14ac:dyDescent="0.25">
      <c r="B55" s="556">
        <f t="shared" si="2"/>
        <v>2017</v>
      </c>
      <c r="C55" s="557">
        <f>[1]Dates!A126</f>
        <v>42948</v>
      </c>
      <c r="D55" s="558">
        <v>2.5950000000000002</v>
      </c>
      <c r="E55" s="559" t="e">
        <v>#N/A</v>
      </c>
      <c r="F55" s="560">
        <f t="shared" si="6"/>
        <v>2.6535666666666664</v>
      </c>
      <c r="G55" s="560">
        <v>2.5950000000000002</v>
      </c>
      <c r="H55" s="561"/>
      <c r="I55" s="558">
        <v>1.2310476190476192</v>
      </c>
      <c r="J55" s="559" t="e">
        <v>#N/A</v>
      </c>
      <c r="K55" s="560">
        <f t="shared" si="8"/>
        <v>1.2916091269841272</v>
      </c>
      <c r="L55" s="560">
        <v>1.2310476190476192</v>
      </c>
      <c r="M55" s="443"/>
      <c r="O55" s="192"/>
      <c r="P55" s="192"/>
      <c r="AB55" s="192"/>
      <c r="AC55" s="192"/>
    </row>
    <row r="56" spans="2:29" s="441" customFormat="1" x14ac:dyDescent="0.25">
      <c r="B56" s="556">
        <f t="shared" si="2"/>
        <v>2017</v>
      </c>
      <c r="C56" s="557">
        <f>[1]Dates!A127</f>
        <v>42979</v>
      </c>
      <c r="D56" s="558">
        <v>2.7847500000000003</v>
      </c>
      <c r="E56" s="559" t="e">
        <v>#N/A</v>
      </c>
      <c r="F56" s="560">
        <f t="shared" si="6"/>
        <v>2.6535666666666664</v>
      </c>
      <c r="G56" s="560">
        <v>2.7847500000000003</v>
      </c>
      <c r="H56" s="561"/>
      <c r="I56" s="558">
        <v>1.3369761904761905</v>
      </c>
      <c r="J56" s="559" t="e">
        <v>#N/A</v>
      </c>
      <c r="K56" s="560">
        <f t="shared" si="8"/>
        <v>1.2916091269841272</v>
      </c>
      <c r="L56" s="560">
        <v>1.3369761904761905</v>
      </c>
      <c r="M56" s="443"/>
      <c r="O56" s="192"/>
      <c r="P56" s="192"/>
      <c r="AB56" s="192"/>
      <c r="AC56" s="192"/>
    </row>
    <row r="57" spans="2:29" s="441" customFormat="1" x14ac:dyDescent="0.25">
      <c r="B57" s="556">
        <f t="shared" si="2"/>
        <v>2017</v>
      </c>
      <c r="C57" s="557">
        <f>[1]Dates!A128</f>
        <v>43009</v>
      </c>
      <c r="D57" s="558">
        <v>2.7942</v>
      </c>
      <c r="E57" s="559" t="e">
        <v>#N/A</v>
      </c>
      <c r="F57" s="560">
        <f t="shared" si="6"/>
        <v>2.6535666666666664</v>
      </c>
      <c r="G57" s="560">
        <v>2.7942</v>
      </c>
      <c r="H57" s="561"/>
      <c r="I57" s="558">
        <v>1.3692380952380954</v>
      </c>
      <c r="J57" s="559" t="e">
        <v>#N/A</v>
      </c>
      <c r="K57" s="560">
        <f t="shared" si="8"/>
        <v>1.2916091269841272</v>
      </c>
      <c r="L57" s="560">
        <v>1.3692380952380954</v>
      </c>
      <c r="M57" s="443"/>
      <c r="O57" s="192"/>
      <c r="P57" s="192"/>
      <c r="AB57" s="192"/>
      <c r="AC57" s="192"/>
    </row>
    <row r="58" spans="2:29" s="441" customFormat="1" x14ac:dyDescent="0.25">
      <c r="B58" s="556">
        <f t="shared" si="2"/>
        <v>2017</v>
      </c>
      <c r="C58" s="557">
        <f>[1]Dates!A129</f>
        <v>43040</v>
      </c>
      <c r="D58" s="558">
        <v>2.9087499999999999</v>
      </c>
      <c r="E58" s="559" t="e">
        <v>#N/A</v>
      </c>
      <c r="F58" s="560">
        <f t="shared" si="6"/>
        <v>2.6535666666666664</v>
      </c>
      <c r="G58" s="560">
        <v>2.9087499999999999</v>
      </c>
      <c r="H58" s="561"/>
      <c r="I58" s="558">
        <v>1.4931904761904762</v>
      </c>
      <c r="J58" s="559" t="e">
        <v>#N/A</v>
      </c>
      <c r="K58" s="560">
        <f t="shared" si="8"/>
        <v>1.2916091269841272</v>
      </c>
      <c r="L58" s="560">
        <v>1.4931904761904762</v>
      </c>
      <c r="M58" s="443"/>
      <c r="O58" s="192"/>
      <c r="P58" s="192"/>
      <c r="AB58" s="192"/>
      <c r="AC58" s="192"/>
    </row>
    <row r="59" spans="2:29" s="441" customFormat="1" x14ac:dyDescent="0.25">
      <c r="B59" s="556">
        <f t="shared" si="2"/>
        <v>2017</v>
      </c>
      <c r="C59" s="557">
        <f>[1]Dates!A130</f>
        <v>43070</v>
      </c>
      <c r="D59" s="558">
        <v>2.9089999999999998</v>
      </c>
      <c r="E59" s="559" t="e">
        <v>#N/A</v>
      </c>
      <c r="F59" s="560"/>
      <c r="G59" s="560">
        <v>2.9089999999999998</v>
      </c>
      <c r="H59" s="561"/>
      <c r="I59" s="558">
        <v>1.5327142857142857</v>
      </c>
      <c r="J59" s="559" t="e">
        <v>#N/A</v>
      </c>
      <c r="K59" s="560"/>
      <c r="L59" s="560">
        <v>1.5327142857142857</v>
      </c>
      <c r="M59" s="443"/>
      <c r="O59" s="192"/>
      <c r="P59" s="192"/>
      <c r="AB59" s="192"/>
      <c r="AC59" s="192"/>
    </row>
    <row r="60" spans="2:29" s="441" customFormat="1" x14ac:dyDescent="0.25">
      <c r="B60" s="556">
        <f t="shared" si="2"/>
        <v>2018</v>
      </c>
      <c r="C60" s="557">
        <f>[1]Dates!A131</f>
        <v>43101</v>
      </c>
      <c r="D60" s="558">
        <v>3.0183999999999997</v>
      </c>
      <c r="E60" s="559" t="e">
        <v>#N/A</v>
      </c>
      <c r="F60" s="560"/>
      <c r="G60" s="560">
        <v>3.0183999999999997</v>
      </c>
      <c r="H60" s="561"/>
      <c r="I60" s="558">
        <v>1.6446904761904761</v>
      </c>
      <c r="J60" s="559" t="e">
        <v>#N/A</v>
      </c>
      <c r="K60" s="560"/>
      <c r="L60" s="560">
        <v>1.6446904761904761</v>
      </c>
      <c r="M60" s="443"/>
      <c r="O60" s="192"/>
      <c r="P60" s="192"/>
      <c r="AB60" s="192"/>
      <c r="AC60" s="192"/>
    </row>
    <row r="61" spans="2:29" s="441" customFormat="1" x14ac:dyDescent="0.25">
      <c r="B61" s="556">
        <f t="shared" si="2"/>
        <v>2018</v>
      </c>
      <c r="C61" s="557">
        <f>[1]Dates!A132</f>
        <v>43132</v>
      </c>
      <c r="D61" s="558">
        <v>3.04575</v>
      </c>
      <c r="E61" s="559" t="e">
        <v>#N/A</v>
      </c>
      <c r="F61" s="560">
        <f t="shared" ref="F61:F70" si="9">AVERAGEIF($B$36:$B$95,B61,$G$36:$G$95)</f>
        <v>3.1787458333333336</v>
      </c>
      <c r="G61" s="560">
        <v>3.04575</v>
      </c>
      <c r="H61" s="561"/>
      <c r="I61" s="558">
        <v>1.5551904761904762</v>
      </c>
      <c r="J61" s="559" t="e">
        <v>#N/A</v>
      </c>
      <c r="K61" s="560">
        <f t="shared" ref="K61" si="10">AVERAGEIF($B$36:$B$95,B61,$L$36:$L$95)</f>
        <v>1.6918908730158728</v>
      </c>
      <c r="L61" s="560">
        <v>1.5551904761904762</v>
      </c>
      <c r="M61" s="443"/>
      <c r="O61" s="192"/>
      <c r="P61" s="192"/>
      <c r="AB61" s="192"/>
      <c r="AC61" s="192"/>
    </row>
    <row r="62" spans="2:29" s="441" customFormat="1" x14ac:dyDescent="0.25">
      <c r="B62" s="556">
        <f t="shared" si="2"/>
        <v>2018</v>
      </c>
      <c r="C62" s="557">
        <f>[1]Dates!A133</f>
        <v>43160</v>
      </c>
      <c r="D62" s="558">
        <v>2.9874999999999998</v>
      </c>
      <c r="E62" s="559" t="e">
        <v>#N/A</v>
      </c>
      <c r="F62" s="560">
        <f t="shared" si="9"/>
        <v>3.1787458333333336</v>
      </c>
      <c r="G62" s="560">
        <v>2.9874999999999998</v>
      </c>
      <c r="H62" s="561"/>
      <c r="I62" s="558">
        <v>1.5718333333333332</v>
      </c>
      <c r="J62" s="559" t="e">
        <v>#N/A</v>
      </c>
      <c r="K62" s="560">
        <f t="shared" ref="K62:K70" si="11">AVERAGEIF($B$36:$B$95,B62,$L$36:$L$95)</f>
        <v>1.6918908730158728</v>
      </c>
      <c r="L62" s="560">
        <v>1.5718333333333332</v>
      </c>
      <c r="M62" s="443"/>
      <c r="O62" s="192"/>
      <c r="P62" s="192"/>
      <c r="AB62" s="192"/>
      <c r="AC62" s="192"/>
    </row>
    <row r="63" spans="2:29" s="441" customFormat="1" x14ac:dyDescent="0.25">
      <c r="B63" s="556">
        <f t="shared" si="2"/>
        <v>2018</v>
      </c>
      <c r="C63" s="557">
        <f>[1]Dates!A134</f>
        <v>43191</v>
      </c>
      <c r="D63" s="558">
        <v>3.0957999999999997</v>
      </c>
      <c r="E63" s="559" t="e">
        <v>#N/A</v>
      </c>
      <c r="F63" s="562">
        <f t="shared" si="9"/>
        <v>3.1787458333333336</v>
      </c>
      <c r="G63" s="560">
        <v>3.0957999999999997</v>
      </c>
      <c r="H63" s="561"/>
      <c r="I63" s="558">
        <v>1.7168095238095238</v>
      </c>
      <c r="J63" s="559" t="e">
        <v>#N/A</v>
      </c>
      <c r="K63" s="560">
        <f t="shared" si="11"/>
        <v>1.6918908730158728</v>
      </c>
      <c r="L63" s="560">
        <v>1.7168095238095238</v>
      </c>
      <c r="M63" s="443"/>
      <c r="O63" s="192"/>
      <c r="P63" s="192"/>
      <c r="AB63" s="192"/>
      <c r="AC63" s="192"/>
    </row>
    <row r="64" spans="2:29" s="441" customFormat="1" x14ac:dyDescent="0.25">
      <c r="B64" s="556">
        <f t="shared" si="2"/>
        <v>2018</v>
      </c>
      <c r="C64" s="557">
        <f>[1]Dates!A135</f>
        <v>43221</v>
      </c>
      <c r="D64" s="558">
        <v>3.2437499999999999</v>
      </c>
      <c r="E64" s="559" t="e">
        <v>#N/A</v>
      </c>
      <c r="F64" s="562">
        <f t="shared" si="9"/>
        <v>3.1787458333333336</v>
      </c>
      <c r="G64" s="560">
        <v>3.2437499999999999</v>
      </c>
      <c r="H64" s="561"/>
      <c r="I64" s="558">
        <v>1.8327380952380952</v>
      </c>
      <c r="J64" s="559" t="e">
        <v>#N/A</v>
      </c>
      <c r="K64" s="560">
        <f t="shared" si="11"/>
        <v>1.6918908730158728</v>
      </c>
      <c r="L64" s="560">
        <v>1.8327380952380952</v>
      </c>
      <c r="M64" s="443"/>
      <c r="O64" s="192"/>
      <c r="P64" s="192"/>
      <c r="AB64" s="192"/>
      <c r="AC64" s="192"/>
    </row>
    <row r="65" spans="2:29" s="441" customFormat="1" x14ac:dyDescent="0.25">
      <c r="B65" s="556">
        <f t="shared" si="2"/>
        <v>2018</v>
      </c>
      <c r="C65" s="557">
        <f>[1]Dates!A136</f>
        <v>43252</v>
      </c>
      <c r="D65" s="558">
        <v>3.2527499999999998</v>
      </c>
      <c r="E65" s="559" t="e">
        <v>#N/A</v>
      </c>
      <c r="F65" s="562">
        <f t="shared" si="9"/>
        <v>3.1787458333333336</v>
      </c>
      <c r="G65" s="560">
        <v>3.2527499999999998</v>
      </c>
      <c r="H65" s="561"/>
      <c r="I65" s="558">
        <v>1.7715476190476191</v>
      </c>
      <c r="J65" s="559" t="e">
        <v>#N/A</v>
      </c>
      <c r="K65" s="560">
        <f t="shared" si="11"/>
        <v>1.6918908730158728</v>
      </c>
      <c r="L65" s="560">
        <v>1.7715476190476191</v>
      </c>
      <c r="M65" s="443"/>
      <c r="O65" s="192"/>
      <c r="P65" s="192"/>
      <c r="AB65" s="192"/>
      <c r="AC65" s="192"/>
    </row>
    <row r="66" spans="2:29" s="441" customFormat="1" x14ac:dyDescent="0.25">
      <c r="B66" s="556">
        <f t="shared" si="2"/>
        <v>2018</v>
      </c>
      <c r="C66" s="557">
        <f>[1]Dates!A137</f>
        <v>43282</v>
      </c>
      <c r="D66" s="558">
        <v>3.2327999999999997</v>
      </c>
      <c r="E66" s="559" t="e">
        <v>#N/A</v>
      </c>
      <c r="F66" s="562">
        <f t="shared" si="9"/>
        <v>3.1787458333333336</v>
      </c>
      <c r="G66" s="560">
        <v>3.2327999999999997</v>
      </c>
      <c r="H66" s="561"/>
      <c r="I66" s="558">
        <v>1.7679523809523812</v>
      </c>
      <c r="J66" s="559" t="e">
        <v>#N/A</v>
      </c>
      <c r="K66" s="560">
        <f t="shared" si="11"/>
        <v>1.6918908730158728</v>
      </c>
      <c r="L66" s="560">
        <v>1.7679523809523812</v>
      </c>
      <c r="M66" s="443"/>
      <c r="O66" s="192"/>
      <c r="P66" s="192"/>
      <c r="AB66" s="192"/>
      <c r="AC66" s="192"/>
    </row>
    <row r="67" spans="2:29" s="441" customFormat="1" x14ac:dyDescent="0.25">
      <c r="B67" s="556">
        <f t="shared" si="2"/>
        <v>2018</v>
      </c>
      <c r="C67" s="557">
        <f>[1]Dates!A138</f>
        <v>43313</v>
      </c>
      <c r="D67" s="558">
        <v>3.2182499999999998</v>
      </c>
      <c r="E67" s="559" t="e">
        <v>#N/A</v>
      </c>
      <c r="F67" s="562">
        <f t="shared" si="9"/>
        <v>3.1787458333333336</v>
      </c>
      <c r="G67" s="560">
        <v>3.2182499999999998</v>
      </c>
      <c r="H67" s="561"/>
      <c r="I67" s="558">
        <v>1.7268571428571431</v>
      </c>
      <c r="J67" s="559" t="e">
        <v>#N/A</v>
      </c>
      <c r="K67" s="560">
        <f t="shared" si="11"/>
        <v>1.6918908730158728</v>
      </c>
      <c r="L67" s="560">
        <v>1.7268571428571431</v>
      </c>
      <c r="M67" s="443"/>
      <c r="O67" s="192"/>
      <c r="P67" s="192"/>
      <c r="AB67" s="192"/>
      <c r="AC67" s="192"/>
    </row>
    <row r="68" spans="2:29" s="441" customFormat="1" x14ac:dyDescent="0.25">
      <c r="B68" s="556">
        <f t="shared" si="2"/>
        <v>2018</v>
      </c>
      <c r="C68" s="557">
        <f>[1]Dates!A139</f>
        <v>43344</v>
      </c>
      <c r="D68" s="558">
        <v>3.2622500000000003</v>
      </c>
      <c r="E68" s="559" t="e">
        <v>#N/A</v>
      </c>
      <c r="F68" s="562">
        <f t="shared" si="9"/>
        <v>3.1787458333333336</v>
      </c>
      <c r="G68" s="560">
        <v>3.2622500000000003</v>
      </c>
      <c r="H68" s="561"/>
      <c r="I68" s="558">
        <v>1.8783571428571431</v>
      </c>
      <c r="J68" s="559" t="e">
        <v>#N/A</v>
      </c>
      <c r="K68" s="560">
        <f t="shared" si="11"/>
        <v>1.6918908730158728</v>
      </c>
      <c r="L68" s="560">
        <v>1.8783571428571431</v>
      </c>
      <c r="M68" s="443"/>
      <c r="O68" s="192"/>
      <c r="P68" s="192"/>
      <c r="AB68" s="192"/>
      <c r="AC68" s="192"/>
    </row>
    <row r="69" spans="2:29" s="441" customFormat="1" x14ac:dyDescent="0.25">
      <c r="B69" s="556">
        <f t="shared" si="2"/>
        <v>2018</v>
      </c>
      <c r="C69" s="557">
        <f>[1]Dates!A140</f>
        <v>43374</v>
      </c>
      <c r="D69" s="558">
        <v>3.3654000000000002</v>
      </c>
      <c r="E69" s="559" t="e">
        <v>#N/A</v>
      </c>
      <c r="F69" s="562">
        <f t="shared" si="9"/>
        <v>3.1787458333333336</v>
      </c>
      <c r="G69" s="560">
        <v>3.3654000000000002</v>
      </c>
      <c r="H69" s="561"/>
      <c r="I69" s="558">
        <v>1.9293333333333333</v>
      </c>
      <c r="J69" s="559" t="e">
        <v>#N/A</v>
      </c>
      <c r="K69" s="560">
        <f t="shared" si="11"/>
        <v>1.6918908730158728</v>
      </c>
      <c r="L69" s="560">
        <v>1.9293333333333333</v>
      </c>
      <c r="M69" s="443"/>
      <c r="O69" s="192"/>
      <c r="P69" s="192"/>
      <c r="AB69" s="192"/>
      <c r="AC69" s="192"/>
    </row>
    <row r="70" spans="2:29" s="441" customFormat="1" x14ac:dyDescent="0.25">
      <c r="B70" s="556">
        <f t="shared" si="2"/>
        <v>2018</v>
      </c>
      <c r="C70" s="557">
        <f>[1]Dates!A141</f>
        <v>43405</v>
      </c>
      <c r="D70" s="558">
        <v>3.2995000000000001</v>
      </c>
      <c r="E70" s="559" t="e">
        <v>#N/A</v>
      </c>
      <c r="F70" s="560">
        <f t="shared" si="9"/>
        <v>3.1787458333333336</v>
      </c>
      <c r="G70" s="560">
        <v>3.2995000000000001</v>
      </c>
      <c r="H70" s="561"/>
      <c r="I70" s="558">
        <v>1.5416190476190477</v>
      </c>
      <c r="J70" s="559" t="e">
        <v>#N/A</v>
      </c>
      <c r="K70" s="560">
        <f t="shared" si="11"/>
        <v>1.6918908730158728</v>
      </c>
      <c r="L70" s="560">
        <v>1.5416190476190477</v>
      </c>
      <c r="M70" s="443"/>
      <c r="O70" s="192"/>
      <c r="P70" s="192"/>
      <c r="AB70" s="192"/>
      <c r="AC70" s="192"/>
    </row>
    <row r="71" spans="2:29" s="441" customFormat="1" x14ac:dyDescent="0.25">
      <c r="B71" s="556">
        <f t="shared" si="2"/>
        <v>2018</v>
      </c>
      <c r="C71" s="557">
        <f>[1]Dates!A142</f>
        <v>43435</v>
      </c>
      <c r="D71" s="558">
        <v>3.1227999999999998</v>
      </c>
      <c r="E71" s="559" t="e">
        <v>#N/A</v>
      </c>
      <c r="F71" s="560"/>
      <c r="G71" s="560">
        <v>3.1227999999999998</v>
      </c>
      <c r="H71" s="561"/>
      <c r="I71" s="558">
        <v>1.3657619047619047</v>
      </c>
      <c r="J71" s="559" t="e">
        <v>#N/A</v>
      </c>
      <c r="K71" s="560"/>
      <c r="L71" s="560">
        <v>1.3657619047619047</v>
      </c>
      <c r="M71" s="443"/>
      <c r="O71" s="192"/>
      <c r="P71" s="192"/>
      <c r="AB71" s="192"/>
      <c r="AC71" s="192"/>
    </row>
    <row r="72" spans="2:29" s="441" customFormat="1" x14ac:dyDescent="0.25">
      <c r="B72" s="556">
        <f t="shared" si="2"/>
        <v>2019</v>
      </c>
      <c r="C72" s="557">
        <f>[1]Dates!A143</f>
        <v>43466</v>
      </c>
      <c r="D72" s="558">
        <v>2.9797500000000001</v>
      </c>
      <c r="E72" s="559" t="e">
        <v>#N/A</v>
      </c>
      <c r="F72" s="560"/>
      <c r="G72" s="560">
        <v>2.9797500000000001</v>
      </c>
      <c r="H72" s="561"/>
      <c r="I72" s="558">
        <v>1.4145238095238095</v>
      </c>
      <c r="J72" s="559" t="e">
        <v>#N/A</v>
      </c>
      <c r="K72" s="560"/>
      <c r="L72" s="560">
        <v>1.4145238095238095</v>
      </c>
      <c r="M72" s="443"/>
      <c r="O72" s="192"/>
      <c r="P72" s="192"/>
      <c r="AB72" s="192"/>
      <c r="AC72" s="192"/>
    </row>
    <row r="73" spans="2:29" s="441" customFormat="1" x14ac:dyDescent="0.25">
      <c r="B73" s="556">
        <f t="shared" si="2"/>
        <v>2019</v>
      </c>
      <c r="C73" s="557">
        <f>[1]Dates!A144</f>
        <v>43497</v>
      </c>
      <c r="D73" s="558">
        <v>2.9964999999999997</v>
      </c>
      <c r="E73" s="559" t="e">
        <v>#N/A</v>
      </c>
      <c r="F73" s="560">
        <f t="shared" ref="F73:F82" si="12">AVERAGEIF($B$36:$B$95,B73,$G$36:$G$95)</f>
        <v>3.1011694999999997</v>
      </c>
      <c r="G73" s="560">
        <v>2.9964999999999997</v>
      </c>
      <c r="H73" s="561"/>
      <c r="I73" s="558">
        <v>1.5228809523809523</v>
      </c>
      <c r="J73" s="559" t="e">
        <v>#N/A</v>
      </c>
      <c r="K73" s="560">
        <f t="shared" ref="K73" si="13">AVERAGEIF($B$36:$B$95,B73,$L$36:$L$95)</f>
        <v>1.581906746031746</v>
      </c>
      <c r="L73" s="560">
        <v>1.5228809523809523</v>
      </c>
      <c r="M73" s="443"/>
      <c r="O73" s="192"/>
      <c r="P73" s="192"/>
      <c r="AB73" s="192"/>
      <c r="AC73" s="192"/>
    </row>
    <row r="74" spans="2:29" s="441" customFormat="1" x14ac:dyDescent="0.25">
      <c r="B74" s="556">
        <f t="shared" si="2"/>
        <v>2019</v>
      </c>
      <c r="C74" s="557">
        <f>[1]Dates!A145</f>
        <v>43525</v>
      </c>
      <c r="D74" s="558">
        <v>3.0762499999999999</v>
      </c>
      <c r="E74" s="559" t="e">
        <v>#N/A</v>
      </c>
      <c r="F74" s="560">
        <f t="shared" si="12"/>
        <v>3.1011694999999997</v>
      </c>
      <c r="G74" s="560">
        <v>3.0762499999999999</v>
      </c>
      <c r="H74" s="561"/>
      <c r="I74" s="558">
        <v>1.5747380952380952</v>
      </c>
      <c r="J74" s="559" t="e">
        <v>#N/A</v>
      </c>
      <c r="K74" s="560">
        <f t="shared" ref="K74:K82" si="14">AVERAGEIF($B$36:$B$95,B74,$L$36:$L$95)</f>
        <v>1.581906746031746</v>
      </c>
      <c r="L74" s="560">
        <v>1.5747380952380952</v>
      </c>
      <c r="M74" s="443"/>
      <c r="O74" s="192"/>
      <c r="P74" s="192"/>
      <c r="AB74" s="192"/>
      <c r="AC74" s="192"/>
    </row>
    <row r="75" spans="2:29" s="441" customFormat="1" x14ac:dyDescent="0.25">
      <c r="B75" s="556">
        <f t="shared" si="2"/>
        <v>2019</v>
      </c>
      <c r="C75" s="557">
        <f>[1]Dates!A146</f>
        <v>43556</v>
      </c>
      <c r="D75" s="558">
        <v>3.1210000000000004</v>
      </c>
      <c r="E75" s="559" t="e">
        <v>#N/A</v>
      </c>
      <c r="F75" s="560">
        <f t="shared" si="12"/>
        <v>3.1011694999999997</v>
      </c>
      <c r="G75" s="560">
        <v>3.1210000000000004</v>
      </c>
      <c r="H75" s="561"/>
      <c r="I75" s="558">
        <v>1.6960238095238096</v>
      </c>
      <c r="J75" s="559" t="e">
        <v>#N/A</v>
      </c>
      <c r="K75" s="560">
        <f t="shared" si="14"/>
        <v>1.581906746031746</v>
      </c>
      <c r="L75" s="560">
        <v>1.6960238095238096</v>
      </c>
      <c r="M75" s="443"/>
      <c r="O75" s="192"/>
      <c r="P75" s="192"/>
      <c r="AB75" s="192"/>
      <c r="AC75" s="192"/>
    </row>
    <row r="76" spans="2:29" s="441" customFormat="1" x14ac:dyDescent="0.25">
      <c r="B76" s="556">
        <f t="shared" si="2"/>
        <v>2019</v>
      </c>
      <c r="C76" s="557">
        <f>[1]Dates!A147</f>
        <v>43586</v>
      </c>
      <c r="D76" s="558">
        <v>3.1612499999999999</v>
      </c>
      <c r="E76" s="559" t="e">
        <v>#N/A</v>
      </c>
      <c r="F76" s="560">
        <f t="shared" si="12"/>
        <v>3.1011694999999997</v>
      </c>
      <c r="G76" s="560">
        <v>3.1612499999999999</v>
      </c>
      <c r="H76" s="561"/>
      <c r="I76" s="558">
        <v>1.698047619047619</v>
      </c>
      <c r="J76" s="559" t="e">
        <v>#N/A</v>
      </c>
      <c r="K76" s="560">
        <f t="shared" si="14"/>
        <v>1.581906746031746</v>
      </c>
      <c r="L76" s="560">
        <v>1.698047619047619</v>
      </c>
      <c r="M76" s="443"/>
      <c r="O76" s="192"/>
      <c r="P76" s="192"/>
      <c r="AB76" s="192"/>
      <c r="AC76" s="192"/>
    </row>
    <row r="77" spans="2:29" s="441" customFormat="1" x14ac:dyDescent="0.25">
      <c r="B77" s="556">
        <f t="shared" si="2"/>
        <v>2019</v>
      </c>
      <c r="C77" s="557">
        <f>[1]Dates!A148</f>
        <v>43617</v>
      </c>
      <c r="D77" s="558">
        <v>3.0885000000000002</v>
      </c>
      <c r="E77" s="559">
        <v>3.0885000000000002</v>
      </c>
      <c r="F77" s="560">
        <f t="shared" si="12"/>
        <v>3.1011694999999997</v>
      </c>
      <c r="G77" s="560">
        <v>3.0885000000000002</v>
      </c>
      <c r="H77" s="561"/>
      <c r="I77" s="558">
        <v>1.529047619047619</v>
      </c>
      <c r="J77" s="559">
        <v>1.529047619047619</v>
      </c>
      <c r="K77" s="560">
        <f t="shared" si="14"/>
        <v>1.581906746031746</v>
      </c>
      <c r="L77" s="560">
        <v>1.529047619047619</v>
      </c>
      <c r="M77" s="443"/>
      <c r="O77" s="192"/>
      <c r="P77" s="192"/>
      <c r="AB77" s="192"/>
      <c r="AC77" s="192"/>
    </row>
    <row r="78" spans="2:29" s="441" customFormat="1" x14ac:dyDescent="0.25">
      <c r="B78" s="556">
        <f t="shared" si="2"/>
        <v>2019</v>
      </c>
      <c r="C78" s="557">
        <f>[1]Dates!A149</f>
        <v>43647</v>
      </c>
      <c r="D78" s="558" t="e">
        <v>#N/A</v>
      </c>
      <c r="E78" s="559">
        <v>3.0166029999999999</v>
      </c>
      <c r="F78" s="560">
        <f t="shared" si="12"/>
        <v>3.1011694999999997</v>
      </c>
      <c r="G78" s="560">
        <v>3.0166029999999999</v>
      </c>
      <c r="H78" s="561"/>
      <c r="I78" s="558" t="e">
        <v>#N/A</v>
      </c>
      <c r="J78" s="559">
        <v>1.5714285714285714</v>
      </c>
      <c r="K78" s="560">
        <f t="shared" si="14"/>
        <v>1.581906746031746</v>
      </c>
      <c r="L78" s="560">
        <v>1.5714285714285714</v>
      </c>
      <c r="M78" s="443"/>
      <c r="O78" s="192"/>
      <c r="P78" s="192"/>
      <c r="AB78" s="192"/>
      <c r="AC78" s="192"/>
    </row>
    <row r="79" spans="2:29" s="441" customFormat="1" x14ac:dyDescent="0.25">
      <c r="B79" s="556">
        <f t="shared" si="2"/>
        <v>2019</v>
      </c>
      <c r="C79" s="557">
        <f>[1]Dates!A150</f>
        <v>43678</v>
      </c>
      <c r="D79" s="558" t="e">
        <v>#N/A</v>
      </c>
      <c r="E79" s="559">
        <v>3.0725929999999999</v>
      </c>
      <c r="F79" s="560">
        <f t="shared" si="12"/>
        <v>3.1011694999999997</v>
      </c>
      <c r="G79" s="560">
        <v>3.0725929999999999</v>
      </c>
      <c r="H79" s="561"/>
      <c r="I79" s="558" t="e">
        <v>#N/A</v>
      </c>
      <c r="J79" s="559">
        <v>1.5952380952380953</v>
      </c>
      <c r="K79" s="560">
        <f t="shared" si="14"/>
        <v>1.581906746031746</v>
      </c>
      <c r="L79" s="560">
        <v>1.5952380952380953</v>
      </c>
      <c r="M79" s="443"/>
      <c r="O79" s="192"/>
      <c r="P79" s="192"/>
      <c r="AB79" s="192"/>
      <c r="AC79" s="192"/>
    </row>
    <row r="80" spans="2:29" s="441" customFormat="1" x14ac:dyDescent="0.25">
      <c r="B80" s="556">
        <f t="shared" si="2"/>
        <v>2019</v>
      </c>
      <c r="C80" s="557">
        <f>[1]Dates!A151</f>
        <v>43709</v>
      </c>
      <c r="D80" s="558" t="e">
        <v>#N/A</v>
      </c>
      <c r="E80" s="559">
        <v>3.1231339999999999</v>
      </c>
      <c r="F80" s="560">
        <f t="shared" si="12"/>
        <v>3.1011694999999997</v>
      </c>
      <c r="G80" s="560">
        <v>3.1231339999999999</v>
      </c>
      <c r="H80" s="561"/>
      <c r="I80" s="558" t="e">
        <v>#N/A</v>
      </c>
      <c r="J80" s="559">
        <v>1.5952380952380953</v>
      </c>
      <c r="K80" s="560">
        <f t="shared" si="14"/>
        <v>1.581906746031746</v>
      </c>
      <c r="L80" s="560">
        <v>1.5952380952380953</v>
      </c>
      <c r="M80" s="443"/>
      <c r="O80" s="192"/>
      <c r="P80" s="192"/>
      <c r="AB80" s="192"/>
      <c r="AC80" s="192"/>
    </row>
    <row r="81" spans="2:29" s="441" customFormat="1" x14ac:dyDescent="0.25">
      <c r="B81" s="556">
        <f t="shared" si="2"/>
        <v>2019</v>
      </c>
      <c r="C81" s="557">
        <f>[1]Dates!A152</f>
        <v>43739</v>
      </c>
      <c r="D81" s="558" t="e">
        <v>#N/A</v>
      </c>
      <c r="E81" s="559">
        <v>3.1659339999999996</v>
      </c>
      <c r="F81" s="560">
        <f t="shared" si="12"/>
        <v>3.1011694999999997</v>
      </c>
      <c r="G81" s="560">
        <v>3.1659339999999996</v>
      </c>
      <c r="H81" s="561"/>
      <c r="I81" s="558" t="e">
        <v>#N/A</v>
      </c>
      <c r="J81" s="559">
        <v>1.5952380952380953</v>
      </c>
      <c r="K81" s="560">
        <f t="shared" si="14"/>
        <v>1.581906746031746</v>
      </c>
      <c r="L81" s="560">
        <v>1.5952380952380953</v>
      </c>
      <c r="M81" s="443"/>
      <c r="O81" s="192"/>
      <c r="P81" s="192"/>
      <c r="AB81" s="192"/>
      <c r="AC81" s="192"/>
    </row>
    <row r="82" spans="2:29" s="441" customFormat="1" x14ac:dyDescent="0.25">
      <c r="B82" s="556">
        <f t="shared" si="2"/>
        <v>2019</v>
      </c>
      <c r="C82" s="557">
        <f>[1]Dates!A153</f>
        <v>43770</v>
      </c>
      <c r="D82" s="558" t="e">
        <v>#N/A</v>
      </c>
      <c r="E82" s="559">
        <v>3.1917380000000004</v>
      </c>
      <c r="F82" s="560">
        <f t="shared" si="12"/>
        <v>3.1011694999999997</v>
      </c>
      <c r="G82" s="560">
        <v>3.1917380000000004</v>
      </c>
      <c r="H82" s="561"/>
      <c r="I82" s="558" t="e">
        <v>#N/A</v>
      </c>
      <c r="J82" s="559">
        <v>1.5952380952380953</v>
      </c>
      <c r="K82" s="560">
        <f t="shared" si="14"/>
        <v>1.581906746031746</v>
      </c>
      <c r="L82" s="560">
        <v>1.5952380952380953</v>
      </c>
      <c r="M82" s="443"/>
      <c r="O82" s="192"/>
      <c r="P82" s="192"/>
      <c r="AB82" s="192"/>
      <c r="AC82" s="192"/>
    </row>
    <row r="83" spans="2:29" s="441" customFormat="1" x14ac:dyDescent="0.25">
      <c r="B83" s="556">
        <f t="shared" si="2"/>
        <v>2019</v>
      </c>
      <c r="C83" s="557">
        <f>[1]Dates!A154</f>
        <v>43800</v>
      </c>
      <c r="D83" s="558" t="e">
        <v>#N/A</v>
      </c>
      <c r="E83" s="559">
        <v>3.2207819999999998</v>
      </c>
      <c r="F83" s="560"/>
      <c r="G83" s="560">
        <v>3.2207819999999998</v>
      </c>
      <c r="H83" s="561"/>
      <c r="I83" s="558" t="e">
        <v>#N/A</v>
      </c>
      <c r="J83" s="559">
        <v>1.5952380952380953</v>
      </c>
      <c r="K83" s="560"/>
      <c r="L83" s="560">
        <v>1.5952380952380953</v>
      </c>
      <c r="M83" s="443"/>
      <c r="O83" s="192"/>
      <c r="P83" s="192"/>
      <c r="AB83" s="192"/>
      <c r="AC83" s="192"/>
    </row>
    <row r="84" spans="2:29" s="441" customFormat="1" x14ac:dyDescent="0.25">
      <c r="B84" s="556">
        <f t="shared" si="2"/>
        <v>2020</v>
      </c>
      <c r="C84" s="557">
        <f>[1]Dates!A155</f>
        <v>43831</v>
      </c>
      <c r="D84" s="558" t="e">
        <v>#N/A</v>
      </c>
      <c r="E84" s="559">
        <v>3.211633</v>
      </c>
      <c r="F84" s="560"/>
      <c r="G84" s="560">
        <v>3.211633</v>
      </c>
      <c r="H84" s="561"/>
      <c r="I84" s="558" t="e">
        <v>#N/A</v>
      </c>
      <c r="J84" s="559">
        <v>1.5952380952380953</v>
      </c>
      <c r="K84" s="560"/>
      <c r="L84" s="560">
        <v>1.5952380952380953</v>
      </c>
      <c r="M84" s="443"/>
      <c r="O84" s="192"/>
      <c r="P84" s="192"/>
      <c r="AB84" s="192"/>
      <c r="AC84" s="192"/>
    </row>
    <row r="85" spans="2:29" s="441" customFormat="1" x14ac:dyDescent="0.25">
      <c r="B85" s="556">
        <f t="shared" si="2"/>
        <v>2020</v>
      </c>
      <c r="C85" s="557">
        <f>[1]Dates!A156</f>
        <v>43862</v>
      </c>
      <c r="D85" s="558" t="e">
        <v>#N/A</v>
      </c>
      <c r="E85" s="559">
        <v>3.2099820000000001</v>
      </c>
      <c r="F85" s="560">
        <f t="shared" ref="F85:F94" si="15">AVERAGEIF($B$36:$B$95,B85,$G$36:$G$95)</f>
        <v>3.2778635</v>
      </c>
      <c r="G85" s="560">
        <v>3.2099820000000001</v>
      </c>
      <c r="H85" s="561"/>
      <c r="I85" s="558" t="e">
        <v>#N/A</v>
      </c>
      <c r="J85" s="559">
        <v>1.5952380952380953</v>
      </c>
      <c r="K85" s="560">
        <f t="shared" ref="K85:K94" si="16">AVERAGEIF($B$36:$B$95,B85,$L$36:$L$95)</f>
        <v>1.5952380952380951</v>
      </c>
      <c r="L85" s="560">
        <v>1.5952380952380953</v>
      </c>
      <c r="M85" s="443"/>
      <c r="O85" s="192"/>
      <c r="P85" s="192"/>
      <c r="AB85" s="192"/>
      <c r="AC85" s="192"/>
    </row>
    <row r="86" spans="2:29" s="441" customFormat="1" x14ac:dyDescent="0.25">
      <c r="B86" s="556">
        <f t="shared" si="2"/>
        <v>2020</v>
      </c>
      <c r="C86" s="557">
        <f>[1]Dates!A157</f>
        <v>43891</v>
      </c>
      <c r="D86" s="558" t="e">
        <v>#N/A</v>
      </c>
      <c r="E86" s="559">
        <v>3.264357</v>
      </c>
      <c r="F86" s="560">
        <f t="shared" si="15"/>
        <v>3.2778635</v>
      </c>
      <c r="G86" s="560">
        <v>3.264357</v>
      </c>
      <c r="H86" s="561"/>
      <c r="I86" s="558" t="e">
        <v>#N/A</v>
      </c>
      <c r="J86" s="559">
        <v>1.5952380952380953</v>
      </c>
      <c r="K86" s="560">
        <f t="shared" si="16"/>
        <v>1.5952380952380951</v>
      </c>
      <c r="L86" s="560">
        <v>1.5952380952380953</v>
      </c>
      <c r="M86" s="443"/>
      <c r="O86" s="192"/>
      <c r="P86" s="192"/>
      <c r="AB86" s="192"/>
      <c r="AC86" s="192"/>
    </row>
    <row r="87" spans="2:29" s="441" customFormat="1" x14ac:dyDescent="0.25">
      <c r="B87" s="556">
        <f t="shared" si="2"/>
        <v>2020</v>
      </c>
      <c r="C87" s="557">
        <f>[1]Dates!A158</f>
        <v>43922</v>
      </c>
      <c r="D87" s="558" t="e">
        <v>#N/A</v>
      </c>
      <c r="E87" s="559">
        <v>3.283544</v>
      </c>
      <c r="F87" s="560">
        <f t="shared" si="15"/>
        <v>3.2778635</v>
      </c>
      <c r="G87" s="560">
        <v>3.283544</v>
      </c>
      <c r="H87" s="561"/>
      <c r="I87" s="558" t="e">
        <v>#N/A</v>
      </c>
      <c r="J87" s="559">
        <v>1.5952380952380953</v>
      </c>
      <c r="K87" s="560">
        <f t="shared" si="16"/>
        <v>1.5952380952380951</v>
      </c>
      <c r="L87" s="560">
        <v>1.5952380952380953</v>
      </c>
      <c r="M87" s="443"/>
      <c r="O87" s="192"/>
      <c r="P87" s="192"/>
      <c r="AB87" s="192"/>
      <c r="AC87" s="192"/>
    </row>
    <row r="88" spans="2:29" s="441" customFormat="1" x14ac:dyDescent="0.25">
      <c r="B88" s="556">
        <f t="shared" ref="B88:B95" si="17">YEAR(C88)</f>
        <v>2020</v>
      </c>
      <c r="C88" s="557">
        <f>[1]Dates!A159</f>
        <v>43952</v>
      </c>
      <c r="D88" s="558" t="e">
        <v>#N/A</v>
      </c>
      <c r="E88" s="559">
        <v>3.2965120000000003</v>
      </c>
      <c r="F88" s="560">
        <f t="shared" si="15"/>
        <v>3.2778635</v>
      </c>
      <c r="G88" s="560">
        <v>3.2965120000000003</v>
      </c>
      <c r="H88" s="561"/>
      <c r="I88" s="558" t="e">
        <v>#N/A</v>
      </c>
      <c r="J88" s="559">
        <v>1.5952380952380953</v>
      </c>
      <c r="K88" s="560">
        <f t="shared" si="16"/>
        <v>1.5952380952380951</v>
      </c>
      <c r="L88" s="560">
        <v>1.5952380952380953</v>
      </c>
      <c r="M88" s="443"/>
      <c r="O88" s="192"/>
      <c r="P88" s="192"/>
      <c r="AB88" s="192"/>
      <c r="AC88" s="192"/>
    </row>
    <row r="89" spans="2:29" s="441" customFormat="1" x14ac:dyDescent="0.25">
      <c r="B89" s="556">
        <f t="shared" si="17"/>
        <v>2020</v>
      </c>
      <c r="C89" s="557">
        <f>[1]Dates!A160</f>
        <v>43983</v>
      </c>
      <c r="D89" s="558" t="e">
        <v>#N/A</v>
      </c>
      <c r="E89" s="559">
        <v>3.2931249999999999</v>
      </c>
      <c r="F89" s="560">
        <f t="shared" si="15"/>
        <v>3.2778635</v>
      </c>
      <c r="G89" s="560">
        <v>3.2931249999999999</v>
      </c>
      <c r="H89" s="561"/>
      <c r="I89" s="558" t="e">
        <v>#N/A</v>
      </c>
      <c r="J89" s="559">
        <v>1.5952380952380953</v>
      </c>
      <c r="K89" s="560">
        <f t="shared" si="16"/>
        <v>1.5952380952380951</v>
      </c>
      <c r="L89" s="560">
        <v>1.5952380952380953</v>
      </c>
      <c r="M89" s="443"/>
      <c r="O89" s="192"/>
      <c r="P89" s="192"/>
      <c r="AB89" s="192"/>
      <c r="AC89" s="192"/>
    </row>
    <row r="90" spans="2:29" s="441" customFormat="1" x14ac:dyDescent="0.25">
      <c r="B90" s="556">
        <f t="shared" si="17"/>
        <v>2020</v>
      </c>
      <c r="C90" s="557">
        <f>[1]Dates!A161</f>
        <v>44013</v>
      </c>
      <c r="D90" s="558" t="e">
        <v>#N/A</v>
      </c>
      <c r="E90" s="559">
        <v>3.2835789999999996</v>
      </c>
      <c r="F90" s="560">
        <f t="shared" si="15"/>
        <v>3.2778635</v>
      </c>
      <c r="G90" s="560">
        <v>3.2835789999999996</v>
      </c>
      <c r="H90" s="561"/>
      <c r="I90" s="558" t="e">
        <v>#N/A</v>
      </c>
      <c r="J90" s="559">
        <v>1.5952380952380953</v>
      </c>
      <c r="K90" s="560">
        <f t="shared" si="16"/>
        <v>1.5952380952380951</v>
      </c>
      <c r="L90" s="560">
        <v>1.5952380952380953</v>
      </c>
      <c r="M90" s="443"/>
      <c r="O90" s="192"/>
      <c r="P90" s="192"/>
      <c r="AB90" s="192"/>
      <c r="AC90" s="192"/>
    </row>
    <row r="91" spans="2:29" s="441" customFormat="1" x14ac:dyDescent="0.25">
      <c r="B91" s="556">
        <f t="shared" si="17"/>
        <v>2020</v>
      </c>
      <c r="C91" s="557">
        <f>[1]Dates!A162</f>
        <v>44044</v>
      </c>
      <c r="D91" s="558" t="e">
        <v>#N/A</v>
      </c>
      <c r="E91" s="559">
        <v>3.2848600000000001</v>
      </c>
      <c r="F91" s="560">
        <f t="shared" si="15"/>
        <v>3.2778635</v>
      </c>
      <c r="G91" s="560">
        <v>3.2848600000000001</v>
      </c>
      <c r="H91" s="561"/>
      <c r="I91" s="558" t="e">
        <v>#N/A</v>
      </c>
      <c r="J91" s="559">
        <v>1.5952380952380953</v>
      </c>
      <c r="K91" s="560">
        <f t="shared" si="16"/>
        <v>1.5952380952380951</v>
      </c>
      <c r="L91" s="560">
        <v>1.5952380952380953</v>
      </c>
      <c r="M91" s="443"/>
      <c r="O91" s="192"/>
      <c r="P91" s="192"/>
      <c r="AB91" s="192"/>
      <c r="AC91" s="192"/>
    </row>
    <row r="92" spans="2:29" s="441" customFormat="1" x14ac:dyDescent="0.25">
      <c r="B92" s="556">
        <f t="shared" si="17"/>
        <v>2020</v>
      </c>
      <c r="C92" s="557">
        <f>[1]Dates!A163</f>
        <v>44075</v>
      </c>
      <c r="D92" s="558" t="e">
        <v>#N/A</v>
      </c>
      <c r="E92" s="559">
        <v>3.2887840000000002</v>
      </c>
      <c r="F92" s="560">
        <f t="shared" si="15"/>
        <v>3.2778635</v>
      </c>
      <c r="G92" s="560">
        <v>3.2887840000000002</v>
      </c>
      <c r="H92" s="561"/>
      <c r="I92" s="558" t="e">
        <v>#N/A</v>
      </c>
      <c r="J92" s="559">
        <v>1.5952380952380953</v>
      </c>
      <c r="K92" s="560">
        <f t="shared" si="16"/>
        <v>1.5952380952380951</v>
      </c>
      <c r="L92" s="560">
        <v>1.5952380952380953</v>
      </c>
      <c r="M92" s="443"/>
      <c r="O92" s="192"/>
      <c r="P92" s="192"/>
      <c r="AB92" s="192"/>
      <c r="AC92" s="192"/>
    </row>
    <row r="93" spans="2:29" s="441" customFormat="1" x14ac:dyDescent="0.25">
      <c r="B93" s="556">
        <f t="shared" si="17"/>
        <v>2020</v>
      </c>
      <c r="C93" s="557">
        <f>[1]Dates!A164</f>
        <v>44105</v>
      </c>
      <c r="D93" s="558" t="e">
        <v>#N/A</v>
      </c>
      <c r="E93" s="559">
        <v>3.2950470000000003</v>
      </c>
      <c r="F93" s="560">
        <f t="shared" si="15"/>
        <v>3.2778635</v>
      </c>
      <c r="G93" s="560">
        <v>3.2950470000000003</v>
      </c>
      <c r="H93" s="561"/>
      <c r="I93" s="558" t="e">
        <v>#N/A</v>
      </c>
      <c r="J93" s="559">
        <v>1.5952380952380953</v>
      </c>
      <c r="K93" s="560">
        <f t="shared" si="16"/>
        <v>1.5952380952380951</v>
      </c>
      <c r="L93" s="560">
        <v>1.5952380952380953</v>
      </c>
      <c r="M93" s="443"/>
      <c r="O93" s="192"/>
      <c r="P93" s="192"/>
      <c r="AB93" s="192"/>
      <c r="AC93" s="192"/>
    </row>
    <row r="94" spans="2:29" s="441" customFormat="1" x14ac:dyDescent="0.25">
      <c r="B94" s="556">
        <f t="shared" si="17"/>
        <v>2020</v>
      </c>
      <c r="C94" s="557">
        <f>[1]Dates!A165</f>
        <v>44136</v>
      </c>
      <c r="D94" s="558" t="e">
        <v>#N/A</v>
      </c>
      <c r="E94" s="559">
        <v>3.3032330000000001</v>
      </c>
      <c r="F94" s="560">
        <f t="shared" si="15"/>
        <v>3.2778635</v>
      </c>
      <c r="G94" s="560">
        <v>3.3032330000000001</v>
      </c>
      <c r="H94" s="561"/>
      <c r="I94" s="558" t="e">
        <v>#N/A</v>
      </c>
      <c r="J94" s="559">
        <v>1.5952380952380953</v>
      </c>
      <c r="K94" s="560">
        <f t="shared" si="16"/>
        <v>1.5952380952380951</v>
      </c>
      <c r="L94" s="560">
        <v>1.5952380952380953</v>
      </c>
      <c r="M94" s="443"/>
      <c r="O94" s="192"/>
      <c r="P94" s="192"/>
      <c r="AB94" s="192"/>
      <c r="AC94" s="192"/>
    </row>
    <row r="95" spans="2:29" s="441" customFormat="1" x14ac:dyDescent="0.25">
      <c r="B95" s="556">
        <f t="shared" si="17"/>
        <v>2020</v>
      </c>
      <c r="C95" s="557">
        <f>[1]Dates!A166</f>
        <v>44166</v>
      </c>
      <c r="D95" s="558" t="e">
        <v>#N/A</v>
      </c>
      <c r="E95" s="559">
        <v>3.319706</v>
      </c>
      <c r="F95" s="560"/>
      <c r="G95" s="560">
        <v>3.319706</v>
      </c>
      <c r="H95" s="561"/>
      <c r="I95" s="558" t="e">
        <v>#N/A</v>
      </c>
      <c r="J95" s="559">
        <v>1.5952380952380953</v>
      </c>
      <c r="K95" s="560"/>
      <c r="L95" s="560">
        <v>1.5952380952380953</v>
      </c>
      <c r="M95" s="443"/>
      <c r="O95" s="192"/>
      <c r="P95" s="192"/>
      <c r="AB95" s="192"/>
      <c r="AC95" s="192"/>
    </row>
    <row r="96" spans="2:29" s="441" customFormat="1" ht="14.25" x14ac:dyDescent="0.2">
      <c r="G96" s="442"/>
      <c r="O96" s="192"/>
      <c r="P96" s="192"/>
      <c r="AB96" s="192"/>
      <c r="AC96" s="192"/>
    </row>
    <row r="97" spans="2:29" s="441" customFormat="1" ht="14.25" x14ac:dyDescent="0.2">
      <c r="G97" s="442"/>
      <c r="O97" s="192"/>
      <c r="P97" s="192"/>
      <c r="AB97" s="192"/>
      <c r="AC97" s="192"/>
    </row>
    <row r="98" spans="2:29" s="441" customFormat="1" ht="14.25" x14ac:dyDescent="0.2">
      <c r="G98" s="442"/>
      <c r="O98" s="192"/>
      <c r="P98" s="192"/>
      <c r="AB98" s="192"/>
      <c r="AC98" s="192"/>
    </row>
    <row r="99" spans="2:29" s="441" customFormat="1" ht="14.25" x14ac:dyDescent="0.2">
      <c r="B99" s="75"/>
      <c r="C99" s="75" t="s">
        <v>0</v>
      </c>
      <c r="G99" s="442"/>
      <c r="O99" s="192"/>
      <c r="P99" s="192"/>
      <c r="AB99" s="192"/>
      <c r="AC99" s="192"/>
    </row>
    <row r="100" spans="2:29" s="441" customFormat="1" ht="14.25" x14ac:dyDescent="0.2">
      <c r="B100" s="30">
        <v>2.5</v>
      </c>
      <c r="C100" s="29">
        <v>-0.5</v>
      </c>
      <c r="G100" s="442"/>
      <c r="O100" s="192"/>
      <c r="P100" s="192"/>
      <c r="AB100" s="192"/>
      <c r="AC100" s="192"/>
    </row>
    <row r="101" spans="2:29" s="441" customFormat="1" ht="14.25" x14ac:dyDescent="0.2">
      <c r="B101" s="30">
        <v>2.5</v>
      </c>
      <c r="C101" s="29">
        <v>0.5</v>
      </c>
      <c r="G101" s="442"/>
      <c r="O101" s="192"/>
      <c r="P101" s="192"/>
      <c r="AB101" s="192"/>
      <c r="AC101" s="192"/>
    </row>
    <row r="102" spans="2:29" s="441" customFormat="1" ht="14.25" x14ac:dyDescent="0.2">
      <c r="G102" s="442"/>
      <c r="O102" s="192"/>
      <c r="P102" s="192"/>
      <c r="AB102" s="192"/>
      <c r="AC102" s="192"/>
    </row>
    <row r="103" spans="2:29" s="441" customFormat="1" ht="14.25" x14ac:dyDescent="0.2">
      <c r="G103" s="442"/>
      <c r="O103" s="192"/>
      <c r="P103" s="192"/>
      <c r="AB103" s="192"/>
      <c r="AC103" s="192"/>
    </row>
    <row r="104" spans="2:29" s="441" customFormat="1" ht="14.25" x14ac:dyDescent="0.2">
      <c r="G104" s="442"/>
      <c r="O104" s="192"/>
      <c r="P104" s="192"/>
      <c r="AB104" s="192"/>
      <c r="AC104" s="192"/>
    </row>
    <row r="105" spans="2:29" s="441" customFormat="1" ht="14.25" x14ac:dyDescent="0.2">
      <c r="G105" s="442"/>
      <c r="O105" s="192"/>
      <c r="P105" s="192"/>
      <c r="AB105" s="192"/>
      <c r="AC105" s="192"/>
    </row>
    <row r="106" spans="2:29" s="441" customFormat="1" ht="14.25" x14ac:dyDescent="0.2">
      <c r="G106" s="442"/>
      <c r="O106" s="192"/>
      <c r="P106" s="192"/>
      <c r="AB106" s="192"/>
      <c r="AC106" s="192"/>
    </row>
    <row r="107" spans="2:29" s="441" customFormat="1" ht="14.25" x14ac:dyDescent="0.2">
      <c r="G107" s="442"/>
      <c r="O107" s="192"/>
      <c r="P107" s="192"/>
      <c r="AB107" s="192"/>
      <c r="AC107" s="192"/>
    </row>
    <row r="108" spans="2:29" s="441" customFormat="1" ht="14.25" x14ac:dyDescent="0.2">
      <c r="G108" s="442"/>
      <c r="O108" s="192"/>
      <c r="P108" s="192"/>
      <c r="AB108" s="192"/>
      <c r="AC108" s="192"/>
    </row>
    <row r="109" spans="2:29" s="441" customFormat="1" ht="14.25" x14ac:dyDescent="0.2">
      <c r="G109" s="442"/>
      <c r="O109" s="192"/>
      <c r="P109" s="192"/>
      <c r="AB109" s="192"/>
      <c r="AC109" s="192"/>
    </row>
    <row r="110" spans="2:29" s="441" customFormat="1" ht="14.25" x14ac:dyDescent="0.2">
      <c r="G110" s="442"/>
      <c r="O110" s="192"/>
      <c r="P110" s="192"/>
      <c r="AB110" s="192"/>
      <c r="AC110" s="192"/>
    </row>
    <row r="111" spans="2:29" s="441" customFormat="1" ht="14.25" x14ac:dyDescent="0.2">
      <c r="G111" s="442"/>
      <c r="O111" s="192"/>
      <c r="P111" s="192"/>
      <c r="AB111" s="192"/>
      <c r="AC111" s="192"/>
    </row>
    <row r="112" spans="2:29" s="441" customFormat="1" ht="14.25" x14ac:dyDescent="0.2">
      <c r="G112" s="442"/>
      <c r="O112" s="192"/>
      <c r="P112" s="192"/>
      <c r="AB112" s="192"/>
      <c r="AC112" s="192"/>
    </row>
    <row r="113" spans="7:29" s="441" customFormat="1" ht="14.25" x14ac:dyDescent="0.2">
      <c r="G113" s="442"/>
      <c r="O113" s="192"/>
      <c r="P113" s="192"/>
      <c r="AB113" s="192"/>
      <c r="AC113" s="192"/>
    </row>
    <row r="114" spans="7:29" s="441" customFormat="1" ht="14.25" x14ac:dyDescent="0.2">
      <c r="G114" s="442"/>
      <c r="O114" s="192"/>
      <c r="P114" s="192"/>
      <c r="AB114" s="192"/>
      <c r="AC114" s="192"/>
    </row>
    <row r="115" spans="7:29" s="441" customFormat="1" ht="14.25" x14ac:dyDescent="0.2">
      <c r="G115" s="442"/>
      <c r="O115" s="192"/>
      <c r="P115" s="192"/>
      <c r="AB115" s="192"/>
      <c r="AC115" s="192"/>
    </row>
    <row r="116" spans="7:29" s="441" customFormat="1" ht="14.25" x14ac:dyDescent="0.2">
      <c r="G116" s="442"/>
      <c r="O116" s="192"/>
      <c r="P116" s="192"/>
      <c r="AB116" s="192"/>
      <c r="AC116" s="192"/>
    </row>
    <row r="117" spans="7:29" s="441" customFormat="1" ht="14.25" x14ac:dyDescent="0.2">
      <c r="G117" s="442"/>
      <c r="O117" s="192"/>
      <c r="P117" s="192"/>
      <c r="AB117" s="192"/>
      <c r="AC117" s="192"/>
    </row>
    <row r="118" spans="7:29" s="441" customFormat="1" ht="14.25" x14ac:dyDescent="0.2">
      <c r="G118" s="442"/>
      <c r="O118" s="192"/>
      <c r="P118" s="192"/>
      <c r="AB118" s="192"/>
      <c r="AC118" s="192"/>
    </row>
    <row r="119" spans="7:29" s="441" customFormat="1" ht="14.25" x14ac:dyDescent="0.2">
      <c r="G119" s="442"/>
      <c r="O119" s="192"/>
      <c r="P119" s="192"/>
      <c r="AB119" s="192"/>
      <c r="AC119" s="192"/>
    </row>
    <row r="120" spans="7:29" s="441" customFormat="1" ht="14.25" x14ac:dyDescent="0.2">
      <c r="O120" s="192"/>
      <c r="P120" s="192"/>
      <c r="AB120" s="192"/>
      <c r="AC120" s="192"/>
    </row>
    <row r="121" spans="7:29" s="441" customFormat="1" ht="14.25" x14ac:dyDescent="0.2">
      <c r="O121" s="192"/>
      <c r="P121" s="192"/>
      <c r="AB121" s="192"/>
      <c r="AC121" s="192"/>
    </row>
    <row r="122" spans="7:29" s="441" customFormat="1" ht="14.25" x14ac:dyDescent="0.2">
      <c r="O122" s="192"/>
      <c r="P122" s="192"/>
      <c r="AB122" s="192"/>
      <c r="AC122" s="192"/>
    </row>
  </sheetData>
  <mergeCells count="2">
    <mergeCell ref="D24:H24"/>
    <mergeCell ref="J24:M24"/>
  </mergeCells>
  <conditionalFormatting sqref="D36:E95 I36:J95">
    <cfRule type="expression" dxfId="118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tr">
        <f>[1]Dates!$B$6</f>
        <v>Short-Term Energy Outlook, July 2019</v>
      </c>
    </row>
    <row r="3" spans="1:18" x14ac:dyDescent="0.2">
      <c r="A3" s="22" t="s">
        <v>16</v>
      </c>
    </row>
    <row r="5" spans="1:18" x14ac:dyDescent="0.2">
      <c r="Q5" s="180" t="s">
        <v>369</v>
      </c>
      <c r="R5" s="181"/>
    </row>
    <row r="6" spans="1:18" x14ac:dyDescent="0.2">
      <c r="Q6" s="341" t="s">
        <v>423</v>
      </c>
      <c r="R6" s="216" t="s">
        <v>297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69">
        <v>0.95</v>
      </c>
      <c r="I25" s="569"/>
    </row>
    <row r="26" spans="2:11" x14ac:dyDescent="0.2">
      <c r="J26" s="573"/>
      <c r="K26" s="573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70" t="s">
        <v>56</v>
      </c>
      <c r="I27" s="570"/>
      <c r="J27" s="574"/>
      <c r="K27" s="574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3"/>
      <c r="K28" s="93"/>
    </row>
    <row r="29" spans="2:11" x14ac:dyDescent="0.2">
      <c r="B29" s="129">
        <f>[1]Dates!A83</f>
        <v>41640</v>
      </c>
      <c r="C29" s="130">
        <v>4.7130000000000001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3"/>
      <c r="K29" s="93"/>
    </row>
    <row r="30" spans="2:11" x14ac:dyDescent="0.2">
      <c r="B30" s="55">
        <f>[1]Dates!A84</f>
        <v>41671</v>
      </c>
      <c r="C30" s="130">
        <v>5.9989999999999997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3"/>
      <c r="K30" s="93"/>
    </row>
    <row r="31" spans="2:11" x14ac:dyDescent="0.2">
      <c r="B31" s="55">
        <f>[1]Dates!A85</f>
        <v>41699</v>
      </c>
      <c r="C31" s="130">
        <v>4.9029999999999996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3"/>
      <c r="K31" s="93"/>
    </row>
    <row r="32" spans="2:11" x14ac:dyDescent="0.2">
      <c r="B32" s="55">
        <f>[1]Dates!A86</f>
        <v>41730</v>
      </c>
      <c r="C32" s="130">
        <v>4.6580000000000004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3"/>
      <c r="K32" s="93"/>
    </row>
    <row r="33" spans="1:11" x14ac:dyDescent="0.2">
      <c r="B33" s="55">
        <f>[1]Dates!A87</f>
        <v>41760</v>
      </c>
      <c r="C33" s="130">
        <v>4.5810000000000004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3"/>
      <c r="K33" s="93"/>
    </row>
    <row r="34" spans="1:11" x14ac:dyDescent="0.2">
      <c r="A34">
        <v>2013</v>
      </c>
      <c r="B34" s="55">
        <f>[1]Dates!A88</f>
        <v>41791</v>
      </c>
      <c r="C34" s="130">
        <v>4.5880000000000001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3"/>
      <c r="K34" s="93"/>
    </row>
    <row r="35" spans="1:11" x14ac:dyDescent="0.2">
      <c r="B35" s="55">
        <f>[1]Dates!A89</f>
        <v>41821</v>
      </c>
      <c r="C35" s="130">
        <v>4.0490000000000004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3"/>
      <c r="K35" s="93"/>
    </row>
    <row r="36" spans="1:11" x14ac:dyDescent="0.2">
      <c r="B36" s="55">
        <f>[1]Dates!A90</f>
        <v>41852</v>
      </c>
      <c r="C36" s="130">
        <v>3.9119999999999999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3"/>
      <c r="K36" s="93"/>
    </row>
    <row r="37" spans="1:11" x14ac:dyDescent="0.2">
      <c r="B37" s="55">
        <f>[1]Dates!A91</f>
        <v>41883</v>
      </c>
      <c r="C37" s="130">
        <v>3.9239999999999999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3"/>
      <c r="K37" s="93"/>
    </row>
    <row r="38" spans="1:11" x14ac:dyDescent="0.2">
      <c r="B38" s="55">
        <f>[1]Dates!A92</f>
        <v>41913</v>
      </c>
      <c r="C38" s="130">
        <v>3.7810000000000001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3"/>
      <c r="K38" s="93"/>
    </row>
    <row r="39" spans="1:11" x14ac:dyDescent="0.2">
      <c r="B39" s="55">
        <f>[1]Dates!A93</f>
        <v>41944</v>
      </c>
      <c r="C39" s="130">
        <v>4.1219999999999999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3"/>
      <c r="K39" s="93"/>
    </row>
    <row r="40" spans="1:11" x14ac:dyDescent="0.2">
      <c r="B40" s="55">
        <f>[1]Dates!A94</f>
        <v>41974</v>
      </c>
      <c r="C40" s="130">
        <v>3.4820000000000002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3"/>
      <c r="K40" s="93"/>
    </row>
    <row r="41" spans="1:11" x14ac:dyDescent="0.2">
      <c r="B41" s="55">
        <f>[1]Dates!A95</f>
        <v>42005</v>
      </c>
      <c r="C41" s="130">
        <v>2.9940000000000002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3"/>
      <c r="K41" s="93"/>
    </row>
    <row r="42" spans="1:11" x14ac:dyDescent="0.2">
      <c r="B42" s="55">
        <f>[1]Dates!A96</f>
        <v>42036</v>
      </c>
      <c r="C42" s="130">
        <v>2.8730000000000002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3"/>
      <c r="K42" s="93"/>
    </row>
    <row r="43" spans="1:11" x14ac:dyDescent="0.2">
      <c r="B43" s="55">
        <f>[1]Dates!A97</f>
        <v>42064</v>
      </c>
      <c r="C43" s="130">
        <v>2.831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3"/>
      <c r="K43" s="93"/>
    </row>
    <row r="44" spans="1:11" x14ac:dyDescent="0.2">
      <c r="B44" s="55">
        <f>[1]Dates!A98</f>
        <v>42095</v>
      </c>
      <c r="C44" s="130">
        <v>2.61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3"/>
      <c r="K44" s="93"/>
    </row>
    <row r="45" spans="1:11" x14ac:dyDescent="0.2">
      <c r="B45" s="55">
        <f>[1]Dates!A99</f>
        <v>42125</v>
      </c>
      <c r="C45" s="130">
        <v>2.8490000000000002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3"/>
      <c r="K45" s="93"/>
    </row>
    <row r="46" spans="1:11" x14ac:dyDescent="0.2">
      <c r="A46">
        <v>2014</v>
      </c>
      <c r="B46" s="55">
        <f>[1]Dates!A100</f>
        <v>42156</v>
      </c>
      <c r="C46" s="130">
        <v>2.7839999999999998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3"/>
      <c r="K46" s="93"/>
    </row>
    <row r="47" spans="1:11" x14ac:dyDescent="0.2">
      <c r="B47" s="55">
        <f>[1]Dates!A101</f>
        <v>42186</v>
      </c>
      <c r="C47" s="130">
        <v>2.839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3"/>
      <c r="K47" s="93"/>
    </row>
    <row r="48" spans="1:11" x14ac:dyDescent="0.2">
      <c r="B48" s="55">
        <f>[1]Dates!A102</f>
        <v>42217</v>
      </c>
      <c r="C48" s="130">
        <v>2.774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3"/>
      <c r="K48" s="93"/>
    </row>
    <row r="49" spans="1:11" x14ac:dyDescent="0.2">
      <c r="B49" s="55">
        <f>[1]Dates!A103</f>
        <v>42248</v>
      </c>
      <c r="C49" s="130">
        <v>2.66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3"/>
      <c r="K49" s="93"/>
    </row>
    <row r="50" spans="1:11" x14ac:dyDescent="0.2">
      <c r="B50" s="55">
        <f>[1]Dates!A104</f>
        <v>42278</v>
      </c>
      <c r="C50" s="130">
        <v>2.3410000000000002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3"/>
      <c r="K50" s="93"/>
    </row>
    <row r="51" spans="1:11" x14ac:dyDescent="0.2">
      <c r="B51" s="55">
        <f>[1]Dates!A105</f>
        <v>42309</v>
      </c>
      <c r="C51" s="130">
        <v>2.093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3"/>
      <c r="K51" s="93"/>
    </row>
    <row r="52" spans="1:11" x14ac:dyDescent="0.2">
      <c r="B52" s="55">
        <f>[1]Dates!A106</f>
        <v>42339</v>
      </c>
      <c r="C52" s="130">
        <v>1.929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3"/>
      <c r="K52" s="93"/>
    </row>
    <row r="53" spans="1:11" x14ac:dyDescent="0.2">
      <c r="B53" s="55">
        <f>[1]Dates!A107</f>
        <v>42370</v>
      </c>
      <c r="C53" s="130">
        <v>2.2829999999999999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3"/>
      <c r="K53" s="93"/>
    </row>
    <row r="54" spans="1:11" x14ac:dyDescent="0.2">
      <c r="B54" s="55">
        <f>[1]Dates!A108</f>
        <v>42401</v>
      </c>
      <c r="C54" s="130">
        <v>1.9890000000000001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3"/>
      <c r="K54" s="93"/>
    </row>
    <row r="55" spans="1:11" x14ac:dyDescent="0.2">
      <c r="B55" s="55">
        <f>[1]Dates!A109</f>
        <v>42430</v>
      </c>
      <c r="C55" s="130">
        <v>1.7290000000000001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3"/>
      <c r="K55" s="93"/>
    </row>
    <row r="56" spans="1:11" x14ac:dyDescent="0.2">
      <c r="B56" s="55">
        <f>[1]Dates!A110</f>
        <v>42461</v>
      </c>
      <c r="C56" s="130">
        <v>1.917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3"/>
      <c r="K56" s="93"/>
    </row>
    <row r="57" spans="1:11" x14ac:dyDescent="0.2">
      <c r="B57" s="55">
        <f>[1]Dates!A111</f>
        <v>42491</v>
      </c>
      <c r="C57" s="130">
        <v>1.9219999999999999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3"/>
      <c r="K57" s="93"/>
    </row>
    <row r="58" spans="1:11" x14ac:dyDescent="0.2">
      <c r="A58">
        <v>2015</v>
      </c>
      <c r="B58" s="55">
        <f>[1]Dates!A112</f>
        <v>42522</v>
      </c>
      <c r="C58" s="130">
        <v>2.5870000000000002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3"/>
      <c r="K58" s="93"/>
    </row>
    <row r="59" spans="1:11" x14ac:dyDescent="0.2">
      <c r="B59" s="55">
        <f>[1]Dates!A113</f>
        <v>42552</v>
      </c>
      <c r="C59" s="130">
        <v>2.8220000000000001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3"/>
      <c r="K59" s="93"/>
    </row>
    <row r="60" spans="1:11" x14ac:dyDescent="0.2">
      <c r="B60" s="55">
        <f>[1]Dates!A114</f>
        <v>42583</v>
      </c>
      <c r="C60" s="130">
        <v>2.8220000000000001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3"/>
      <c r="K60" s="93"/>
    </row>
    <row r="61" spans="1:11" x14ac:dyDescent="0.2">
      <c r="B61" s="55">
        <f>[1]Dates!A115</f>
        <v>42614</v>
      </c>
      <c r="C61" s="130">
        <v>2.992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3"/>
      <c r="K61" s="93"/>
    </row>
    <row r="62" spans="1:11" x14ac:dyDescent="0.2">
      <c r="B62" s="55">
        <f>[1]Dates!A116</f>
        <v>42644</v>
      </c>
      <c r="C62" s="130">
        <v>2.9769999999999999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3"/>
      <c r="K62" s="93"/>
    </row>
    <row r="63" spans="1:11" x14ac:dyDescent="0.2">
      <c r="B63" s="55">
        <f>[1]Dates!A117</f>
        <v>42675</v>
      </c>
      <c r="C63" s="130">
        <v>2.548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3"/>
      <c r="K63" s="93"/>
    </row>
    <row r="64" spans="1:11" x14ac:dyDescent="0.2">
      <c r="B64" s="55">
        <f>[1]Dates!A118</f>
        <v>42705</v>
      </c>
      <c r="C64" s="130">
        <v>3.5910000000000002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3"/>
      <c r="K64" s="93"/>
    </row>
    <row r="65" spans="1:11" x14ac:dyDescent="0.2">
      <c r="B65" s="55">
        <f>[1]Dates!A119</f>
        <v>42736</v>
      </c>
      <c r="C65" s="130">
        <v>3.3039999999999998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3"/>
      <c r="K65" s="93"/>
    </row>
    <row r="66" spans="1:11" x14ac:dyDescent="0.2">
      <c r="B66" s="55">
        <f>[1]Dates!A120</f>
        <v>42767</v>
      </c>
      <c r="C66" s="130">
        <v>2.8519999999999999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3"/>
      <c r="K66" s="93"/>
    </row>
    <row r="67" spans="1:11" x14ac:dyDescent="0.2">
      <c r="B67" s="55">
        <f>[1]Dates!A121</f>
        <v>42795</v>
      </c>
      <c r="C67" s="130">
        <v>2.88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3"/>
      <c r="K67" s="93"/>
    </row>
    <row r="68" spans="1:11" x14ac:dyDescent="0.2">
      <c r="B68" s="55">
        <f>[1]Dates!A122</f>
        <v>42826</v>
      </c>
      <c r="C68" s="130">
        <v>3.1030000000000002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3"/>
      <c r="K68" s="93"/>
    </row>
    <row r="69" spans="1:11" x14ac:dyDescent="0.2">
      <c r="B69" s="55">
        <f>[1]Dates!A123</f>
        <v>42856</v>
      </c>
      <c r="C69" s="130">
        <v>3.15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3"/>
      <c r="K69" s="93"/>
    </row>
    <row r="70" spans="1:11" x14ac:dyDescent="0.2">
      <c r="A70">
        <v>2016</v>
      </c>
      <c r="B70" s="55">
        <f>[1]Dates!A124</f>
        <v>42887</v>
      </c>
      <c r="C70" s="130">
        <v>2.9750000000000001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3"/>
      <c r="K70" s="93"/>
    </row>
    <row r="71" spans="1:11" x14ac:dyDescent="0.2">
      <c r="B71" s="55">
        <f>[1]Dates!A125</f>
        <v>42917</v>
      </c>
      <c r="C71" s="130">
        <v>2.984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3"/>
      <c r="K71" s="93"/>
    </row>
    <row r="72" spans="1:11" x14ac:dyDescent="0.2">
      <c r="B72" s="55">
        <f>[1]Dates!A126</f>
        <v>42948</v>
      </c>
      <c r="C72" s="130">
        <v>2.9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3"/>
      <c r="K72" s="93"/>
    </row>
    <row r="73" spans="1:11" x14ac:dyDescent="0.2">
      <c r="B73" s="55">
        <f>[1]Dates!A127</f>
        <v>42979</v>
      </c>
      <c r="C73" s="130">
        <v>2.976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3"/>
      <c r="K73" s="93"/>
    </row>
    <row r="74" spans="1:11" x14ac:dyDescent="0.2">
      <c r="B74" s="55">
        <f>[1]Dates!A128</f>
        <v>43009</v>
      </c>
      <c r="C74" s="130">
        <v>2.879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3"/>
      <c r="K74" s="93"/>
    </row>
    <row r="75" spans="1:11" x14ac:dyDescent="0.2">
      <c r="B75" s="55">
        <f>[1]Dates!A129</f>
        <v>43040</v>
      </c>
      <c r="C75" s="130">
        <v>3.0139999999999998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3"/>
      <c r="K75" s="93"/>
    </row>
    <row r="76" spans="1:11" x14ac:dyDescent="0.2">
      <c r="B76" s="55">
        <f>[1]Dates!A130</f>
        <v>43070</v>
      </c>
      <c r="C76" s="130">
        <v>2.8210000000000002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3"/>
      <c r="K76" s="93"/>
    </row>
    <row r="77" spans="1:11" x14ac:dyDescent="0.2">
      <c r="B77" s="101">
        <f>[1]Dates!A131</f>
        <v>43101</v>
      </c>
      <c r="C77" s="100">
        <v>3.69</v>
      </c>
      <c r="D77" s="100" t="e">
        <v>#N/A</v>
      </c>
      <c r="E77" s="100" t="e">
        <v>#N/A</v>
      </c>
      <c r="F77" s="102" t="e">
        <v>#N/A</v>
      </c>
      <c r="G77" s="103" t="e">
        <v>#N/A</v>
      </c>
      <c r="H77" s="100" t="e">
        <f t="shared" ref="H77:H112" si="2">$E77*EXP((+NORMSINV((1-$H$25)/2)*$F77*SQRT($G77/252)))</f>
        <v>#N/A</v>
      </c>
      <c r="I77" s="100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1:11" x14ac:dyDescent="0.2">
      <c r="B78" s="101">
        <f>[1]Dates!A132</f>
        <v>43132</v>
      </c>
      <c r="C78" s="100">
        <v>2.67</v>
      </c>
      <c r="D78" s="104" t="e">
        <v>#N/A</v>
      </c>
      <c r="E78" s="104" t="e">
        <v>#N/A</v>
      </c>
      <c r="F78" s="105" t="e">
        <v>#N/A</v>
      </c>
      <c r="G78" s="106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1:11" x14ac:dyDescent="0.2">
      <c r="B79" s="101">
        <f>[1]Dates!A133</f>
        <v>43160</v>
      </c>
      <c r="C79" s="100">
        <v>2.6930000000000001</v>
      </c>
      <c r="D79" s="104" t="e">
        <v>#N/A</v>
      </c>
      <c r="E79" s="104" t="e">
        <v>#N/A</v>
      </c>
      <c r="F79" s="105" t="e">
        <v>#N/A</v>
      </c>
      <c r="G79" s="106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1:11" x14ac:dyDescent="0.2">
      <c r="B80" s="101">
        <f>[1]Dates!A134</f>
        <v>43191</v>
      </c>
      <c r="C80" s="100">
        <v>2.7959999999999998</v>
      </c>
      <c r="D80" s="104" t="e">
        <v>#N/A</v>
      </c>
      <c r="E80" s="104" t="e">
        <v>#N/A</v>
      </c>
      <c r="F80" s="105" t="e">
        <v>#N/A</v>
      </c>
      <c r="G80" s="106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1:11" x14ac:dyDescent="0.2">
      <c r="B81" s="101">
        <f>[1]Dates!A135</f>
        <v>43221</v>
      </c>
      <c r="C81" s="100">
        <v>2.8</v>
      </c>
      <c r="D81" s="104" t="e">
        <v>#N/A</v>
      </c>
      <c r="E81" s="104" t="e">
        <v>#N/A</v>
      </c>
      <c r="F81" s="105" t="e">
        <v>#N/A</v>
      </c>
      <c r="G81" s="106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1:11" x14ac:dyDescent="0.2">
      <c r="A82">
        <v>2017</v>
      </c>
      <c r="B82" s="101">
        <f>[1]Dates!A136</f>
        <v>43252</v>
      </c>
      <c r="C82" s="100">
        <v>2.9670000000000001</v>
      </c>
      <c r="D82" s="104" t="e">
        <v>#N/A</v>
      </c>
      <c r="E82" s="104" t="e">
        <v>#N/A</v>
      </c>
      <c r="F82" s="105" t="e">
        <v>#N/A</v>
      </c>
      <c r="G82" s="106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1:11" x14ac:dyDescent="0.2">
      <c r="B83" s="101">
        <f>[1]Dates!A137</f>
        <v>43282</v>
      </c>
      <c r="C83" s="100">
        <v>2.8330000000000002</v>
      </c>
      <c r="D83" s="104" t="e">
        <v>#N/A</v>
      </c>
      <c r="E83" s="104" t="e">
        <v>#N/A</v>
      </c>
      <c r="F83" s="105" t="e">
        <v>#N/A</v>
      </c>
      <c r="G83" s="106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1:11" x14ac:dyDescent="0.2">
      <c r="B84" s="101">
        <f>[1]Dates!A138</f>
        <v>43313</v>
      </c>
      <c r="C84" s="100">
        <v>2.9609999999999999</v>
      </c>
      <c r="D84" s="104" t="e">
        <v>#N/A</v>
      </c>
      <c r="E84" s="104" t="e">
        <v>#N/A</v>
      </c>
      <c r="F84" s="105" t="e">
        <v>#N/A</v>
      </c>
      <c r="G84" s="106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1:11" x14ac:dyDescent="0.2">
      <c r="B85" s="101">
        <f>[1]Dates!A139</f>
        <v>43344</v>
      </c>
      <c r="C85" s="100">
        <v>2.9950000000000001</v>
      </c>
      <c r="D85" s="104" t="e">
        <v>#N/A</v>
      </c>
      <c r="E85" s="104" t="e">
        <v>#N/A</v>
      </c>
      <c r="F85" s="105" t="e">
        <v>#N/A</v>
      </c>
      <c r="G85" s="106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1:11" x14ac:dyDescent="0.2">
      <c r="B86" s="101">
        <f>[1]Dates!A140</f>
        <v>43374</v>
      </c>
      <c r="C86" s="100">
        <v>3.2759999999999998</v>
      </c>
      <c r="D86" s="104" t="e">
        <v>#N/A</v>
      </c>
      <c r="E86" s="104" t="e">
        <v>#N/A</v>
      </c>
      <c r="F86" s="105" t="e">
        <v>#N/A</v>
      </c>
      <c r="G86" s="106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1:11" x14ac:dyDescent="0.2">
      <c r="B87" s="101">
        <f>[1]Dates!A141</f>
        <v>43405</v>
      </c>
      <c r="C87" s="100">
        <v>4.0910000000000002</v>
      </c>
      <c r="D87" s="104" t="e">
        <v>#N/A</v>
      </c>
      <c r="E87" s="104" t="e">
        <v>#N/A</v>
      </c>
      <c r="F87" s="105" t="e">
        <v>#N/A</v>
      </c>
      <c r="G87" s="106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1:11" x14ac:dyDescent="0.2">
      <c r="B88" s="101">
        <f>[1]Dates!A142</f>
        <v>43435</v>
      </c>
      <c r="C88" s="100">
        <v>4.0410000000000004</v>
      </c>
      <c r="D88" s="104" t="e">
        <v>#N/A</v>
      </c>
      <c r="E88" s="104" t="e">
        <v>#N/A</v>
      </c>
      <c r="F88" s="105" t="e">
        <v>#N/A</v>
      </c>
      <c r="G88" s="106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1:11" x14ac:dyDescent="0.2">
      <c r="B89" s="101">
        <f>[1]Dates!A143</f>
        <v>43466</v>
      </c>
      <c r="C89" s="100">
        <v>3.109</v>
      </c>
      <c r="D89" s="104" t="e">
        <v>#N/A</v>
      </c>
      <c r="E89" s="104" t="e">
        <v>#N/A</v>
      </c>
      <c r="F89" s="105" t="e">
        <v>#N/A</v>
      </c>
      <c r="G89" s="106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1:11" x14ac:dyDescent="0.2">
      <c r="B90" s="101">
        <f>[1]Dates!A144</f>
        <v>43497</v>
      </c>
      <c r="C90" s="100">
        <v>2.6909999999999998</v>
      </c>
      <c r="D90" s="104" t="e">
        <v>#N/A</v>
      </c>
      <c r="E90" s="104" t="e">
        <v>#N/A</v>
      </c>
      <c r="F90" s="105" t="e">
        <v>#N/A</v>
      </c>
      <c r="G90" s="106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1:11" x14ac:dyDescent="0.2">
      <c r="B91" s="101">
        <f>[1]Dates!A145</f>
        <v>43525</v>
      </c>
      <c r="C91" s="100">
        <v>2.948</v>
      </c>
      <c r="D91" s="104" t="e">
        <v>#N/A</v>
      </c>
      <c r="E91" s="104" t="e">
        <v>#N/A</v>
      </c>
      <c r="F91" s="105" t="e">
        <v>#N/A</v>
      </c>
      <c r="G91" s="106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1:11" x14ac:dyDescent="0.2">
      <c r="B92" s="101">
        <f>[1]Dates!A146</f>
        <v>43556</v>
      </c>
      <c r="C92" s="100">
        <v>2.6469999999999998</v>
      </c>
      <c r="D92" s="104" t="e">
        <v>#N/A</v>
      </c>
      <c r="E92" s="104" t="e">
        <v>#N/A</v>
      </c>
      <c r="F92" s="105" t="e">
        <v>#N/A</v>
      </c>
      <c r="G92" s="106" t="e">
        <v>#N/A</v>
      </c>
      <c r="H92" s="51" t="e">
        <f t="shared" si="2"/>
        <v>#N/A</v>
      </c>
      <c r="I92" s="51" t="e">
        <f t="shared" si="3"/>
        <v>#N/A</v>
      </c>
      <c r="J92" s="51" t="e">
        <f t="shared" si="4"/>
        <v>#N/A</v>
      </c>
      <c r="K92" s="51" t="e">
        <f t="shared" si="5"/>
        <v>#N/A</v>
      </c>
    </row>
    <row r="93" spans="1:11" x14ac:dyDescent="0.2">
      <c r="B93" s="101">
        <f>[1]Dates!A147</f>
        <v>43586</v>
      </c>
      <c r="C93" s="100">
        <v>2.6379999999999999</v>
      </c>
      <c r="D93" s="104" t="e">
        <v>#N/A</v>
      </c>
      <c r="E93" s="104" t="e">
        <v>#N/A</v>
      </c>
      <c r="F93" s="105" t="e">
        <v>#N/A</v>
      </c>
      <c r="G93" s="106" t="e">
        <v>#N/A</v>
      </c>
      <c r="H93" s="51" t="e">
        <f t="shared" si="2"/>
        <v>#N/A</v>
      </c>
      <c r="I93" s="51" t="e">
        <f t="shared" si="3"/>
        <v>#N/A</v>
      </c>
      <c r="J93" s="51" t="e">
        <f t="shared" si="4"/>
        <v>#N/A</v>
      </c>
      <c r="K93" s="51" t="e">
        <f t="shared" si="5"/>
        <v>#N/A</v>
      </c>
    </row>
    <row r="94" spans="1:11" x14ac:dyDescent="0.2">
      <c r="A94">
        <v>2018</v>
      </c>
      <c r="B94" s="101">
        <f>[1]Dates!A148</f>
        <v>43617</v>
      </c>
      <c r="C94" s="100">
        <v>2.4</v>
      </c>
      <c r="D94" s="104">
        <v>2.4</v>
      </c>
      <c r="E94" s="104" t="e">
        <v>#N/A</v>
      </c>
      <c r="F94" s="105" t="e">
        <v>#N/A</v>
      </c>
      <c r="G94" s="106" t="e">
        <v>#N/A</v>
      </c>
      <c r="H94" s="51" t="e">
        <f t="shared" si="2"/>
        <v>#N/A</v>
      </c>
      <c r="I94" s="51" t="e">
        <f t="shared" si="3"/>
        <v>#N/A</v>
      </c>
      <c r="J94" s="51" t="e">
        <f t="shared" si="4"/>
        <v>#N/A</v>
      </c>
      <c r="K94" s="51" t="e">
        <f t="shared" si="5"/>
        <v>#N/A</v>
      </c>
    </row>
    <row r="95" spans="1:11" x14ac:dyDescent="0.2">
      <c r="B95" s="101">
        <f>[1]Dates!A149</f>
        <v>43647</v>
      </c>
      <c r="C95" s="100" t="e">
        <v>#N/A</v>
      </c>
      <c r="D95" s="104">
        <v>2.348767</v>
      </c>
      <c r="E95" s="104" t="e">
        <v>#N/A</v>
      </c>
      <c r="F95" s="105" t="e">
        <v>#N/A</v>
      </c>
      <c r="G95" s="106" t="e">
        <v>#N/A</v>
      </c>
      <c r="H95" s="51" t="e">
        <f t="shared" si="2"/>
        <v>#N/A</v>
      </c>
      <c r="I95" s="51" t="e">
        <f t="shared" si="3"/>
        <v>#N/A</v>
      </c>
      <c r="J95" s="51" t="e">
        <f t="shared" si="4"/>
        <v>#N/A</v>
      </c>
      <c r="K95" s="51" t="e">
        <f t="shared" si="5"/>
        <v>#N/A</v>
      </c>
    </row>
    <row r="96" spans="1:11" x14ac:dyDescent="0.2">
      <c r="B96" s="101">
        <f>[1]Dates!A150</f>
        <v>43678</v>
      </c>
      <c r="C96" s="100" t="e">
        <v>#N/A</v>
      </c>
      <c r="D96" s="104">
        <v>2.3478669999999999</v>
      </c>
      <c r="E96" s="104">
        <v>2.2857999999999996</v>
      </c>
      <c r="F96" s="105">
        <v>0.32744912500000001</v>
      </c>
      <c r="G96" s="106">
        <v>16</v>
      </c>
      <c r="H96" s="51">
        <f t="shared" si="2"/>
        <v>1.9444916357209419</v>
      </c>
      <c r="I96" s="51">
        <f t="shared" si="3"/>
        <v>2.6870167729278074</v>
      </c>
      <c r="J96" s="51">
        <f t="shared" si="4"/>
        <v>1.9444916356471484</v>
      </c>
      <c r="K96" s="51">
        <f t="shared" si="5"/>
        <v>2.6870167730297791</v>
      </c>
    </row>
    <row r="97" spans="1:11" x14ac:dyDescent="0.2">
      <c r="B97" s="101">
        <f>[1]Dates!A151</f>
        <v>43709</v>
      </c>
      <c r="C97" s="100" t="e">
        <v>#N/A</v>
      </c>
      <c r="D97" s="104">
        <v>2.3473470000000001</v>
      </c>
      <c r="E97" s="104">
        <v>2.2603999999999997</v>
      </c>
      <c r="F97" s="105">
        <v>0.334374</v>
      </c>
      <c r="G97" s="106">
        <v>38</v>
      </c>
      <c r="H97" s="51">
        <f t="shared" si="2"/>
        <v>1.7525133712443499</v>
      </c>
      <c r="I97" s="51">
        <f t="shared" si="3"/>
        <v>2.9154745657501762</v>
      </c>
      <c r="J97" s="51">
        <f t="shared" si="4"/>
        <v>1.752513371139687</v>
      </c>
      <c r="K97" s="51">
        <f t="shared" si="5"/>
        <v>2.9154745659242933</v>
      </c>
    </row>
    <row r="98" spans="1:11" x14ac:dyDescent="0.2">
      <c r="B98" s="101">
        <f>[1]Dates!A152</f>
        <v>43739</v>
      </c>
      <c r="C98" s="100" t="e">
        <v>#N/A</v>
      </c>
      <c r="D98" s="104">
        <v>2.4969749999999999</v>
      </c>
      <c r="E98" s="104">
        <v>2.2906</v>
      </c>
      <c r="F98" s="105">
        <v>0.34133087500000003</v>
      </c>
      <c r="G98" s="106">
        <v>58</v>
      </c>
      <c r="H98" s="51">
        <f t="shared" si="2"/>
        <v>1.6617375694636931</v>
      </c>
      <c r="I98" s="51">
        <f t="shared" si="3"/>
        <v>3.1574470340063145</v>
      </c>
      <c r="J98" s="51">
        <f t="shared" si="4"/>
        <v>1.661737569338535</v>
      </c>
      <c r="K98" s="51">
        <f t="shared" si="5"/>
        <v>3.1574470342441256</v>
      </c>
    </row>
    <row r="99" spans="1:11" x14ac:dyDescent="0.2">
      <c r="B99" s="101">
        <f>[1]Dates!A153</f>
        <v>43770</v>
      </c>
      <c r="C99" s="100" t="e">
        <v>#N/A</v>
      </c>
      <c r="D99" s="104">
        <v>2.6667809999999998</v>
      </c>
      <c r="E99" s="104">
        <v>2.3813999999999997</v>
      </c>
      <c r="F99" s="105">
        <v>0.35255647499999998</v>
      </c>
      <c r="G99" s="106">
        <v>81</v>
      </c>
      <c r="H99" s="51">
        <f t="shared" si="2"/>
        <v>1.6095095597718174</v>
      </c>
      <c r="I99" s="51">
        <f t="shared" si="3"/>
        <v>3.5234745426451481</v>
      </c>
      <c r="J99" s="51">
        <f t="shared" si="4"/>
        <v>1.6095095596238482</v>
      </c>
      <c r="K99" s="51">
        <f t="shared" si="5"/>
        <v>3.5234745429690766</v>
      </c>
    </row>
    <row r="100" spans="1:11" x14ac:dyDescent="0.2">
      <c r="B100" s="101">
        <f>[1]Dates!A154</f>
        <v>43800</v>
      </c>
      <c r="C100" s="100" t="e">
        <v>#N/A</v>
      </c>
      <c r="D100" s="104">
        <v>2.796697</v>
      </c>
      <c r="E100" s="104">
        <v>2.5731999999999999</v>
      </c>
      <c r="F100" s="105">
        <v>0.36209081428571432</v>
      </c>
      <c r="G100" s="106">
        <v>101</v>
      </c>
      <c r="H100" s="51">
        <f t="shared" si="2"/>
        <v>1.6419113547278847</v>
      </c>
      <c r="I100" s="51">
        <f t="shared" si="3"/>
        <v>4.0327135937843375</v>
      </c>
      <c r="J100" s="51">
        <f t="shared" si="4"/>
        <v>1.6419113545547699</v>
      </c>
      <c r="K100" s="51">
        <f t="shared" si="5"/>
        <v>4.0327135942095271</v>
      </c>
    </row>
    <row r="101" spans="1:11" x14ac:dyDescent="0.2">
      <c r="B101" s="101">
        <f>[1]Dates!A155</f>
        <v>43831</v>
      </c>
      <c r="C101" s="100" t="e">
        <v>#N/A</v>
      </c>
      <c r="D101" s="104">
        <v>3.0464120000000001</v>
      </c>
      <c r="E101" s="104">
        <v>2.6819999999999995</v>
      </c>
      <c r="F101" s="105">
        <v>0.38380989999999998</v>
      </c>
      <c r="G101" s="106">
        <v>122</v>
      </c>
      <c r="H101" s="51">
        <f t="shared" si="2"/>
        <v>1.5890724854088321</v>
      </c>
      <c r="I101" s="51">
        <f t="shared" si="3"/>
        <v>4.5266179271547644</v>
      </c>
      <c r="J101" s="51">
        <f t="shared" si="4"/>
        <v>1.5890724852136473</v>
      </c>
      <c r="K101" s="51">
        <f t="shared" si="5"/>
        <v>4.5266179277107668</v>
      </c>
    </row>
    <row r="102" spans="1:11" x14ac:dyDescent="0.2">
      <c r="B102" s="101">
        <f>[1]Dates!A156</f>
        <v>43862</v>
      </c>
      <c r="C102" s="100" t="e">
        <v>#N/A</v>
      </c>
      <c r="D102" s="104">
        <v>3.0008059999999999</v>
      </c>
      <c r="E102" s="104">
        <v>2.6512000000000002</v>
      </c>
      <c r="F102" s="105">
        <v>0.39273115000000003</v>
      </c>
      <c r="G102" s="106">
        <v>143</v>
      </c>
      <c r="H102" s="51">
        <f t="shared" si="2"/>
        <v>1.4846340925958248</v>
      </c>
      <c r="I102" s="51">
        <f t="shared" si="3"/>
        <v>4.7344065955742067</v>
      </c>
      <c r="J102" s="51">
        <f t="shared" si="4"/>
        <v>1.4846340923938068</v>
      </c>
      <c r="K102" s="51">
        <f t="shared" si="5"/>
        <v>4.7344065962184301</v>
      </c>
    </row>
    <row r="103" spans="1:11" x14ac:dyDescent="0.2">
      <c r="B103" s="101">
        <f>[1]Dates!A157</f>
        <v>43891</v>
      </c>
      <c r="C103" s="100" t="e">
        <v>#N/A</v>
      </c>
      <c r="D103" s="104">
        <v>2.8096220000000001</v>
      </c>
      <c r="E103" s="104">
        <v>2.5771999999999999</v>
      </c>
      <c r="F103" s="105">
        <v>0.37801572500000002</v>
      </c>
      <c r="G103" s="106">
        <v>162</v>
      </c>
      <c r="H103" s="51">
        <f t="shared" si="2"/>
        <v>1.4228532912638387</v>
      </c>
      <c r="I103" s="51">
        <f t="shared" si="3"/>
        <v>4.6680567004208351</v>
      </c>
      <c r="J103" s="51">
        <f t="shared" si="4"/>
        <v>1.4228532910654876</v>
      </c>
      <c r="K103" s="51">
        <f t="shared" si="5"/>
        <v>4.6680567010715786</v>
      </c>
    </row>
    <row r="104" spans="1:11" x14ac:dyDescent="0.2">
      <c r="B104" s="101">
        <f>[1]Dates!A158</f>
        <v>43922</v>
      </c>
      <c r="C104" s="100" t="e">
        <v>#N/A</v>
      </c>
      <c r="D104" s="104">
        <v>2.6348769999999999</v>
      </c>
      <c r="E104" s="104">
        <v>2.3933999999999997</v>
      </c>
      <c r="F104" s="105">
        <v>0.24975944999999999</v>
      </c>
      <c r="G104" s="106">
        <v>184</v>
      </c>
      <c r="H104" s="51">
        <f t="shared" si="2"/>
        <v>1.5752654743567509</v>
      </c>
      <c r="I104" s="51">
        <f t="shared" si="3"/>
        <v>3.6364432873380523</v>
      </c>
      <c r="J104" s="51">
        <f t="shared" si="4"/>
        <v>1.5752654742021215</v>
      </c>
      <c r="K104" s="51">
        <f t="shared" si="5"/>
        <v>3.6364432876950081</v>
      </c>
    </row>
    <row r="105" spans="1:11" x14ac:dyDescent="0.2">
      <c r="B105" s="101">
        <f>[1]Dates!A159</f>
        <v>43952</v>
      </c>
      <c r="C105" s="100" t="e">
        <v>#N/A</v>
      </c>
      <c r="D105" s="104">
        <v>2.556743</v>
      </c>
      <c r="E105" s="104">
        <v>2.3705999999999996</v>
      </c>
      <c r="F105" s="105">
        <v>0.22283202499999999</v>
      </c>
      <c r="G105" s="106">
        <v>205</v>
      </c>
      <c r="H105" s="51">
        <f t="shared" si="2"/>
        <v>1.5987598474238078</v>
      </c>
      <c r="I105" s="51">
        <f t="shared" si="3"/>
        <v>3.515064735366904</v>
      </c>
      <c r="J105" s="51">
        <f t="shared" si="4"/>
        <v>1.5987598472760181</v>
      </c>
      <c r="K105" s="51">
        <f t="shared" si="5"/>
        <v>3.515064735691837</v>
      </c>
    </row>
    <row r="106" spans="1:11" x14ac:dyDescent="0.2">
      <c r="A106">
        <v>2019</v>
      </c>
      <c r="B106" s="101">
        <f>[1]Dates!A160</f>
        <v>43983</v>
      </c>
      <c r="C106" s="100" t="e">
        <v>#N/A</v>
      </c>
      <c r="D106" s="104">
        <v>2.5567489999999999</v>
      </c>
      <c r="E106" s="104">
        <v>2.4102000000000001</v>
      </c>
      <c r="F106" s="105">
        <v>0.21295519999999998</v>
      </c>
      <c r="G106" s="106">
        <v>225</v>
      </c>
      <c r="H106" s="51">
        <f t="shared" si="2"/>
        <v>1.6246922757150719</v>
      </c>
      <c r="I106" s="51">
        <f t="shared" si="3"/>
        <v>3.5754857254080759</v>
      </c>
      <c r="J106" s="51">
        <f t="shared" si="4"/>
        <v>1.6246922755647031</v>
      </c>
      <c r="K106" s="51">
        <f t="shared" si="5"/>
        <v>3.5754857257389947</v>
      </c>
    </row>
    <row r="107" spans="1:11" x14ac:dyDescent="0.2">
      <c r="B107" s="101">
        <f>[1]Dates!A161</f>
        <v>44013</v>
      </c>
      <c r="C107" s="100" t="e">
        <v>#N/A</v>
      </c>
      <c r="D107" s="104">
        <v>2.6666259999999999</v>
      </c>
      <c r="E107" s="104">
        <v>2.4521999999999999</v>
      </c>
      <c r="F107" s="105">
        <v>0.20571639285714288</v>
      </c>
      <c r="G107" s="106">
        <v>247</v>
      </c>
      <c r="H107" s="51">
        <f t="shared" si="2"/>
        <v>1.6451126591494194</v>
      </c>
      <c r="I107" s="51">
        <f t="shared" si="3"/>
        <v>3.6552419717620297</v>
      </c>
      <c r="J107" s="51">
        <f t="shared" si="4"/>
        <v>1.6451126589953133</v>
      </c>
      <c r="K107" s="51">
        <f t="shared" si="5"/>
        <v>3.6552419721044349</v>
      </c>
    </row>
    <row r="108" spans="1:11" x14ac:dyDescent="0.2">
      <c r="B108" s="101">
        <f>[1]Dates!A162</f>
        <v>44044</v>
      </c>
      <c r="C108" s="100" t="e">
        <v>#N/A</v>
      </c>
      <c r="D108" s="104">
        <v>2.6251660000000001</v>
      </c>
      <c r="E108" s="104">
        <v>2.4671999999999996</v>
      </c>
      <c r="F108" s="105">
        <v>0.20443718928571428</v>
      </c>
      <c r="G108" s="106">
        <v>269</v>
      </c>
      <c r="H108" s="51">
        <f t="shared" si="2"/>
        <v>1.6308471652872314</v>
      </c>
      <c r="I108" s="51">
        <f t="shared" si="3"/>
        <v>3.7324624707723109</v>
      </c>
      <c r="J108" s="51">
        <f t="shared" si="4"/>
        <v>1.6308471651287944</v>
      </c>
      <c r="K108" s="51">
        <f t="shared" si="5"/>
        <v>3.7324624711349195</v>
      </c>
    </row>
    <row r="109" spans="1:11" x14ac:dyDescent="0.2">
      <c r="B109" s="101">
        <f>[1]Dates!A163</f>
        <v>44075</v>
      </c>
      <c r="C109" s="100" t="e">
        <v>#N/A</v>
      </c>
      <c r="D109" s="104">
        <v>2.6237189999999999</v>
      </c>
      <c r="E109" s="104">
        <v>2.4538000000000002</v>
      </c>
      <c r="F109" s="105">
        <v>0.2039319857142857</v>
      </c>
      <c r="G109" s="106">
        <v>290</v>
      </c>
      <c r="H109" s="51">
        <f t="shared" si="2"/>
        <v>1.5981715041240776</v>
      </c>
      <c r="I109" s="51">
        <f t="shared" si="3"/>
        <v>3.767514578042769</v>
      </c>
      <c r="J109" s="51">
        <f t="shared" si="4"/>
        <v>1.5981715039632669</v>
      </c>
      <c r="K109" s="51">
        <f t="shared" si="5"/>
        <v>3.7675145784218622</v>
      </c>
    </row>
    <row r="110" spans="1:11" x14ac:dyDescent="0.2">
      <c r="B110" s="101">
        <f>[1]Dates!A164</f>
        <v>44105</v>
      </c>
      <c r="C110" s="100" t="e">
        <v>#N/A</v>
      </c>
      <c r="D110" s="104">
        <v>2.7401</v>
      </c>
      <c r="E110" s="104">
        <v>2.4771999999999998</v>
      </c>
      <c r="F110" s="105">
        <v>0.20453642499999999</v>
      </c>
      <c r="G110" s="106">
        <v>311</v>
      </c>
      <c r="H110" s="51">
        <f t="shared" si="2"/>
        <v>1.586898911290201</v>
      </c>
      <c r="I110" s="51">
        <f t="shared" si="3"/>
        <v>3.8669884996082113</v>
      </c>
      <c r="J110" s="51">
        <f t="shared" si="4"/>
        <v>1.5868989111243543</v>
      </c>
      <c r="K110" s="51">
        <f t="shared" si="5"/>
        <v>3.8669885000123507</v>
      </c>
    </row>
    <row r="111" spans="1:11" x14ac:dyDescent="0.2">
      <c r="B111" s="101">
        <f>[1]Dates!A165</f>
        <v>44136</v>
      </c>
      <c r="C111" s="100" t="e">
        <v>#N/A</v>
      </c>
      <c r="D111" s="104">
        <v>2.897014</v>
      </c>
      <c r="E111" s="104">
        <v>2.5423999999999998</v>
      </c>
      <c r="F111" s="105">
        <v>0.20843361785714287</v>
      </c>
      <c r="G111" s="106">
        <v>333</v>
      </c>
      <c r="H111" s="51">
        <f t="shared" si="2"/>
        <v>1.58962496767865</v>
      </c>
      <c r="I111" s="51">
        <f t="shared" si="3"/>
        <v>4.06624071175679</v>
      </c>
      <c r="J111" s="51">
        <f t="shared" si="4"/>
        <v>1.5896249675034675</v>
      </c>
      <c r="K111" s="51">
        <f t="shared" si="5"/>
        <v>4.0662407122049053</v>
      </c>
    </row>
    <row r="112" spans="1:11" x14ac:dyDescent="0.2">
      <c r="B112" s="107">
        <f>[1]Dates!A166</f>
        <v>44166</v>
      </c>
      <c r="C112" s="100" t="e">
        <v>#N/A</v>
      </c>
      <c r="D112" s="108">
        <v>3.0620959999999999</v>
      </c>
      <c r="E112" s="108">
        <v>2.7065999999999999</v>
      </c>
      <c r="F112" s="109">
        <v>0.21810000000000002</v>
      </c>
      <c r="G112" s="76">
        <v>353</v>
      </c>
      <c r="H112" s="53">
        <f t="shared" si="2"/>
        <v>1.6319290170305136</v>
      </c>
      <c r="I112" s="53">
        <f t="shared" si="3"/>
        <v>4.4889719366164229</v>
      </c>
      <c r="J112" s="51">
        <f t="shared" si="4"/>
        <v>1.6319290168367593</v>
      </c>
      <c r="K112" s="51">
        <f t="shared" si="5"/>
        <v>4.4889719371493859</v>
      </c>
    </row>
    <row r="113" spans="2:13" x14ac:dyDescent="0.2">
      <c r="B113" s="32" t="str">
        <f>"Sources: Short-Term Energy Outlook, "&amp;[1]Dates!$B$7&amp;", and CME Group"</f>
        <v>Sources: Short-Term Energy Outlook, July 2019, and CME Group</v>
      </c>
    </row>
    <row r="114" spans="2:13" ht="12.75" customHeight="1" x14ac:dyDescent="0.2">
      <c r="B114" s="571" t="s">
        <v>548</v>
      </c>
      <c r="C114" s="571"/>
      <c r="D114" s="571"/>
      <c r="E114" s="571"/>
      <c r="F114" s="571"/>
      <c r="G114" s="571"/>
      <c r="H114" s="571"/>
      <c r="I114" s="571"/>
      <c r="J114" s="571"/>
      <c r="K114" s="571"/>
      <c r="L114" s="571"/>
      <c r="M114" s="571"/>
    </row>
    <row r="115" spans="2:13" x14ac:dyDescent="0.2">
      <c r="B115" s="571"/>
      <c r="C115" s="571"/>
      <c r="D115" s="571"/>
      <c r="E115" s="571"/>
      <c r="F115" s="571"/>
      <c r="G115" s="571"/>
      <c r="H115" s="571"/>
      <c r="I115" s="571"/>
      <c r="J115" s="571"/>
      <c r="K115" s="571"/>
      <c r="L115" s="571"/>
      <c r="M115" s="571"/>
    </row>
    <row r="116" spans="2:13" x14ac:dyDescent="0.2">
      <c r="B116" s="373"/>
      <c r="C116" s="373"/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6" type="noConversion"/>
  <conditionalFormatting sqref="C77:K112">
    <cfRule type="expression" dxfId="117" priority="10" stopIfTrue="1">
      <formula>ISNA(C77)</formula>
    </cfRule>
  </conditionalFormatting>
  <conditionalFormatting sqref="C77:G112">
    <cfRule type="expression" dxfId="116" priority="9" stopIfTrue="1">
      <formula>ISNA(C77)</formula>
    </cfRule>
  </conditionalFormatting>
  <conditionalFormatting sqref="H77:I77">
    <cfRule type="expression" dxfId="115" priority="8" stopIfTrue="1">
      <formula>ISNA(H77)</formula>
    </cfRule>
  </conditionalFormatting>
  <conditionalFormatting sqref="E41:I52">
    <cfRule type="expression" dxfId="114" priority="5" stopIfTrue="1">
      <formula>ISNA(E41)</formula>
    </cfRule>
  </conditionalFormatting>
  <conditionalFormatting sqref="C30:C76">
    <cfRule type="expression" dxfId="113" priority="1" stopIfTrue="1">
      <formula>ISNA(C30)</formula>
    </cfRule>
  </conditionalFormatting>
  <conditionalFormatting sqref="C29:I29 E30:I40">
    <cfRule type="expression" dxfId="112" priority="7" stopIfTrue="1">
      <formula>ISNA(C29)</formula>
    </cfRule>
  </conditionalFormatting>
  <conditionalFormatting sqref="C29">
    <cfRule type="expression" dxfId="111" priority="6" stopIfTrue="1">
      <formula>ISNA(C29)</formula>
    </cfRule>
  </conditionalFormatting>
  <conditionalFormatting sqref="E65:I76">
    <cfRule type="expression" dxfId="110" priority="3" stopIfTrue="1">
      <formula>ISNA(E65)</formula>
    </cfRule>
  </conditionalFormatting>
  <conditionalFormatting sqref="E53:I64">
    <cfRule type="expression" dxfId="109" priority="4" stopIfTrue="1">
      <formula>ISNA(E53)</formula>
    </cfRule>
  </conditionalFormatting>
  <conditionalFormatting sqref="C30:D76">
    <cfRule type="expression" dxfId="108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5.85546875" style="131" customWidth="1"/>
    <col min="18" max="18" width="10.5703125" style="131" customWidth="1"/>
    <col min="19" max="27" width="9.140625" style="131"/>
    <col min="28" max="29" width="9.140625" style="133"/>
    <col min="30" max="16384" width="9.140625" style="131"/>
  </cols>
  <sheetData>
    <row r="2" spans="1:18" ht="15.75" x14ac:dyDescent="0.25">
      <c r="A2" s="44" t="str">
        <f>[1]Dates!$B$6</f>
        <v>Short-Term Energy Outlook, July 2019</v>
      </c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369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458" t="s">
        <v>422</v>
      </c>
      <c r="R6" s="459" t="s">
        <v>298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460" t="s">
        <v>423</v>
      </c>
      <c r="R7" s="461" t="s">
        <v>300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3" spans="1:29" x14ac:dyDescent="0.25">
      <c r="A23" s="327"/>
      <c r="B23" s="327"/>
      <c r="C23" s="327"/>
      <c r="D23" s="327"/>
      <c r="E23" s="327"/>
      <c r="F23" s="327"/>
      <c r="G23" s="327"/>
      <c r="H23" s="327"/>
      <c r="I23" s="327"/>
      <c r="J23" s="327"/>
    </row>
    <row r="24" spans="1:29" x14ac:dyDescent="0.25">
      <c r="B24"/>
      <c r="C24"/>
      <c r="D24" s="572"/>
      <c r="E24" s="572"/>
      <c r="F24" s="572"/>
      <c r="G24" s="572"/>
      <c r="H24" s="572"/>
      <c r="I24" s="32"/>
      <c r="J24" s="572"/>
      <c r="K24" s="572"/>
      <c r="L24" s="572"/>
      <c r="M24" s="572"/>
    </row>
    <row r="25" spans="1:29" s="393" customFormat="1" x14ac:dyDescent="0.25">
      <c r="D25" s="438" t="s">
        <v>542</v>
      </c>
      <c r="E25" s="438" t="s">
        <v>301</v>
      </c>
      <c r="F25" s="468" t="s">
        <v>543</v>
      </c>
      <c r="G25" s="468" t="s">
        <v>498</v>
      </c>
      <c r="H25" s="438"/>
      <c r="I25" s="439" t="s">
        <v>540</v>
      </c>
      <c r="J25" s="438" t="s">
        <v>242</v>
      </c>
      <c r="K25" s="468" t="s">
        <v>541</v>
      </c>
      <c r="L25" s="468" t="s">
        <v>498</v>
      </c>
      <c r="O25" s="457"/>
      <c r="P25" s="457"/>
      <c r="AB25" s="457"/>
      <c r="AC25" s="457"/>
    </row>
    <row r="26" spans="1:29" x14ac:dyDescent="0.25">
      <c r="B26" s="131">
        <f t="shared" ref="B26:B73" si="0">YEAR(C26)</f>
        <v>2015</v>
      </c>
      <c r="C26" s="134">
        <f>[1]Dates!A95</f>
        <v>42005</v>
      </c>
      <c r="D26" s="135">
        <v>9.5</v>
      </c>
      <c r="E26" s="141" t="e">
        <v>#N/A</v>
      </c>
      <c r="F26" s="140"/>
      <c r="G26" s="541">
        <v>9.5</v>
      </c>
      <c r="H26" s="138"/>
      <c r="I26" s="135">
        <v>3.1077720000000002</v>
      </c>
      <c r="J26" s="141" t="e">
        <v>#N/A</v>
      </c>
      <c r="K26" s="140"/>
      <c r="L26" s="140">
        <v>3.1077720000000002</v>
      </c>
      <c r="M26" s="140"/>
    </row>
    <row r="27" spans="1:29" x14ac:dyDescent="0.25">
      <c r="B27" s="131">
        <f t="shared" si="0"/>
        <v>2015</v>
      </c>
      <c r="C27" s="134">
        <f>[1]Dates!A96</f>
        <v>42036</v>
      </c>
      <c r="D27" s="135">
        <v>9.08</v>
      </c>
      <c r="E27" s="141" t="e">
        <v>#N/A</v>
      </c>
      <c r="F27" s="149">
        <f t="shared" ref="F27:F36" si="1">AVERAGEIF($B$26:$B$97,B27,$G$26:$G$97)</f>
        <v>12.295000000000002</v>
      </c>
      <c r="G27" s="140">
        <v>9.08</v>
      </c>
      <c r="H27" s="138"/>
      <c r="I27" s="135">
        <v>2.9821740000000001</v>
      </c>
      <c r="J27" s="141" t="e">
        <v>#N/A</v>
      </c>
      <c r="K27" s="149">
        <f t="shared" ref="K27:K36" si="2">AVERAGEIF($B$26:$B$97,B27,$L$26:$L$97)</f>
        <v>2.7314104999999995</v>
      </c>
      <c r="L27" s="140">
        <v>2.9821740000000001</v>
      </c>
      <c r="M27" s="138"/>
    </row>
    <row r="28" spans="1:29" x14ac:dyDescent="0.25">
      <c r="B28" s="131">
        <f t="shared" si="0"/>
        <v>2015</v>
      </c>
      <c r="C28" s="134">
        <f>[1]Dates!A97</f>
        <v>42064</v>
      </c>
      <c r="D28" s="135">
        <v>9.2799999999999994</v>
      </c>
      <c r="E28" s="141" t="e">
        <v>#N/A</v>
      </c>
      <c r="F28" s="149">
        <f t="shared" si="1"/>
        <v>12.295000000000002</v>
      </c>
      <c r="G28" s="140">
        <v>9.2799999999999994</v>
      </c>
      <c r="H28" s="138"/>
      <c r="I28" s="135">
        <v>2.9385780000000001</v>
      </c>
      <c r="J28" s="141" t="e">
        <v>#N/A</v>
      </c>
      <c r="K28" s="149">
        <f t="shared" si="2"/>
        <v>2.7314104999999995</v>
      </c>
      <c r="L28" s="140">
        <v>2.9385780000000001</v>
      </c>
      <c r="M28" s="138"/>
    </row>
    <row r="29" spans="1:29" x14ac:dyDescent="0.25">
      <c r="B29" s="131">
        <f t="shared" si="0"/>
        <v>2015</v>
      </c>
      <c r="C29" s="134">
        <f>[1]Dates!A98</f>
        <v>42095</v>
      </c>
      <c r="D29" s="135">
        <v>10.43</v>
      </c>
      <c r="E29" s="141" t="e">
        <v>#N/A</v>
      </c>
      <c r="F29" s="149">
        <f t="shared" si="1"/>
        <v>12.295000000000002</v>
      </c>
      <c r="G29" s="140">
        <v>10.43</v>
      </c>
      <c r="H29" s="138"/>
      <c r="I29" s="135">
        <v>2.7091799999999999</v>
      </c>
      <c r="J29" s="141" t="e">
        <v>#N/A</v>
      </c>
      <c r="K29" s="140">
        <f t="shared" si="2"/>
        <v>2.7314104999999995</v>
      </c>
      <c r="L29" s="140">
        <v>2.7091799999999999</v>
      </c>
      <c r="M29" s="138"/>
    </row>
    <row r="30" spans="1:29" x14ac:dyDescent="0.25">
      <c r="B30" s="131">
        <f t="shared" si="0"/>
        <v>2015</v>
      </c>
      <c r="C30" s="134">
        <f>[1]Dates!A99</f>
        <v>42125</v>
      </c>
      <c r="D30" s="135">
        <v>12.73</v>
      </c>
      <c r="E30" s="141" t="e">
        <v>#N/A</v>
      </c>
      <c r="F30" s="149">
        <f t="shared" si="1"/>
        <v>12.295000000000002</v>
      </c>
      <c r="G30" s="140">
        <v>12.73</v>
      </c>
      <c r="H30" s="138"/>
      <c r="I30" s="135">
        <v>2.9572620000000001</v>
      </c>
      <c r="J30" s="141" t="e">
        <v>#N/A</v>
      </c>
      <c r="K30" s="140">
        <f t="shared" si="2"/>
        <v>2.7314104999999995</v>
      </c>
      <c r="L30" s="140">
        <v>2.9572620000000001</v>
      </c>
      <c r="M30" s="138"/>
    </row>
    <row r="31" spans="1:29" x14ac:dyDescent="0.25">
      <c r="B31" s="131">
        <f t="shared" si="0"/>
        <v>2015</v>
      </c>
      <c r="C31" s="134">
        <f>[1]Dates!A100</f>
        <v>42156</v>
      </c>
      <c r="D31" s="135">
        <v>15.07</v>
      </c>
      <c r="E31" s="141" t="e">
        <v>#N/A</v>
      </c>
      <c r="F31" s="149">
        <f t="shared" si="1"/>
        <v>12.295000000000002</v>
      </c>
      <c r="G31" s="140">
        <v>15.07</v>
      </c>
      <c r="H31" s="138"/>
      <c r="I31" s="135">
        <v>2.8897919999999999</v>
      </c>
      <c r="J31" s="141" t="e">
        <v>#N/A</v>
      </c>
      <c r="K31" s="140">
        <f t="shared" si="2"/>
        <v>2.7314104999999995</v>
      </c>
      <c r="L31" s="140">
        <v>2.8897919999999999</v>
      </c>
      <c r="M31" s="138"/>
    </row>
    <row r="32" spans="1:29" x14ac:dyDescent="0.25">
      <c r="B32" s="131">
        <f t="shared" si="0"/>
        <v>2015</v>
      </c>
      <c r="C32" s="134">
        <f>[1]Dates!A101</f>
        <v>42186</v>
      </c>
      <c r="D32" s="135">
        <v>16.28</v>
      </c>
      <c r="E32" s="141" t="e">
        <v>#N/A</v>
      </c>
      <c r="F32" s="149">
        <f t="shared" si="1"/>
        <v>12.295000000000002</v>
      </c>
      <c r="G32" s="140">
        <v>16.28</v>
      </c>
      <c r="H32" s="138"/>
      <c r="I32" s="135">
        <v>2.946882</v>
      </c>
      <c r="J32" s="141" t="e">
        <v>#N/A</v>
      </c>
      <c r="K32" s="140">
        <f t="shared" si="2"/>
        <v>2.7314104999999995</v>
      </c>
      <c r="L32" s="140">
        <v>2.946882</v>
      </c>
      <c r="M32" s="138"/>
    </row>
    <row r="33" spans="2:13" x14ac:dyDescent="0.25">
      <c r="B33" s="131">
        <f t="shared" si="0"/>
        <v>2015</v>
      </c>
      <c r="C33" s="134">
        <f>[1]Dates!A102</f>
        <v>42217</v>
      </c>
      <c r="D33" s="135">
        <v>16.88</v>
      </c>
      <c r="E33" s="141" t="e">
        <v>#N/A</v>
      </c>
      <c r="F33" s="149">
        <f t="shared" si="1"/>
        <v>12.295000000000002</v>
      </c>
      <c r="G33" s="140">
        <v>16.88</v>
      </c>
      <c r="H33" s="138"/>
      <c r="I33" s="135">
        <v>2.8794119999999999</v>
      </c>
      <c r="J33" s="141" t="e">
        <v>#N/A</v>
      </c>
      <c r="K33" s="140">
        <f t="shared" si="2"/>
        <v>2.7314104999999995</v>
      </c>
      <c r="L33" s="140">
        <v>2.8794119999999999</v>
      </c>
      <c r="M33" s="138"/>
    </row>
    <row r="34" spans="2:13" x14ac:dyDescent="0.25">
      <c r="B34" s="131">
        <f t="shared" si="0"/>
        <v>2015</v>
      </c>
      <c r="C34" s="134">
        <f>[1]Dates!A103</f>
        <v>42248</v>
      </c>
      <c r="D34" s="135">
        <v>16.399999999999999</v>
      </c>
      <c r="E34" s="141" t="e">
        <v>#N/A</v>
      </c>
      <c r="F34" s="149">
        <f t="shared" si="1"/>
        <v>12.295000000000002</v>
      </c>
      <c r="G34" s="140">
        <v>16.399999999999999</v>
      </c>
      <c r="H34" s="138"/>
      <c r="I34" s="135">
        <v>2.7610800000000002</v>
      </c>
      <c r="J34" s="141" t="e">
        <v>#N/A</v>
      </c>
      <c r="K34" s="140">
        <f t="shared" si="2"/>
        <v>2.7314104999999995</v>
      </c>
      <c r="L34" s="140">
        <v>2.7610800000000002</v>
      </c>
      <c r="M34" s="138"/>
    </row>
    <row r="35" spans="2:13" x14ac:dyDescent="0.25">
      <c r="B35" s="131">
        <f t="shared" si="0"/>
        <v>2015</v>
      </c>
      <c r="C35" s="134">
        <f>[1]Dates!A104</f>
        <v>42278</v>
      </c>
      <c r="D35" s="135">
        <v>12.6</v>
      </c>
      <c r="E35" s="141" t="e">
        <v>#N/A</v>
      </c>
      <c r="F35" s="149">
        <f t="shared" si="1"/>
        <v>12.295000000000002</v>
      </c>
      <c r="G35" s="140">
        <v>12.6</v>
      </c>
      <c r="H35" s="138"/>
      <c r="I35" s="135">
        <v>2.4299580000000001</v>
      </c>
      <c r="J35" s="141" t="e">
        <v>#N/A</v>
      </c>
      <c r="K35" s="140">
        <f t="shared" si="2"/>
        <v>2.7314104999999995</v>
      </c>
      <c r="L35" s="140">
        <v>2.4299580000000001</v>
      </c>
      <c r="M35" s="138"/>
    </row>
    <row r="36" spans="2:13" x14ac:dyDescent="0.25">
      <c r="B36" s="131">
        <f t="shared" si="0"/>
        <v>2015</v>
      </c>
      <c r="C36" s="134">
        <f>[1]Dates!A105</f>
        <v>42309</v>
      </c>
      <c r="D36" s="135">
        <v>10.02</v>
      </c>
      <c r="E36" s="141" t="e">
        <v>#N/A</v>
      </c>
      <c r="F36" s="149">
        <f t="shared" si="1"/>
        <v>12.295000000000002</v>
      </c>
      <c r="G36" s="140">
        <v>10.02</v>
      </c>
      <c r="H36" s="138"/>
      <c r="I36" s="135">
        <v>2.1725340000000002</v>
      </c>
      <c r="J36" s="141" t="e">
        <v>#N/A</v>
      </c>
      <c r="K36" s="149">
        <f t="shared" si="2"/>
        <v>2.7314104999999995</v>
      </c>
      <c r="L36" s="140">
        <v>2.1725340000000002</v>
      </c>
      <c r="M36" s="138"/>
    </row>
    <row r="37" spans="2:13" x14ac:dyDescent="0.25">
      <c r="B37" s="131">
        <f t="shared" si="0"/>
        <v>2015</v>
      </c>
      <c r="C37" s="134">
        <f>[1]Dates!A106</f>
        <v>42339</v>
      </c>
      <c r="D37" s="135">
        <v>9.27</v>
      </c>
      <c r="E37" s="141" t="e">
        <v>#N/A</v>
      </c>
      <c r="F37" s="140"/>
      <c r="G37" s="140">
        <v>9.27</v>
      </c>
      <c r="H37" s="138"/>
      <c r="I37" s="135">
        <v>2.0023019999999998</v>
      </c>
      <c r="J37" s="141" t="e">
        <v>#N/A</v>
      </c>
      <c r="K37" s="140"/>
      <c r="L37" s="140">
        <v>2.0023019999999998</v>
      </c>
      <c r="M37" s="138"/>
    </row>
    <row r="38" spans="2:13" x14ac:dyDescent="0.25">
      <c r="B38" s="131">
        <f t="shared" si="0"/>
        <v>2016</v>
      </c>
      <c r="C38" s="134">
        <f>[1]Dates!A107</f>
        <v>42370</v>
      </c>
      <c r="D38" s="135">
        <v>8.2799999999999994</v>
      </c>
      <c r="E38" s="141" t="e">
        <v>#N/A</v>
      </c>
      <c r="F38" s="140"/>
      <c r="G38" s="140">
        <v>8.2799999999999994</v>
      </c>
      <c r="H38" s="138"/>
      <c r="I38" s="135">
        <v>2.3674710000000001</v>
      </c>
      <c r="J38" s="141" t="e">
        <v>#N/A</v>
      </c>
      <c r="K38" s="140"/>
      <c r="L38" s="140">
        <v>2.3674710000000001</v>
      </c>
      <c r="M38" s="138"/>
    </row>
    <row r="39" spans="2:13" x14ac:dyDescent="0.25">
      <c r="B39" s="131">
        <f t="shared" si="0"/>
        <v>2016</v>
      </c>
      <c r="C39" s="134">
        <f>[1]Dates!A108</f>
        <v>42401</v>
      </c>
      <c r="D39" s="135">
        <v>8.36</v>
      </c>
      <c r="E39" s="141" t="e">
        <v>#N/A</v>
      </c>
      <c r="F39" s="149">
        <f t="shared" ref="F39" si="3">AVERAGEIF($B$26:$B$97,B39,$G$26:$G$97)</f>
        <v>12.17</v>
      </c>
      <c r="G39" s="140">
        <v>8.36</v>
      </c>
      <c r="H39" s="138"/>
      <c r="I39" s="135">
        <v>2.0625930000000001</v>
      </c>
      <c r="J39" s="141" t="e">
        <v>#N/A</v>
      </c>
      <c r="K39" s="149">
        <f t="shared" ref="K39" si="4">AVERAGEIF($B$26:$B$97,B39,$L$26:$L$97)</f>
        <v>2.6079685833333328</v>
      </c>
      <c r="L39" s="140">
        <v>2.0625930000000001</v>
      </c>
      <c r="M39" s="138"/>
    </row>
    <row r="40" spans="2:13" x14ac:dyDescent="0.25">
      <c r="B40" s="131">
        <f t="shared" si="0"/>
        <v>2016</v>
      </c>
      <c r="C40" s="134">
        <f>[1]Dates!A109</f>
        <v>42430</v>
      </c>
      <c r="D40" s="135">
        <v>9.19</v>
      </c>
      <c r="E40" s="141" t="e">
        <v>#N/A</v>
      </c>
      <c r="F40" s="140">
        <f t="shared" ref="F40:F48" si="5">AVERAGEIF($B$26:$B$97,B40,$G$26:$G$97)</f>
        <v>12.17</v>
      </c>
      <c r="G40" s="140">
        <v>9.19</v>
      </c>
      <c r="H40" s="138"/>
      <c r="I40" s="135">
        <v>1.7929729999999999</v>
      </c>
      <c r="J40" s="141" t="e">
        <v>#N/A</v>
      </c>
      <c r="K40" s="140">
        <f t="shared" ref="K40:K48" si="6">AVERAGEIF($B$26:$B$97,B40,$L$26:$L$97)</f>
        <v>2.6079685833333328</v>
      </c>
      <c r="L40" s="140">
        <v>1.7929729999999999</v>
      </c>
      <c r="M40" s="138"/>
    </row>
    <row r="41" spans="2:13" x14ac:dyDescent="0.25">
      <c r="B41" s="131">
        <f t="shared" si="0"/>
        <v>2016</v>
      </c>
      <c r="C41" s="134">
        <f>[1]Dates!A110</f>
        <v>42461</v>
      </c>
      <c r="D41" s="135">
        <v>9.65</v>
      </c>
      <c r="E41" s="141" t="e">
        <v>#N/A</v>
      </c>
      <c r="F41" s="140">
        <f t="shared" si="5"/>
        <v>12.17</v>
      </c>
      <c r="G41" s="140">
        <v>9.65</v>
      </c>
      <c r="H41" s="138"/>
      <c r="I41" s="135">
        <v>1.9879290000000001</v>
      </c>
      <c r="J41" s="141" t="e">
        <v>#N/A</v>
      </c>
      <c r="K41" s="140">
        <f t="shared" si="6"/>
        <v>2.6079685833333328</v>
      </c>
      <c r="L41" s="140">
        <v>1.9879290000000001</v>
      </c>
      <c r="M41" s="138"/>
    </row>
    <row r="42" spans="2:13" x14ac:dyDescent="0.25">
      <c r="B42" s="131">
        <f t="shared" si="0"/>
        <v>2016</v>
      </c>
      <c r="C42" s="134">
        <f>[1]Dates!A111</f>
        <v>42491</v>
      </c>
      <c r="D42" s="135">
        <v>11.62</v>
      </c>
      <c r="E42" s="141" t="e">
        <v>#N/A</v>
      </c>
      <c r="F42" s="140">
        <f t="shared" si="5"/>
        <v>12.17</v>
      </c>
      <c r="G42" s="140">
        <v>11.62</v>
      </c>
      <c r="H42" s="138"/>
      <c r="I42" s="135">
        <v>1.9931140000000001</v>
      </c>
      <c r="J42" s="141" t="e">
        <v>#N/A</v>
      </c>
      <c r="K42" s="140">
        <f t="shared" si="6"/>
        <v>2.6079685833333328</v>
      </c>
      <c r="L42" s="140">
        <v>1.9931140000000001</v>
      </c>
      <c r="M42" s="138"/>
    </row>
    <row r="43" spans="2:13" x14ac:dyDescent="0.25">
      <c r="B43" s="131">
        <f t="shared" si="0"/>
        <v>2016</v>
      </c>
      <c r="C43" s="134">
        <f>[1]Dates!A112</f>
        <v>42522</v>
      </c>
      <c r="D43" s="135">
        <v>14.43</v>
      </c>
      <c r="E43" s="141" t="e">
        <v>#N/A</v>
      </c>
      <c r="F43" s="140">
        <f t="shared" si="5"/>
        <v>12.17</v>
      </c>
      <c r="G43" s="140">
        <v>14.43</v>
      </c>
      <c r="H43" s="138"/>
      <c r="I43" s="135">
        <v>2.6827190000000001</v>
      </c>
      <c r="J43" s="141" t="e">
        <v>#N/A</v>
      </c>
      <c r="K43" s="140">
        <f t="shared" si="6"/>
        <v>2.6079685833333328</v>
      </c>
      <c r="L43" s="140">
        <v>2.6827190000000001</v>
      </c>
      <c r="M43" s="138"/>
    </row>
    <row r="44" spans="2:13" x14ac:dyDescent="0.25">
      <c r="B44" s="131">
        <f t="shared" si="0"/>
        <v>2016</v>
      </c>
      <c r="C44" s="134">
        <f>[1]Dates!A113</f>
        <v>42552</v>
      </c>
      <c r="D44" s="135">
        <v>16.559999999999999</v>
      </c>
      <c r="E44" s="141" t="e">
        <v>#N/A</v>
      </c>
      <c r="F44" s="140">
        <f t="shared" si="5"/>
        <v>12.17</v>
      </c>
      <c r="G44" s="140">
        <v>16.559999999999999</v>
      </c>
      <c r="H44" s="138"/>
      <c r="I44" s="135">
        <v>2.9264139999999998</v>
      </c>
      <c r="J44" s="141" t="e">
        <v>#N/A</v>
      </c>
      <c r="K44" s="140">
        <f t="shared" si="6"/>
        <v>2.6079685833333328</v>
      </c>
      <c r="L44" s="140">
        <v>2.9264139999999998</v>
      </c>
      <c r="M44" s="138"/>
    </row>
    <row r="45" spans="2:13" x14ac:dyDescent="0.25">
      <c r="B45" s="131">
        <f t="shared" si="0"/>
        <v>2016</v>
      </c>
      <c r="C45" s="134">
        <f>[1]Dates!A114</f>
        <v>42583</v>
      </c>
      <c r="D45" s="135">
        <v>17.600000000000001</v>
      </c>
      <c r="E45" s="141" t="e">
        <v>#N/A</v>
      </c>
      <c r="F45" s="140">
        <f t="shared" si="5"/>
        <v>12.17</v>
      </c>
      <c r="G45" s="140">
        <v>17.600000000000001</v>
      </c>
      <c r="H45" s="138"/>
      <c r="I45" s="135">
        <v>2.9264139999999998</v>
      </c>
      <c r="J45" s="141" t="e">
        <v>#N/A</v>
      </c>
      <c r="K45" s="140">
        <f t="shared" si="6"/>
        <v>2.6079685833333328</v>
      </c>
      <c r="L45" s="140">
        <v>2.9264139999999998</v>
      </c>
      <c r="M45" s="138"/>
    </row>
    <row r="46" spans="2:13" x14ac:dyDescent="0.25">
      <c r="B46" s="131">
        <f t="shared" si="0"/>
        <v>2016</v>
      </c>
      <c r="C46" s="134">
        <f>[1]Dates!A115</f>
        <v>42614</v>
      </c>
      <c r="D46" s="135">
        <v>16.78</v>
      </c>
      <c r="E46" s="141" t="e">
        <v>#N/A</v>
      </c>
      <c r="F46" s="140">
        <f t="shared" si="5"/>
        <v>12.17</v>
      </c>
      <c r="G46" s="140">
        <v>16.78</v>
      </c>
      <c r="H46" s="138"/>
      <c r="I46" s="135">
        <v>3.1027040000000001</v>
      </c>
      <c r="J46" s="141" t="e">
        <v>#N/A</v>
      </c>
      <c r="K46" s="140">
        <f t="shared" si="6"/>
        <v>2.6079685833333328</v>
      </c>
      <c r="L46" s="140">
        <v>3.1027040000000001</v>
      </c>
      <c r="M46" s="138"/>
    </row>
    <row r="47" spans="2:13" x14ac:dyDescent="0.25">
      <c r="B47" s="131">
        <f t="shared" si="0"/>
        <v>2016</v>
      </c>
      <c r="C47" s="134">
        <f>[1]Dates!A116</f>
        <v>42644</v>
      </c>
      <c r="D47" s="135">
        <v>13.74</v>
      </c>
      <c r="E47" s="141" t="e">
        <v>#N/A</v>
      </c>
      <c r="F47" s="140">
        <f t="shared" si="5"/>
        <v>12.17</v>
      </c>
      <c r="G47" s="140">
        <v>13.74</v>
      </c>
      <c r="H47" s="138"/>
      <c r="I47" s="135">
        <v>3.0871490000000001</v>
      </c>
      <c r="J47" s="141" t="e">
        <v>#N/A</v>
      </c>
      <c r="K47" s="140">
        <f t="shared" si="6"/>
        <v>2.6079685833333328</v>
      </c>
      <c r="L47" s="140">
        <v>3.0871490000000001</v>
      </c>
      <c r="M47" s="138"/>
    </row>
    <row r="48" spans="2:13" x14ac:dyDescent="0.25">
      <c r="B48" s="131">
        <f t="shared" si="0"/>
        <v>2016</v>
      </c>
      <c r="C48" s="134">
        <f>[1]Dates!A117</f>
        <v>42675</v>
      </c>
      <c r="D48" s="135">
        <v>10.77</v>
      </c>
      <c r="E48" s="141" t="e">
        <v>#N/A</v>
      </c>
      <c r="F48" s="149">
        <f t="shared" si="5"/>
        <v>12.17</v>
      </c>
      <c r="G48" s="140">
        <v>10.77</v>
      </c>
      <c r="H48" s="138"/>
      <c r="I48" s="135">
        <v>2.6422759999999998</v>
      </c>
      <c r="J48" s="141" t="e">
        <v>#N/A</v>
      </c>
      <c r="K48" s="149">
        <f t="shared" si="6"/>
        <v>2.6079685833333328</v>
      </c>
      <c r="L48" s="140">
        <v>2.6422759999999998</v>
      </c>
      <c r="M48" s="138"/>
    </row>
    <row r="49" spans="2:13" x14ac:dyDescent="0.25">
      <c r="B49" s="131">
        <f t="shared" si="0"/>
        <v>2016</v>
      </c>
      <c r="C49" s="134">
        <f>[1]Dates!A118</f>
        <v>42705</v>
      </c>
      <c r="D49" s="135">
        <v>9.06</v>
      </c>
      <c r="E49" s="141" t="e">
        <v>#N/A</v>
      </c>
      <c r="F49" s="140"/>
      <c r="G49" s="140">
        <v>9.06</v>
      </c>
      <c r="H49" s="138"/>
      <c r="I49" s="135">
        <v>3.7238669999999998</v>
      </c>
      <c r="J49" s="141" t="e">
        <v>#N/A</v>
      </c>
      <c r="K49" s="140"/>
      <c r="L49" s="140">
        <v>3.7238669999999998</v>
      </c>
      <c r="M49" s="138"/>
    </row>
    <row r="50" spans="2:13" x14ac:dyDescent="0.25">
      <c r="B50" s="131">
        <f t="shared" si="0"/>
        <v>2017</v>
      </c>
      <c r="C50" s="134">
        <f>[1]Dates!A119</f>
        <v>42736</v>
      </c>
      <c r="D50" s="135">
        <v>9.32</v>
      </c>
      <c r="E50" s="141" t="e">
        <v>#N/A</v>
      </c>
      <c r="F50" s="140"/>
      <c r="G50" s="140">
        <v>9.32</v>
      </c>
      <c r="H50" s="138"/>
      <c r="I50" s="135">
        <v>3.4262480000000002</v>
      </c>
      <c r="J50" s="141" t="e">
        <v>#N/A</v>
      </c>
      <c r="K50" s="140"/>
      <c r="L50" s="140">
        <v>3.4262480000000002</v>
      </c>
      <c r="M50" s="138"/>
    </row>
    <row r="51" spans="2:13" x14ac:dyDescent="0.25">
      <c r="B51" s="131">
        <f t="shared" si="0"/>
        <v>2017</v>
      </c>
      <c r="C51" s="134">
        <f>[1]Dates!A120</f>
        <v>42767</v>
      </c>
      <c r="D51" s="135">
        <v>10.01</v>
      </c>
      <c r="E51" s="141" t="e">
        <v>#N/A</v>
      </c>
      <c r="F51" s="149">
        <f t="shared" ref="F51" si="7">AVERAGEIF($B$26:$B$97,B51,$G$26:$G$97)</f>
        <v>12.970833333333331</v>
      </c>
      <c r="G51" s="140">
        <v>10.01</v>
      </c>
      <c r="H51" s="138"/>
      <c r="I51" s="135">
        <v>2.9575239999999998</v>
      </c>
      <c r="J51" s="141" t="e">
        <v>#N/A</v>
      </c>
      <c r="K51" s="149">
        <f t="shared" ref="K51" si="8">AVERAGEIF($B$26:$B$97,B51,$L$26:$L$97)</f>
        <v>3.0970005</v>
      </c>
      <c r="L51" s="140">
        <v>2.9575239999999998</v>
      </c>
      <c r="M51" s="138"/>
    </row>
    <row r="52" spans="2:13" x14ac:dyDescent="0.25">
      <c r="B52" s="131">
        <f t="shared" si="0"/>
        <v>2017</v>
      </c>
      <c r="C52" s="134">
        <f>[1]Dates!A121</f>
        <v>42795</v>
      </c>
      <c r="D52" s="135">
        <v>9.86</v>
      </c>
      <c r="E52" s="141" t="e">
        <v>#N/A</v>
      </c>
      <c r="F52" s="140">
        <f t="shared" ref="F52:F60" si="9">AVERAGEIF($B$26:$B$97,B52,$G$26:$G$97)</f>
        <v>12.970833333333331</v>
      </c>
      <c r="G52" s="140">
        <v>9.86</v>
      </c>
      <c r="H52" s="138"/>
      <c r="I52" s="135">
        <v>2.9865599999999999</v>
      </c>
      <c r="J52" s="141" t="e">
        <v>#N/A</v>
      </c>
      <c r="K52" s="140">
        <f t="shared" ref="K52:K60" si="10">AVERAGEIF($B$26:$B$97,B52,$L$26:$L$97)</f>
        <v>3.0970005</v>
      </c>
      <c r="L52" s="140">
        <v>2.9865599999999999</v>
      </c>
      <c r="M52" s="138"/>
    </row>
    <row r="53" spans="2:13" x14ac:dyDescent="0.25">
      <c r="B53" s="131">
        <f t="shared" si="0"/>
        <v>2017</v>
      </c>
      <c r="C53" s="134">
        <f>[1]Dates!A122</f>
        <v>42826</v>
      </c>
      <c r="D53" s="135">
        <v>11.34</v>
      </c>
      <c r="E53" s="141" t="e">
        <v>#N/A</v>
      </c>
      <c r="F53" s="140">
        <f t="shared" si="9"/>
        <v>12.970833333333331</v>
      </c>
      <c r="G53" s="140">
        <v>11.34</v>
      </c>
      <c r="H53" s="138"/>
      <c r="I53" s="135">
        <v>3.2178110000000002</v>
      </c>
      <c r="J53" s="141" t="e">
        <v>#N/A</v>
      </c>
      <c r="K53" s="140">
        <f t="shared" si="10"/>
        <v>3.0970005</v>
      </c>
      <c r="L53" s="140">
        <v>3.2178110000000002</v>
      </c>
      <c r="M53" s="138"/>
    </row>
    <row r="54" spans="2:13" x14ac:dyDescent="0.25">
      <c r="B54" s="131">
        <f t="shared" si="0"/>
        <v>2017</v>
      </c>
      <c r="C54" s="134">
        <f>[1]Dates!A123</f>
        <v>42856</v>
      </c>
      <c r="D54" s="135">
        <v>13.26</v>
      </c>
      <c r="E54" s="141" t="e">
        <v>#N/A</v>
      </c>
      <c r="F54" s="140">
        <f t="shared" si="9"/>
        <v>12.970833333333331</v>
      </c>
      <c r="G54" s="140">
        <v>13.26</v>
      </c>
      <c r="H54" s="138"/>
      <c r="I54" s="135">
        <v>3.2665500000000001</v>
      </c>
      <c r="J54" s="141" t="e">
        <v>#N/A</v>
      </c>
      <c r="K54" s="140">
        <f t="shared" si="10"/>
        <v>3.0970005</v>
      </c>
      <c r="L54" s="140">
        <v>3.2665500000000001</v>
      </c>
      <c r="M54" s="138"/>
    </row>
    <row r="55" spans="2:13" x14ac:dyDescent="0.25">
      <c r="B55" s="131">
        <f t="shared" si="0"/>
        <v>2017</v>
      </c>
      <c r="C55" s="134">
        <f>[1]Dates!A124</f>
        <v>42887</v>
      </c>
      <c r="D55" s="135">
        <v>16.059999999999999</v>
      </c>
      <c r="E55" s="141" t="e">
        <v>#N/A</v>
      </c>
      <c r="F55" s="140">
        <f t="shared" si="9"/>
        <v>12.970833333333331</v>
      </c>
      <c r="G55" s="140">
        <v>16.059999999999999</v>
      </c>
      <c r="H55" s="138"/>
      <c r="I55" s="135">
        <v>3.0850749999999998</v>
      </c>
      <c r="J55" s="141" t="e">
        <v>#N/A</v>
      </c>
      <c r="K55" s="140">
        <f t="shared" si="10"/>
        <v>3.0970005</v>
      </c>
      <c r="L55" s="140">
        <v>3.0850749999999998</v>
      </c>
      <c r="M55" s="138"/>
    </row>
    <row r="56" spans="2:13" x14ac:dyDescent="0.25">
      <c r="B56" s="131">
        <f t="shared" si="0"/>
        <v>2017</v>
      </c>
      <c r="C56" s="134">
        <f>[1]Dates!A125</f>
        <v>42917</v>
      </c>
      <c r="D56" s="135">
        <v>17.86</v>
      </c>
      <c r="E56" s="141" t="e">
        <v>#N/A</v>
      </c>
      <c r="F56" s="140">
        <f t="shared" si="9"/>
        <v>12.970833333333331</v>
      </c>
      <c r="G56" s="140">
        <v>17.86</v>
      </c>
      <c r="H56" s="138"/>
      <c r="I56" s="135">
        <v>3.094408</v>
      </c>
      <c r="J56" s="141" t="e">
        <v>#N/A</v>
      </c>
      <c r="K56" s="140">
        <f t="shared" si="10"/>
        <v>3.0970005</v>
      </c>
      <c r="L56" s="140">
        <v>3.094408</v>
      </c>
      <c r="M56" s="138"/>
    </row>
    <row r="57" spans="2:13" x14ac:dyDescent="0.25">
      <c r="B57" s="131">
        <f t="shared" si="0"/>
        <v>2017</v>
      </c>
      <c r="C57" s="134">
        <f>[1]Dates!A126</f>
        <v>42948</v>
      </c>
      <c r="D57" s="135">
        <v>18.22</v>
      </c>
      <c r="E57" s="141" t="e">
        <v>#N/A</v>
      </c>
      <c r="F57" s="140">
        <f t="shared" si="9"/>
        <v>12.970833333333331</v>
      </c>
      <c r="G57" s="140">
        <v>18.22</v>
      </c>
      <c r="H57" s="138"/>
      <c r="I57" s="135">
        <v>3.0072999999999999</v>
      </c>
      <c r="J57" s="141" t="e">
        <v>#N/A</v>
      </c>
      <c r="K57" s="140">
        <f t="shared" si="10"/>
        <v>3.0970005</v>
      </c>
      <c r="L57" s="140">
        <v>3.0072999999999999</v>
      </c>
      <c r="M57" s="138"/>
    </row>
    <row r="58" spans="2:13" x14ac:dyDescent="0.25">
      <c r="B58" s="131">
        <f t="shared" si="0"/>
        <v>2017</v>
      </c>
      <c r="C58" s="134">
        <f>[1]Dates!A127</f>
        <v>42979</v>
      </c>
      <c r="D58" s="135">
        <v>16.920000000000002</v>
      </c>
      <c r="E58" s="141" t="e">
        <v>#N/A</v>
      </c>
      <c r="F58" s="140">
        <f t="shared" si="9"/>
        <v>12.970833333333331</v>
      </c>
      <c r="G58" s="140">
        <v>16.920000000000002</v>
      </c>
      <c r="H58" s="138"/>
      <c r="I58" s="135">
        <v>3.086112</v>
      </c>
      <c r="J58" s="141" t="e">
        <v>#N/A</v>
      </c>
      <c r="K58" s="140">
        <f t="shared" si="10"/>
        <v>3.0970005</v>
      </c>
      <c r="L58" s="140">
        <v>3.086112</v>
      </c>
      <c r="M58" s="138"/>
    </row>
    <row r="59" spans="2:13" x14ac:dyDescent="0.25">
      <c r="B59" s="131">
        <f t="shared" si="0"/>
        <v>2017</v>
      </c>
      <c r="C59" s="134">
        <f>[1]Dates!A128</f>
        <v>43009</v>
      </c>
      <c r="D59" s="135">
        <v>13.36</v>
      </c>
      <c r="E59" s="141" t="e">
        <v>#N/A</v>
      </c>
      <c r="F59" s="140">
        <f t="shared" si="9"/>
        <v>12.970833333333331</v>
      </c>
      <c r="G59" s="140">
        <v>13.36</v>
      </c>
      <c r="H59" s="138"/>
      <c r="I59" s="135">
        <v>2.9855230000000001</v>
      </c>
      <c r="J59" s="141" t="e">
        <v>#N/A</v>
      </c>
      <c r="K59" s="140">
        <f t="shared" si="10"/>
        <v>3.0970005</v>
      </c>
      <c r="L59" s="140">
        <v>2.9855230000000001</v>
      </c>
      <c r="M59" s="138"/>
    </row>
    <row r="60" spans="2:13" x14ac:dyDescent="0.25">
      <c r="B60" s="131">
        <f t="shared" si="0"/>
        <v>2017</v>
      </c>
      <c r="C60" s="134">
        <f>[1]Dates!A129</f>
        <v>43040</v>
      </c>
      <c r="D60" s="135">
        <v>10.15</v>
      </c>
      <c r="E60" s="141" t="e">
        <v>#N/A</v>
      </c>
      <c r="F60" s="149">
        <f t="shared" si="9"/>
        <v>12.970833333333331</v>
      </c>
      <c r="G60" s="140">
        <v>10.15</v>
      </c>
      <c r="H60" s="138"/>
      <c r="I60" s="135">
        <v>3.125518</v>
      </c>
      <c r="J60" s="141" t="e">
        <v>#N/A</v>
      </c>
      <c r="K60" s="149">
        <f t="shared" si="10"/>
        <v>3.0970005</v>
      </c>
      <c r="L60" s="140">
        <v>3.125518</v>
      </c>
      <c r="M60" s="138"/>
    </row>
    <row r="61" spans="2:13" x14ac:dyDescent="0.25">
      <c r="B61" s="131">
        <f t="shared" si="0"/>
        <v>2017</v>
      </c>
      <c r="C61" s="134">
        <f>[1]Dates!A130</f>
        <v>43070</v>
      </c>
      <c r="D61" s="135">
        <v>9.2899999999999991</v>
      </c>
      <c r="E61" s="141" t="e">
        <v>#N/A</v>
      </c>
      <c r="F61" s="140"/>
      <c r="G61" s="140">
        <v>9.2899999999999991</v>
      </c>
      <c r="H61" s="138"/>
      <c r="I61" s="135">
        <v>2.9253770000000001</v>
      </c>
      <c r="J61" s="141" t="e">
        <v>#N/A</v>
      </c>
      <c r="K61" s="140"/>
      <c r="L61" s="140">
        <v>2.9253770000000001</v>
      </c>
      <c r="M61" s="138"/>
    </row>
    <row r="62" spans="2:13" x14ac:dyDescent="0.25">
      <c r="B62" s="131">
        <f t="shared" si="0"/>
        <v>2018</v>
      </c>
      <c r="C62" s="134">
        <f>[1]Dates!A131</f>
        <v>43101</v>
      </c>
      <c r="D62" s="135">
        <v>8.91</v>
      </c>
      <c r="E62" s="141" t="e">
        <v>#N/A</v>
      </c>
      <c r="F62" s="140"/>
      <c r="G62" s="140">
        <v>8.91</v>
      </c>
      <c r="H62" s="138"/>
      <c r="I62" s="135">
        <v>3.82653</v>
      </c>
      <c r="J62" s="141" t="e">
        <v>#N/A</v>
      </c>
      <c r="K62" s="140"/>
      <c r="L62" s="140">
        <v>3.82653</v>
      </c>
      <c r="M62" s="138"/>
    </row>
    <row r="63" spans="2:13" x14ac:dyDescent="0.25">
      <c r="B63" s="131">
        <f t="shared" si="0"/>
        <v>2018</v>
      </c>
      <c r="C63" s="134">
        <f>[1]Dates!A132</f>
        <v>43132</v>
      </c>
      <c r="D63" s="135">
        <v>9.64</v>
      </c>
      <c r="E63" s="141" t="e">
        <v>#N/A</v>
      </c>
      <c r="F63" s="140">
        <f t="shared" ref="F63:F72" si="11">AVERAGEIF($B$26:$B$97,B63,$G$26:$G$97)</f>
        <v>12.808333333333332</v>
      </c>
      <c r="G63" s="140">
        <v>9.64</v>
      </c>
      <c r="H63" s="138"/>
      <c r="I63" s="135">
        <v>2.7687900000000001</v>
      </c>
      <c r="J63" s="141" t="e">
        <v>#N/A</v>
      </c>
      <c r="K63" s="149">
        <f t="shared" ref="K63" si="12">AVERAGEIF($B$26:$B$97,B63,$L$26:$L$97)</f>
        <v>3.2676734166666663</v>
      </c>
      <c r="L63" s="140">
        <v>2.7687900000000001</v>
      </c>
      <c r="M63" s="138"/>
    </row>
    <row r="64" spans="2:13" x14ac:dyDescent="0.25">
      <c r="B64" s="131">
        <f t="shared" si="0"/>
        <v>2018</v>
      </c>
      <c r="C64" s="134">
        <f>[1]Dates!A133</f>
        <v>43160</v>
      </c>
      <c r="D64" s="135">
        <v>9.7799999999999994</v>
      </c>
      <c r="E64" s="141" t="e">
        <v>#N/A</v>
      </c>
      <c r="F64" s="140">
        <f t="shared" si="11"/>
        <v>12.808333333333332</v>
      </c>
      <c r="G64" s="140">
        <v>9.7799999999999994</v>
      </c>
      <c r="H64" s="138"/>
      <c r="I64" s="135">
        <v>2.7926410000000002</v>
      </c>
      <c r="J64" s="141" t="e">
        <v>#N/A</v>
      </c>
      <c r="K64" s="140">
        <f t="shared" ref="K64:K72" si="13">AVERAGEIF($B$26:$B$97,B64,$L$26:$L$97)</f>
        <v>3.2676734166666663</v>
      </c>
      <c r="L64" s="140">
        <v>2.7926410000000002</v>
      </c>
      <c r="M64" s="138"/>
    </row>
    <row r="65" spans="2:13" x14ac:dyDescent="0.25">
      <c r="B65" s="131">
        <f t="shared" si="0"/>
        <v>2018</v>
      </c>
      <c r="C65" s="134">
        <f>[1]Dates!A134</f>
        <v>43191</v>
      </c>
      <c r="D65" s="135">
        <v>10.039999999999999</v>
      </c>
      <c r="E65" s="141" t="e">
        <v>#N/A</v>
      </c>
      <c r="F65" s="150">
        <f t="shared" si="11"/>
        <v>12.808333333333332</v>
      </c>
      <c r="G65" s="140">
        <v>10.039999999999999</v>
      </c>
      <c r="H65" s="138"/>
      <c r="I65" s="135">
        <v>2.8994520000000001</v>
      </c>
      <c r="J65" s="141" t="e">
        <v>#N/A</v>
      </c>
      <c r="K65" s="140">
        <f t="shared" si="13"/>
        <v>3.2676734166666663</v>
      </c>
      <c r="L65" s="140">
        <v>2.8994520000000001</v>
      </c>
      <c r="M65" s="138"/>
    </row>
    <row r="66" spans="2:13" x14ac:dyDescent="0.25">
      <c r="B66" s="131">
        <f t="shared" si="0"/>
        <v>2018</v>
      </c>
      <c r="C66" s="134">
        <f>[1]Dates!A135</f>
        <v>43221</v>
      </c>
      <c r="D66" s="135">
        <v>13.64</v>
      </c>
      <c r="E66" s="141" t="e">
        <v>#N/A</v>
      </c>
      <c r="F66" s="150">
        <f t="shared" si="11"/>
        <v>12.808333333333332</v>
      </c>
      <c r="G66" s="140">
        <v>13.64</v>
      </c>
      <c r="H66" s="138"/>
      <c r="I66" s="135">
        <v>2.9036</v>
      </c>
      <c r="J66" s="141" t="e">
        <v>#N/A</v>
      </c>
      <c r="K66" s="140">
        <f t="shared" si="13"/>
        <v>3.2676734166666663</v>
      </c>
      <c r="L66" s="140">
        <v>2.9036</v>
      </c>
      <c r="M66" s="138"/>
    </row>
    <row r="67" spans="2:13" x14ac:dyDescent="0.25">
      <c r="B67" s="131">
        <f t="shared" si="0"/>
        <v>2018</v>
      </c>
      <c r="C67" s="134">
        <f>[1]Dates!A136</f>
        <v>43252</v>
      </c>
      <c r="D67" s="135">
        <v>16.510000000000002</v>
      </c>
      <c r="E67" s="141" t="e">
        <v>#N/A</v>
      </c>
      <c r="F67" s="150">
        <f t="shared" si="11"/>
        <v>12.808333333333332</v>
      </c>
      <c r="G67" s="140">
        <v>16.510000000000002</v>
      </c>
      <c r="H67" s="138"/>
      <c r="I67" s="135">
        <v>3.0767790000000002</v>
      </c>
      <c r="J67" s="141" t="e">
        <v>#N/A</v>
      </c>
      <c r="K67" s="140">
        <f t="shared" si="13"/>
        <v>3.2676734166666663</v>
      </c>
      <c r="L67" s="140">
        <v>3.0767790000000002</v>
      </c>
      <c r="M67" s="138"/>
    </row>
    <row r="68" spans="2:13" x14ac:dyDescent="0.25">
      <c r="B68" s="131">
        <f t="shared" si="0"/>
        <v>2018</v>
      </c>
      <c r="C68" s="134">
        <f>[1]Dates!A137</f>
        <v>43282</v>
      </c>
      <c r="D68" s="135">
        <v>17.920000000000002</v>
      </c>
      <c r="E68" s="141" t="e">
        <v>#N/A</v>
      </c>
      <c r="F68" s="150">
        <f t="shared" si="11"/>
        <v>12.808333333333332</v>
      </c>
      <c r="G68" s="140">
        <v>17.920000000000002</v>
      </c>
      <c r="H68" s="138"/>
      <c r="I68" s="135">
        <v>2.937821</v>
      </c>
      <c r="J68" s="141" t="e">
        <v>#N/A</v>
      </c>
      <c r="K68" s="140">
        <f t="shared" si="13"/>
        <v>3.2676734166666663</v>
      </c>
      <c r="L68" s="140">
        <v>2.937821</v>
      </c>
      <c r="M68" s="138"/>
    </row>
    <row r="69" spans="2:13" x14ac:dyDescent="0.25">
      <c r="B69" s="131">
        <f t="shared" si="0"/>
        <v>2018</v>
      </c>
      <c r="C69" s="134">
        <f>[1]Dates!A138</f>
        <v>43313</v>
      </c>
      <c r="D69" s="135">
        <v>18.63</v>
      </c>
      <c r="E69" s="141" t="e">
        <v>#N/A</v>
      </c>
      <c r="F69" s="150">
        <f t="shared" si="11"/>
        <v>12.808333333333332</v>
      </c>
      <c r="G69" s="140">
        <v>18.63</v>
      </c>
      <c r="H69" s="138"/>
      <c r="I69" s="135">
        <v>3.070557</v>
      </c>
      <c r="J69" s="141" t="e">
        <v>#N/A</v>
      </c>
      <c r="K69" s="140">
        <f t="shared" si="13"/>
        <v>3.2676734166666663</v>
      </c>
      <c r="L69" s="140">
        <v>3.070557</v>
      </c>
      <c r="M69" s="138"/>
    </row>
    <row r="70" spans="2:13" x14ac:dyDescent="0.25">
      <c r="B70" s="131">
        <f t="shared" si="0"/>
        <v>2018</v>
      </c>
      <c r="C70" s="134">
        <f>[1]Dates!A139</f>
        <v>43344</v>
      </c>
      <c r="D70" s="135">
        <v>17.309999999999999</v>
      </c>
      <c r="E70" s="141" t="e">
        <v>#N/A</v>
      </c>
      <c r="F70" s="150">
        <f t="shared" si="11"/>
        <v>12.808333333333332</v>
      </c>
      <c r="G70" s="140">
        <v>17.309999999999999</v>
      </c>
      <c r="H70" s="138"/>
      <c r="I70" s="135">
        <v>3.1058150000000002</v>
      </c>
      <c r="J70" s="141" t="e">
        <v>#N/A</v>
      </c>
      <c r="K70" s="140">
        <f t="shared" si="13"/>
        <v>3.2676734166666663</v>
      </c>
      <c r="L70" s="140">
        <v>3.1058150000000002</v>
      </c>
      <c r="M70" s="138"/>
    </row>
    <row r="71" spans="2:13" x14ac:dyDescent="0.25">
      <c r="B71" s="131">
        <f t="shared" si="0"/>
        <v>2018</v>
      </c>
      <c r="C71" s="134">
        <f>[1]Dates!A140</f>
        <v>43374</v>
      </c>
      <c r="D71" s="135">
        <v>12.26</v>
      </c>
      <c r="E71" s="141" t="e">
        <v>#N/A</v>
      </c>
      <c r="F71" s="150">
        <f t="shared" si="11"/>
        <v>12.808333333333332</v>
      </c>
      <c r="G71" s="140">
        <v>12.26</v>
      </c>
      <c r="H71" s="138"/>
      <c r="I71" s="135">
        <v>3.3972120000000001</v>
      </c>
      <c r="J71" s="141" t="e">
        <v>#N/A</v>
      </c>
      <c r="K71" s="140">
        <f t="shared" si="13"/>
        <v>3.2676734166666663</v>
      </c>
      <c r="L71" s="140">
        <v>3.3972120000000001</v>
      </c>
      <c r="M71" s="138"/>
    </row>
    <row r="72" spans="2:13" x14ac:dyDescent="0.25">
      <c r="B72" s="131">
        <f t="shared" si="0"/>
        <v>2018</v>
      </c>
      <c r="C72" s="134">
        <f>[1]Dates!A141</f>
        <v>43405</v>
      </c>
      <c r="D72" s="135">
        <v>9.43</v>
      </c>
      <c r="E72" s="141" t="e">
        <v>#N/A</v>
      </c>
      <c r="F72" s="140">
        <f t="shared" si="11"/>
        <v>12.808333333333332</v>
      </c>
      <c r="G72" s="140">
        <v>9.43</v>
      </c>
      <c r="H72" s="138"/>
      <c r="I72" s="135">
        <v>4.2423669999999998</v>
      </c>
      <c r="J72" s="141" t="e">
        <v>#N/A</v>
      </c>
      <c r="K72" s="149">
        <f t="shared" si="13"/>
        <v>3.2676734166666663</v>
      </c>
      <c r="L72" s="140">
        <v>4.2423669999999998</v>
      </c>
      <c r="M72" s="138"/>
    </row>
    <row r="73" spans="2:13" x14ac:dyDescent="0.25">
      <c r="B73" s="131">
        <f t="shared" si="0"/>
        <v>2018</v>
      </c>
      <c r="C73" s="134">
        <f>[1]Dates!A142</f>
        <v>43435</v>
      </c>
      <c r="D73" s="135">
        <v>9.6300000000000008</v>
      </c>
      <c r="E73" s="141" t="e">
        <v>#N/A</v>
      </c>
      <c r="F73" s="140"/>
      <c r="G73" s="140">
        <v>9.6300000000000008</v>
      </c>
      <c r="H73" s="138"/>
      <c r="I73" s="135">
        <v>4.1905169999999998</v>
      </c>
      <c r="J73" s="141" t="e">
        <v>#N/A</v>
      </c>
      <c r="K73" s="140"/>
      <c r="L73" s="140">
        <v>4.1905169999999998</v>
      </c>
      <c r="M73" s="138"/>
    </row>
    <row r="74" spans="2:13" x14ac:dyDescent="0.25">
      <c r="B74" s="131">
        <f t="shared" ref="B74:B97" si="14">YEAR(C74)</f>
        <v>2019</v>
      </c>
      <c r="C74" s="134">
        <f>[1]Dates!A143</f>
        <v>43466</v>
      </c>
      <c r="D74" s="135">
        <v>9.43</v>
      </c>
      <c r="E74" s="141" t="e">
        <v>#N/A</v>
      </c>
      <c r="F74" s="140"/>
      <c r="G74" s="140">
        <v>9.43</v>
      </c>
      <c r="H74" s="138"/>
      <c r="I74" s="135">
        <v>3.2240329999999999</v>
      </c>
      <c r="J74" s="141" t="e">
        <v>#N/A</v>
      </c>
      <c r="K74" s="140"/>
      <c r="L74" s="140">
        <v>3.2240329999999999</v>
      </c>
      <c r="M74" s="138"/>
    </row>
    <row r="75" spans="2:13" x14ac:dyDescent="0.25">
      <c r="B75" s="131">
        <f t="shared" si="14"/>
        <v>2019</v>
      </c>
      <c r="C75" s="134">
        <f>[1]Dates!A144</f>
        <v>43497</v>
      </c>
      <c r="D75" s="135">
        <v>9.4700000000000006</v>
      </c>
      <c r="E75" s="141" t="e">
        <v>#N/A</v>
      </c>
      <c r="F75" s="140">
        <f t="shared" ref="F75" si="15">AVERAGEIF($B$26:$B$97,B75,$G$26:$G$97)</f>
        <v>12.364567166666665</v>
      </c>
      <c r="G75" s="140">
        <v>9.4700000000000006</v>
      </c>
      <c r="H75" s="138"/>
      <c r="I75" s="135">
        <v>2.7905669999999998</v>
      </c>
      <c r="J75" s="141" t="e">
        <v>#N/A</v>
      </c>
      <c r="K75" s="149">
        <f t="shared" ref="K75" si="16">AVERAGEIF($B$26:$B$97,B75,$L$26:$L$97)</f>
        <v>2.7167182499999996</v>
      </c>
      <c r="L75" s="140">
        <v>2.7905669999999998</v>
      </c>
      <c r="M75" s="138"/>
    </row>
    <row r="76" spans="2:13" x14ac:dyDescent="0.25">
      <c r="B76" s="131">
        <f t="shared" si="14"/>
        <v>2019</v>
      </c>
      <c r="C76" s="134">
        <f>[1]Dates!A145</f>
        <v>43525</v>
      </c>
      <c r="D76" s="135">
        <v>9.48</v>
      </c>
      <c r="E76" s="141" t="e">
        <v>#N/A</v>
      </c>
      <c r="F76" s="140">
        <f t="shared" ref="F76:F84" si="17">AVERAGEIF($B$26:$B$97,B76,$G$26:$G$97)</f>
        <v>12.364567166666665</v>
      </c>
      <c r="G76" s="140">
        <v>9.48</v>
      </c>
      <c r="H76" s="138"/>
      <c r="I76" s="135">
        <v>3.0570759999999999</v>
      </c>
      <c r="J76" s="141" t="e">
        <v>#N/A</v>
      </c>
      <c r="K76" s="140">
        <f t="shared" ref="K76:K84" si="18">AVERAGEIF($B$26:$B$97,B76,$L$26:$L$97)</f>
        <v>2.7167182499999996</v>
      </c>
      <c r="L76" s="140">
        <v>3.0570759999999999</v>
      </c>
      <c r="M76" s="138"/>
    </row>
    <row r="77" spans="2:13" x14ac:dyDescent="0.25">
      <c r="B77" s="131">
        <f t="shared" si="14"/>
        <v>2019</v>
      </c>
      <c r="C77" s="134">
        <f>[1]Dates!A146</f>
        <v>43556</v>
      </c>
      <c r="D77" s="135">
        <v>10.92</v>
      </c>
      <c r="E77" s="141" t="e">
        <v>#N/A</v>
      </c>
      <c r="F77" s="140">
        <f t="shared" si="17"/>
        <v>12.364567166666665</v>
      </c>
      <c r="G77" s="140">
        <v>10.92</v>
      </c>
      <c r="H77" s="138"/>
      <c r="I77" s="135">
        <v>2.744939</v>
      </c>
      <c r="J77" s="141" t="e">
        <v>#N/A</v>
      </c>
      <c r="K77" s="140">
        <f t="shared" si="18"/>
        <v>2.7167182499999996</v>
      </c>
      <c r="L77" s="140">
        <v>2.744939</v>
      </c>
      <c r="M77" s="138"/>
    </row>
    <row r="78" spans="2:13" x14ac:dyDescent="0.25">
      <c r="B78" s="131">
        <f t="shared" si="14"/>
        <v>2019</v>
      </c>
      <c r="C78" s="134">
        <f>[1]Dates!A147</f>
        <v>43586</v>
      </c>
      <c r="D78" s="135">
        <v>12.578620000000001</v>
      </c>
      <c r="E78" s="141" t="e">
        <v>#N/A</v>
      </c>
      <c r="F78" s="140">
        <f t="shared" si="17"/>
        <v>12.364567166666665</v>
      </c>
      <c r="G78" s="140">
        <v>12.578620000000001</v>
      </c>
      <c r="H78" s="138"/>
      <c r="I78" s="135">
        <v>2.7356060000000002</v>
      </c>
      <c r="J78" s="141" t="e">
        <v>#N/A</v>
      </c>
      <c r="K78" s="140">
        <f t="shared" si="18"/>
        <v>2.7167182499999996</v>
      </c>
      <c r="L78" s="140">
        <v>2.7356060000000002</v>
      </c>
      <c r="M78" s="138"/>
    </row>
    <row r="79" spans="2:13" x14ac:dyDescent="0.25">
      <c r="B79" s="131">
        <f t="shared" si="14"/>
        <v>2019</v>
      </c>
      <c r="C79" s="134">
        <f>[1]Dates!A148</f>
        <v>43617</v>
      </c>
      <c r="D79" s="135">
        <v>14.91475</v>
      </c>
      <c r="E79" s="141">
        <v>14.91475</v>
      </c>
      <c r="F79" s="140">
        <f t="shared" si="17"/>
        <v>12.364567166666665</v>
      </c>
      <c r="G79" s="140">
        <v>14.91475</v>
      </c>
      <c r="H79" s="138"/>
      <c r="I79" s="135">
        <v>2.4887999999999999</v>
      </c>
      <c r="J79" s="141">
        <v>2.4887999999999999</v>
      </c>
      <c r="K79" s="140">
        <f t="shared" si="18"/>
        <v>2.7167182499999996</v>
      </c>
      <c r="L79" s="140">
        <v>2.4887999999999999</v>
      </c>
      <c r="M79" s="138"/>
    </row>
    <row r="80" spans="2:13" x14ac:dyDescent="0.25">
      <c r="B80" s="131">
        <f t="shared" si="14"/>
        <v>2019</v>
      </c>
      <c r="C80" s="134">
        <f>[1]Dates!A149</f>
        <v>43647</v>
      </c>
      <c r="D80" s="135" t="e">
        <v>#N/A</v>
      </c>
      <c r="E80" s="141">
        <v>16.19904</v>
      </c>
      <c r="F80" s="140">
        <f t="shared" si="17"/>
        <v>12.364567166666665</v>
      </c>
      <c r="G80" s="140">
        <v>16.19904</v>
      </c>
      <c r="H80" s="138"/>
      <c r="I80" s="135" t="e">
        <v>#N/A</v>
      </c>
      <c r="J80" s="141">
        <v>2.4356719999999998</v>
      </c>
      <c r="K80" s="140">
        <f t="shared" si="18"/>
        <v>2.7167182499999996</v>
      </c>
      <c r="L80" s="140">
        <v>2.4356719999999998</v>
      </c>
      <c r="M80" s="138"/>
    </row>
    <row r="81" spans="2:13" x14ac:dyDescent="0.25">
      <c r="B81" s="131">
        <f t="shared" si="14"/>
        <v>2019</v>
      </c>
      <c r="C81" s="134">
        <f>[1]Dates!A150</f>
        <v>43678</v>
      </c>
      <c r="D81" s="135" t="e">
        <v>#N/A</v>
      </c>
      <c r="E81" s="141">
        <v>16.90006</v>
      </c>
      <c r="F81" s="140">
        <f t="shared" si="17"/>
        <v>12.364567166666665</v>
      </c>
      <c r="G81" s="140">
        <v>16.90006</v>
      </c>
      <c r="H81" s="138"/>
      <c r="I81" s="135" t="e">
        <v>#N/A</v>
      </c>
      <c r="J81" s="141">
        <v>2.4347379999999998</v>
      </c>
      <c r="K81" s="140">
        <f t="shared" si="18"/>
        <v>2.7167182499999996</v>
      </c>
      <c r="L81" s="140">
        <v>2.4347379999999998</v>
      </c>
      <c r="M81" s="138"/>
    </row>
    <row r="82" spans="2:13" x14ac:dyDescent="0.25">
      <c r="B82" s="131">
        <f t="shared" si="14"/>
        <v>2019</v>
      </c>
      <c r="C82" s="134">
        <f>[1]Dates!A151</f>
        <v>43709</v>
      </c>
      <c r="D82" s="135" t="e">
        <v>#N/A</v>
      </c>
      <c r="E82" s="141">
        <v>15.85491</v>
      </c>
      <c r="F82" s="140">
        <f t="shared" si="17"/>
        <v>12.364567166666665</v>
      </c>
      <c r="G82" s="140">
        <v>15.85491</v>
      </c>
      <c r="H82" s="138"/>
      <c r="I82" s="135" t="e">
        <v>#N/A</v>
      </c>
      <c r="J82" s="141">
        <v>2.434199</v>
      </c>
      <c r="K82" s="140">
        <f t="shared" si="18"/>
        <v>2.7167182499999996</v>
      </c>
      <c r="L82" s="140">
        <v>2.434199</v>
      </c>
      <c r="M82" s="138"/>
    </row>
    <row r="83" spans="2:13" x14ac:dyDescent="0.25">
      <c r="B83" s="131">
        <f t="shared" si="14"/>
        <v>2019</v>
      </c>
      <c r="C83" s="134">
        <f>[1]Dates!A152</f>
        <v>43739</v>
      </c>
      <c r="D83" s="135" t="e">
        <v>#N/A</v>
      </c>
      <c r="E83" s="141">
        <v>12.76573</v>
      </c>
      <c r="F83" s="140">
        <f t="shared" si="17"/>
        <v>12.364567166666665</v>
      </c>
      <c r="G83" s="140">
        <v>12.76573</v>
      </c>
      <c r="H83" s="138"/>
      <c r="I83" s="135" t="e">
        <v>#N/A</v>
      </c>
      <c r="J83" s="141">
        <v>2.5893630000000001</v>
      </c>
      <c r="K83" s="140">
        <f t="shared" si="18"/>
        <v>2.7167182499999996</v>
      </c>
      <c r="L83" s="140">
        <v>2.5893630000000001</v>
      </c>
      <c r="M83" s="138"/>
    </row>
    <row r="84" spans="2:13" x14ac:dyDescent="0.25">
      <c r="B84" s="131">
        <f t="shared" si="14"/>
        <v>2019</v>
      </c>
      <c r="C84" s="134">
        <f>[1]Dates!A153</f>
        <v>43770</v>
      </c>
      <c r="D84" s="135" t="e">
        <v>#N/A</v>
      </c>
      <c r="E84" s="141">
        <v>10.349209999999999</v>
      </c>
      <c r="F84" s="140">
        <f t="shared" si="17"/>
        <v>12.364567166666665</v>
      </c>
      <c r="G84" s="140">
        <v>10.349209999999999</v>
      </c>
      <c r="H84" s="138"/>
      <c r="I84" s="135" t="e">
        <v>#N/A</v>
      </c>
      <c r="J84" s="141">
        <v>2.7654519999999998</v>
      </c>
      <c r="K84" s="149">
        <f t="shared" si="18"/>
        <v>2.7167182499999996</v>
      </c>
      <c r="L84" s="140">
        <v>2.7654519999999998</v>
      </c>
      <c r="M84" s="138"/>
    </row>
    <row r="85" spans="2:13" x14ac:dyDescent="0.25">
      <c r="B85" s="131">
        <f t="shared" si="14"/>
        <v>2019</v>
      </c>
      <c r="C85" s="134">
        <f>[1]Dates!A154</f>
        <v>43800</v>
      </c>
      <c r="D85" s="135" t="e">
        <v>#N/A</v>
      </c>
      <c r="E85" s="141">
        <v>9.5124860000000009</v>
      </c>
      <c r="F85" s="140"/>
      <c r="G85" s="140">
        <v>9.5124860000000009</v>
      </c>
      <c r="H85" s="138"/>
      <c r="I85" s="135" t="e">
        <v>#N/A</v>
      </c>
      <c r="J85" s="141">
        <v>2.9001739999999998</v>
      </c>
      <c r="K85" s="140"/>
      <c r="L85" s="140">
        <v>2.9001739999999998</v>
      </c>
      <c r="M85" s="138"/>
    </row>
    <row r="86" spans="2:13" x14ac:dyDescent="0.25">
      <c r="B86" s="131">
        <f t="shared" si="14"/>
        <v>2020</v>
      </c>
      <c r="C86" s="134">
        <f>[1]Dates!A155</f>
        <v>43831</v>
      </c>
      <c r="D86" s="135" t="e">
        <v>#N/A</v>
      </c>
      <c r="E86" s="141">
        <v>9.357602</v>
      </c>
      <c r="F86" s="140"/>
      <c r="G86" s="140">
        <v>9.357602</v>
      </c>
      <c r="H86" s="138"/>
      <c r="I86" s="135" t="e">
        <v>#N/A</v>
      </c>
      <c r="J86" s="141">
        <v>3.1591290000000001</v>
      </c>
      <c r="K86" s="140"/>
      <c r="L86" s="140">
        <v>3.1591290000000001</v>
      </c>
      <c r="M86" s="138"/>
    </row>
    <row r="87" spans="2:13" x14ac:dyDescent="0.25">
      <c r="B87" s="131">
        <f t="shared" si="14"/>
        <v>2020</v>
      </c>
      <c r="C87" s="134">
        <f>[1]Dates!A156</f>
        <v>43862</v>
      </c>
      <c r="D87" s="135" t="e">
        <v>#N/A</v>
      </c>
      <c r="E87" s="141">
        <v>9.5839970000000001</v>
      </c>
      <c r="F87" s="149">
        <f t="shared" ref="F87" si="19">AVERAGEIF($B$26:$B$97,B87,$G$26:$G$97)</f>
        <v>12.635082166666665</v>
      </c>
      <c r="G87" s="140">
        <v>9.5839970000000001</v>
      </c>
      <c r="H87" s="138"/>
      <c r="I87" s="135" t="e">
        <v>#N/A</v>
      </c>
      <c r="J87" s="141">
        <v>3.1118359999999998</v>
      </c>
      <c r="K87" s="149">
        <f t="shared" ref="K87" si="20">AVERAGEIF($B$26:$B$97,B87,$L$26:$L$97)</f>
        <v>2.8707555</v>
      </c>
      <c r="L87" s="140">
        <v>3.1118359999999998</v>
      </c>
      <c r="M87" s="138"/>
    </row>
    <row r="88" spans="2:13" x14ac:dyDescent="0.25">
      <c r="B88" s="131">
        <f t="shared" si="14"/>
        <v>2020</v>
      </c>
      <c r="C88" s="134">
        <f>[1]Dates!A157</f>
        <v>43891</v>
      </c>
      <c r="D88" s="135" t="e">
        <v>#N/A</v>
      </c>
      <c r="E88" s="141">
        <v>9.9376840000000009</v>
      </c>
      <c r="F88" s="140">
        <f t="shared" ref="F88:F96" si="21">AVERAGEIF($B$26:$B$97,B88,$G$26:$G$97)</f>
        <v>12.635082166666665</v>
      </c>
      <c r="G88" s="140">
        <v>9.9376840000000009</v>
      </c>
      <c r="H88" s="138"/>
      <c r="I88" s="135" t="e">
        <v>#N/A</v>
      </c>
      <c r="J88" s="141">
        <v>2.9135779999999998</v>
      </c>
      <c r="K88" s="140">
        <f t="shared" ref="K88:K96" si="22">AVERAGEIF($B$26:$B$97,B88,$L$26:$L$97)</f>
        <v>2.8707555</v>
      </c>
      <c r="L88" s="140">
        <v>2.9135779999999998</v>
      </c>
      <c r="M88" s="138"/>
    </row>
    <row r="89" spans="2:13" x14ac:dyDescent="0.25">
      <c r="B89" s="131">
        <f t="shared" si="14"/>
        <v>2020</v>
      </c>
      <c r="C89" s="134">
        <f>[1]Dates!A158</f>
        <v>43922</v>
      </c>
      <c r="D89" s="135" t="e">
        <v>#N/A</v>
      </c>
      <c r="E89" s="141">
        <v>10.8057</v>
      </c>
      <c r="F89" s="140">
        <f t="shared" si="21"/>
        <v>12.635082166666665</v>
      </c>
      <c r="G89" s="140">
        <v>10.8057</v>
      </c>
      <c r="H89" s="138"/>
      <c r="I89" s="135" t="e">
        <v>#N/A</v>
      </c>
      <c r="J89" s="141">
        <v>2.7323680000000001</v>
      </c>
      <c r="K89" s="140">
        <f t="shared" si="22"/>
        <v>2.8707555</v>
      </c>
      <c r="L89" s="140">
        <v>2.7323680000000001</v>
      </c>
      <c r="M89" s="138"/>
    </row>
    <row r="90" spans="2:13" x14ac:dyDescent="0.25">
      <c r="B90" s="131">
        <f t="shared" si="14"/>
        <v>2020</v>
      </c>
      <c r="C90" s="134">
        <f>[1]Dates!A159</f>
        <v>43952</v>
      </c>
      <c r="D90" s="135" t="e">
        <v>#N/A</v>
      </c>
      <c r="E90" s="141">
        <v>12.836919999999999</v>
      </c>
      <c r="F90" s="140">
        <f t="shared" si="21"/>
        <v>12.635082166666665</v>
      </c>
      <c r="G90" s="140">
        <v>12.836919999999999</v>
      </c>
      <c r="H90" s="138"/>
      <c r="I90" s="135" t="e">
        <v>#N/A</v>
      </c>
      <c r="J90" s="141">
        <v>2.6513420000000001</v>
      </c>
      <c r="K90" s="140">
        <f t="shared" si="22"/>
        <v>2.8707555</v>
      </c>
      <c r="L90" s="140">
        <v>2.6513420000000001</v>
      </c>
      <c r="M90" s="138"/>
    </row>
    <row r="91" spans="2:13" x14ac:dyDescent="0.25">
      <c r="B91" s="131">
        <f t="shared" si="14"/>
        <v>2020</v>
      </c>
      <c r="C91" s="134">
        <f>[1]Dates!A160</f>
        <v>43983</v>
      </c>
      <c r="D91" s="135" t="e">
        <v>#N/A</v>
      </c>
      <c r="E91" s="141">
        <v>15.16929</v>
      </c>
      <c r="F91" s="140">
        <f t="shared" si="21"/>
        <v>12.635082166666665</v>
      </c>
      <c r="G91" s="140">
        <v>15.16929</v>
      </c>
      <c r="H91" s="138"/>
      <c r="I91" s="135" t="e">
        <v>#N/A</v>
      </c>
      <c r="J91" s="141">
        <v>2.651348</v>
      </c>
      <c r="K91" s="140">
        <f t="shared" si="22"/>
        <v>2.8707555</v>
      </c>
      <c r="L91" s="140">
        <v>2.651348</v>
      </c>
      <c r="M91" s="138"/>
    </row>
    <row r="92" spans="2:13" x14ac:dyDescent="0.25">
      <c r="B92" s="131">
        <f t="shared" si="14"/>
        <v>2020</v>
      </c>
      <c r="C92" s="134">
        <f>[1]Dates!A161</f>
        <v>44013</v>
      </c>
      <c r="D92" s="135" t="e">
        <v>#N/A</v>
      </c>
      <c r="E92" s="141">
        <v>16.561910000000001</v>
      </c>
      <c r="F92" s="140">
        <f t="shared" si="21"/>
        <v>12.635082166666665</v>
      </c>
      <c r="G92" s="140">
        <v>16.561910000000001</v>
      </c>
      <c r="H92" s="138"/>
      <c r="I92" s="135" t="e">
        <v>#N/A</v>
      </c>
      <c r="J92" s="141">
        <v>2.7652909999999999</v>
      </c>
      <c r="K92" s="140">
        <f t="shared" si="22"/>
        <v>2.8707555</v>
      </c>
      <c r="L92" s="140">
        <v>2.7652909999999999</v>
      </c>
      <c r="M92" s="138"/>
    </row>
    <row r="93" spans="2:13" x14ac:dyDescent="0.25">
      <c r="B93" s="131">
        <f t="shared" si="14"/>
        <v>2020</v>
      </c>
      <c r="C93" s="134">
        <f>[1]Dates!A162</f>
        <v>44044</v>
      </c>
      <c r="D93" s="135" t="e">
        <v>#N/A</v>
      </c>
      <c r="E93" s="141">
        <v>17.32845</v>
      </c>
      <c r="F93" s="140">
        <f t="shared" si="21"/>
        <v>12.635082166666665</v>
      </c>
      <c r="G93" s="140">
        <v>17.32845</v>
      </c>
      <c r="H93" s="138"/>
      <c r="I93" s="135" t="e">
        <v>#N/A</v>
      </c>
      <c r="J93" s="141">
        <v>2.7222970000000002</v>
      </c>
      <c r="K93" s="140">
        <f t="shared" si="22"/>
        <v>2.8707555</v>
      </c>
      <c r="L93" s="140">
        <v>2.7222970000000002</v>
      </c>
      <c r="M93" s="138"/>
    </row>
    <row r="94" spans="2:13" x14ac:dyDescent="0.25">
      <c r="B94" s="131">
        <f t="shared" si="14"/>
        <v>2020</v>
      </c>
      <c r="C94" s="134">
        <f>[1]Dates!A163</f>
        <v>44075</v>
      </c>
      <c r="D94" s="135" t="e">
        <v>#N/A</v>
      </c>
      <c r="E94" s="141">
        <v>16.296779999999998</v>
      </c>
      <c r="F94" s="140">
        <f t="shared" si="21"/>
        <v>12.635082166666665</v>
      </c>
      <c r="G94" s="140">
        <v>16.296779999999998</v>
      </c>
      <c r="H94" s="138"/>
      <c r="I94" s="135" t="e">
        <v>#N/A</v>
      </c>
      <c r="J94" s="141">
        <v>2.7207970000000001</v>
      </c>
      <c r="K94" s="140">
        <f t="shared" si="22"/>
        <v>2.8707555</v>
      </c>
      <c r="L94" s="140">
        <v>2.7207970000000001</v>
      </c>
      <c r="M94" s="138"/>
    </row>
    <row r="95" spans="2:13" x14ac:dyDescent="0.25">
      <c r="B95" s="131">
        <f t="shared" si="14"/>
        <v>2020</v>
      </c>
      <c r="C95" s="134">
        <f>[1]Dates!A164</f>
        <v>44105</v>
      </c>
      <c r="D95" s="135" t="e">
        <v>#N/A</v>
      </c>
      <c r="E95" s="141">
        <v>13.160679999999999</v>
      </c>
      <c r="F95" s="140">
        <f t="shared" si="21"/>
        <v>12.635082166666665</v>
      </c>
      <c r="G95" s="140">
        <v>13.160679999999999</v>
      </c>
      <c r="H95" s="138"/>
      <c r="I95" s="135" t="e">
        <v>#N/A</v>
      </c>
      <c r="J95" s="141">
        <v>2.8414839999999999</v>
      </c>
      <c r="K95" s="140">
        <f t="shared" si="22"/>
        <v>2.8707555</v>
      </c>
      <c r="L95" s="140">
        <v>2.8414839999999999</v>
      </c>
      <c r="M95" s="138"/>
    </row>
    <row r="96" spans="2:13" x14ac:dyDescent="0.25">
      <c r="B96" s="131">
        <f t="shared" si="14"/>
        <v>2020</v>
      </c>
      <c r="C96" s="134">
        <f>[1]Dates!A165</f>
        <v>44136</v>
      </c>
      <c r="D96" s="135" t="e">
        <v>#N/A</v>
      </c>
      <c r="E96" s="141">
        <v>10.708769999999999</v>
      </c>
      <c r="F96" s="149">
        <f t="shared" si="21"/>
        <v>12.635082166666665</v>
      </c>
      <c r="G96" s="140">
        <v>10.708769999999999</v>
      </c>
      <c r="H96" s="138"/>
      <c r="I96" s="135" t="e">
        <v>#N/A</v>
      </c>
      <c r="J96" s="141">
        <v>3.004203</v>
      </c>
      <c r="K96" s="149">
        <f t="shared" si="22"/>
        <v>2.8707555</v>
      </c>
      <c r="L96" s="140">
        <v>3.004203</v>
      </c>
      <c r="M96" s="138"/>
    </row>
    <row r="97" spans="2:13" x14ac:dyDescent="0.25">
      <c r="B97" s="131">
        <f t="shared" si="14"/>
        <v>2020</v>
      </c>
      <c r="C97" s="134">
        <f>[1]Dates!A166</f>
        <v>44166</v>
      </c>
      <c r="D97" s="135" t="e">
        <v>#N/A</v>
      </c>
      <c r="E97" s="141">
        <v>9.8732030000000002</v>
      </c>
      <c r="F97" s="140"/>
      <c r="G97" s="140">
        <v>9.8732030000000002</v>
      </c>
      <c r="H97" s="138"/>
      <c r="I97" s="135" t="e">
        <v>#N/A</v>
      </c>
      <c r="J97" s="141">
        <v>3.1753930000000001</v>
      </c>
      <c r="K97" s="140"/>
      <c r="L97" s="140">
        <v>3.1753930000000001</v>
      </c>
      <c r="M97" s="138"/>
    </row>
    <row r="98" spans="2:13" x14ac:dyDescent="0.25">
      <c r="G98" s="140"/>
    </row>
    <row r="109" spans="2:13" x14ac:dyDescent="0.25">
      <c r="G109" s="140"/>
    </row>
    <row r="110" spans="2:13" x14ac:dyDescent="0.25">
      <c r="G110" s="140"/>
    </row>
    <row r="111" spans="2:13" x14ac:dyDescent="0.25">
      <c r="B111" s="32"/>
      <c r="G111" s="140"/>
    </row>
    <row r="112" spans="2:13" x14ac:dyDescent="0.25">
      <c r="B112" s="32" t="str">
        <f>"Sources: Short-Term Energy Outlook, "&amp;[1]Dates!$B$7&amp;", and Refinitiv"</f>
        <v>Sources: Short-Term Energy Outlook, July 2019, and Refinitiv</v>
      </c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98" customWidth="1"/>
    <col min="2" max="2" width="5.28515625" style="98" customWidth="1"/>
    <col min="3" max="3" width="4.140625" style="98" customWidth="1"/>
    <col min="4" max="16" width="9.140625" style="98"/>
    <col min="17" max="17" width="21.85546875" style="98" bestFit="1" customWidth="1"/>
    <col min="18" max="18" width="22" style="98" customWidth="1"/>
    <col min="19" max="16384" width="9.140625" style="98"/>
  </cols>
  <sheetData>
    <row r="1" spans="1:24" x14ac:dyDescent="0.2">
      <c r="R1" s="178"/>
      <c r="S1" s="178"/>
      <c r="T1" s="178"/>
      <c r="U1" s="178"/>
      <c r="V1" s="178"/>
      <c r="W1" s="178"/>
      <c r="X1" s="178"/>
    </row>
    <row r="2" spans="1:24" ht="15.75" x14ac:dyDescent="0.25">
      <c r="A2" s="44" t="str">
        <f>[1]Dates!$B$6</f>
        <v>Short-Term Energy Outlook, July 2019</v>
      </c>
      <c r="G2" s="120"/>
    </row>
    <row r="3" spans="1:24" x14ac:dyDescent="0.2">
      <c r="A3" s="22" t="s">
        <v>16</v>
      </c>
      <c r="G3" s="120"/>
    </row>
    <row r="4" spans="1:24" x14ac:dyDescent="0.2"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24" x14ac:dyDescent="0.2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Q5" s="180" t="s">
        <v>369</v>
      </c>
      <c r="R5" s="181"/>
    </row>
    <row r="6" spans="1:24" x14ac:dyDescent="0.2"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Q6" s="203" t="s">
        <v>507</v>
      </c>
      <c r="R6" s="204" t="s">
        <v>318</v>
      </c>
    </row>
    <row r="7" spans="1:24" x14ac:dyDescent="0.2"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Q7" s="203" t="s">
        <v>506</v>
      </c>
      <c r="R7" s="204" t="s">
        <v>319</v>
      </c>
    </row>
    <row r="8" spans="1:24" x14ac:dyDescent="0.2"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Q8" s="247" t="s">
        <v>505</v>
      </c>
      <c r="R8" s="248" t="s">
        <v>320</v>
      </c>
    </row>
    <row r="9" spans="1:24" x14ac:dyDescent="0.2"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</row>
    <row r="10" spans="1:24" x14ac:dyDescent="0.2">
      <c r="C10" s="184"/>
      <c r="D10" s="184"/>
      <c r="E10" s="184"/>
      <c r="F10" s="184"/>
      <c r="G10" s="184"/>
      <c r="H10" s="184"/>
      <c r="I10" s="184"/>
      <c r="J10" s="184"/>
      <c r="K10" s="184"/>
      <c r="L10" s="184"/>
      <c r="M10" s="184"/>
    </row>
    <row r="11" spans="1:24" x14ac:dyDescent="0.2"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</row>
    <row r="12" spans="1:24" x14ac:dyDescent="0.2"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</row>
    <row r="13" spans="1:24" x14ac:dyDescent="0.2"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</row>
    <row r="14" spans="1:24" x14ac:dyDescent="0.2"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</row>
    <row r="15" spans="1:24" x14ac:dyDescent="0.2"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</row>
    <row r="16" spans="1:24" x14ac:dyDescent="0.2"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</row>
    <row r="17" spans="1:13" x14ac:dyDescent="0.2"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</row>
    <row r="18" spans="1:13" x14ac:dyDescent="0.2"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</row>
    <row r="19" spans="1:13" x14ac:dyDescent="0.2"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</row>
    <row r="20" spans="1:13" x14ac:dyDescent="0.2"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</row>
    <row r="21" spans="1:13" x14ac:dyDescent="0.2"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</row>
    <row r="22" spans="1:13" x14ac:dyDescent="0.2"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</row>
    <row r="23" spans="1:13" x14ac:dyDescent="0.2"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</row>
    <row r="24" spans="1:13" x14ac:dyDescent="0.2">
      <c r="C24" s="205"/>
      <c r="D24" s="205"/>
      <c r="E24" s="206"/>
      <c r="F24" s="206"/>
      <c r="G24" s="206"/>
      <c r="H24" s="206"/>
      <c r="I24" s="206"/>
      <c r="J24" s="206"/>
      <c r="K24" s="205"/>
      <c r="L24" s="205"/>
      <c r="M24" s="205"/>
    </row>
    <row r="25" spans="1:13" x14ac:dyDescent="0.2">
      <c r="C25" s="99"/>
      <c r="D25" s="99"/>
      <c r="F25" s="121"/>
      <c r="G25" s="121"/>
      <c r="I25" s="122"/>
    </row>
    <row r="26" spans="1:13" s="119" customFormat="1" x14ac:dyDescent="0.2">
      <c r="C26" s="462"/>
      <c r="D26" s="462"/>
      <c r="E26" s="467" t="s">
        <v>36</v>
      </c>
    </row>
    <row r="27" spans="1:13" x14ac:dyDescent="0.2">
      <c r="A27" s="123" t="s">
        <v>509</v>
      </c>
      <c r="D27" s="123" t="s">
        <v>508</v>
      </c>
      <c r="E27" s="465" t="s">
        <v>507</v>
      </c>
      <c r="F27" s="464"/>
      <c r="G27" s="465" t="s">
        <v>506</v>
      </c>
      <c r="H27" s="464"/>
      <c r="I27" s="465" t="s">
        <v>505</v>
      </c>
      <c r="J27" s="466" t="s">
        <v>234</v>
      </c>
      <c r="K27" s="466" t="s">
        <v>233</v>
      </c>
    </row>
    <row r="28" spans="1:13" x14ac:dyDescent="0.2">
      <c r="A28" s="16" t="str">
        <f>[1]Dates!$E$11</f>
        <v>2014-Q1</v>
      </c>
      <c r="B28" s="576" t="str">
        <f>LEFT(A28,4)</f>
        <v>2014</v>
      </c>
      <c r="C28" s="179" t="str">
        <f t="shared" ref="C28:C55" si="0">RIGHT(A28,2)</f>
        <v>Q1</v>
      </c>
      <c r="D28" s="80">
        <f>[1]Dates!F11</f>
        <v>41640</v>
      </c>
      <c r="E28" s="321">
        <v>92.687296721999999</v>
      </c>
      <c r="G28" s="6">
        <v>92.928463765000004</v>
      </c>
      <c r="I28" s="6">
        <v>0.24116704292999999</v>
      </c>
      <c r="J28" s="165">
        <f>+IF(I28&gt;0,+I28,0)*-1</f>
        <v>-0.24116704292999999</v>
      </c>
      <c r="K28" s="165">
        <f>+IF(I28&lt;0,+I28,0)*-1</f>
        <v>0</v>
      </c>
    </row>
    <row r="29" spans="1:13" x14ac:dyDescent="0.2">
      <c r="A29" s="16" t="str">
        <f>[1]Dates!$E$12</f>
        <v>2014-Q2</v>
      </c>
      <c r="B29" s="575"/>
      <c r="C29" s="179" t="str">
        <f t="shared" si="0"/>
        <v>Q2</v>
      </c>
      <c r="D29" s="80">
        <f>[1]Dates!F12</f>
        <v>41730</v>
      </c>
      <c r="E29" s="6">
        <v>93.348933076999998</v>
      </c>
      <c r="G29" s="6">
        <v>93.275012700999994</v>
      </c>
      <c r="I29" s="6">
        <v>-7.3920376314000003E-2</v>
      </c>
      <c r="J29" s="165">
        <f t="shared" ref="J29:J55" si="1">+IF(I29&gt;0,+I29,0)*-1</f>
        <v>0</v>
      </c>
      <c r="K29" s="165">
        <f t="shared" ref="K29:K55" si="2">+IF(I29&lt;0,+I29,0)*-1</f>
        <v>7.3920376314000003E-2</v>
      </c>
    </row>
    <row r="30" spans="1:13" x14ac:dyDescent="0.2">
      <c r="A30" s="16" t="str">
        <f>[1]Dates!$E$13</f>
        <v>2014-Q3</v>
      </c>
      <c r="B30" s="575"/>
      <c r="C30" s="179" t="str">
        <f t="shared" si="0"/>
        <v>Q3</v>
      </c>
      <c r="D30" s="80">
        <f>[1]Dates!F13</f>
        <v>41821</v>
      </c>
      <c r="E30" s="6">
        <v>94.650941500000002</v>
      </c>
      <c r="G30" s="6">
        <v>94.370443597999994</v>
      </c>
      <c r="I30" s="6">
        <v>-0.28049790184000001</v>
      </c>
      <c r="J30" s="165">
        <f t="shared" si="1"/>
        <v>0</v>
      </c>
      <c r="K30" s="165">
        <f t="shared" si="2"/>
        <v>0.28049790184000001</v>
      </c>
    </row>
    <row r="31" spans="1:13" x14ac:dyDescent="0.2">
      <c r="A31" s="16" t="str">
        <f>[1]Dates!$E$14</f>
        <v>2014-Q4</v>
      </c>
      <c r="B31" s="575"/>
      <c r="C31" s="179" t="str">
        <f t="shared" si="0"/>
        <v>Q4</v>
      </c>
      <c r="D31" s="80">
        <f>[1]Dates!F14</f>
        <v>41913</v>
      </c>
      <c r="E31" s="6">
        <v>96.230709946000005</v>
      </c>
      <c r="G31" s="6">
        <v>94.895366659999993</v>
      </c>
      <c r="I31" s="6">
        <v>-1.3353432853</v>
      </c>
      <c r="J31" s="165">
        <f t="shared" si="1"/>
        <v>0</v>
      </c>
      <c r="K31" s="165">
        <f t="shared" si="2"/>
        <v>1.3353432853</v>
      </c>
    </row>
    <row r="32" spans="1:13" x14ac:dyDescent="0.2">
      <c r="A32" s="16" t="str">
        <f>[1]Dates!$E$15</f>
        <v>2015-Q1</v>
      </c>
      <c r="B32" s="575" t="str">
        <f>LEFT(A32,4)</f>
        <v>2015</v>
      </c>
      <c r="C32" s="179" t="str">
        <f t="shared" si="0"/>
        <v>Q1</v>
      </c>
      <c r="D32" s="80">
        <f>[1]Dates!F15</f>
        <v>42005</v>
      </c>
      <c r="E32" s="6">
        <v>95.784240462</v>
      </c>
      <c r="G32" s="6">
        <v>94.527261953999997</v>
      </c>
      <c r="I32" s="6">
        <v>-1.2569785081</v>
      </c>
      <c r="J32" s="165">
        <f t="shared" si="1"/>
        <v>0</v>
      </c>
      <c r="K32" s="165">
        <f t="shared" si="2"/>
        <v>1.2569785081</v>
      </c>
    </row>
    <row r="33" spans="1:11" x14ac:dyDescent="0.2">
      <c r="A33" s="3" t="str">
        <f>[1]Dates!$E$16</f>
        <v>2015-Q2</v>
      </c>
      <c r="B33" s="575"/>
      <c r="C33" s="179" t="str">
        <f t="shared" si="0"/>
        <v>Q2</v>
      </c>
      <c r="D33" s="80">
        <f>[1]Dates!F16</f>
        <v>42095</v>
      </c>
      <c r="E33" s="6">
        <v>96.854013815000002</v>
      </c>
      <c r="G33" s="6">
        <v>95.360734366000003</v>
      </c>
      <c r="I33" s="6">
        <v>-1.4932794491000001</v>
      </c>
      <c r="J33" s="165">
        <f t="shared" si="1"/>
        <v>0</v>
      </c>
      <c r="K33" s="165">
        <f t="shared" si="2"/>
        <v>1.4932794491000001</v>
      </c>
    </row>
    <row r="34" spans="1:11" x14ac:dyDescent="0.2">
      <c r="A34" s="3" t="str">
        <f>[1]Dates!$E$17</f>
        <v>2015-Q3</v>
      </c>
      <c r="B34" s="575"/>
      <c r="C34" s="179" t="str">
        <f t="shared" si="0"/>
        <v>Q3</v>
      </c>
      <c r="D34" s="80">
        <f>[1]Dates!F17</f>
        <v>42186</v>
      </c>
      <c r="E34" s="6">
        <v>97.772736378999994</v>
      </c>
      <c r="G34" s="6">
        <v>97.044538324000001</v>
      </c>
      <c r="I34" s="6">
        <v>-0.72819805542000005</v>
      </c>
      <c r="J34" s="165">
        <f t="shared" si="1"/>
        <v>0</v>
      </c>
      <c r="K34" s="165">
        <f t="shared" si="2"/>
        <v>0.72819805542000005</v>
      </c>
    </row>
    <row r="35" spans="1:11" x14ac:dyDescent="0.2">
      <c r="A35" s="3" t="str">
        <f>[1]Dates!$E$18</f>
        <v>2015-Q4</v>
      </c>
      <c r="B35" s="575"/>
      <c r="C35" s="179" t="str">
        <f t="shared" si="0"/>
        <v>Q4</v>
      </c>
      <c r="D35" s="80">
        <f>[1]Dates!F18</f>
        <v>42278</v>
      </c>
      <c r="E35" s="6">
        <v>97.936240593999997</v>
      </c>
      <c r="G35" s="6">
        <v>96.475884782999998</v>
      </c>
      <c r="I35" s="6">
        <v>-1.4603558104000001</v>
      </c>
      <c r="J35" s="165">
        <f t="shared" si="1"/>
        <v>0</v>
      </c>
      <c r="K35" s="165">
        <f t="shared" si="2"/>
        <v>1.4603558104000001</v>
      </c>
    </row>
    <row r="36" spans="1:11" x14ac:dyDescent="0.2">
      <c r="A36" s="3" t="str">
        <f>[1]Dates!$E$19</f>
        <v>2016-Q1</v>
      </c>
      <c r="B36" s="575" t="str">
        <f>LEFT(A36,4)</f>
        <v>2016</v>
      </c>
      <c r="C36" s="179" t="str">
        <f t="shared" si="0"/>
        <v>Q1</v>
      </c>
      <c r="D36" s="80">
        <f>[1]Dates!F19</f>
        <v>42370</v>
      </c>
      <c r="E36" s="6">
        <v>97.328768315999994</v>
      </c>
      <c r="G36" s="6">
        <v>96.098757702</v>
      </c>
      <c r="I36" s="6">
        <v>-1.2300106144</v>
      </c>
      <c r="J36" s="165">
        <f t="shared" si="1"/>
        <v>0</v>
      </c>
      <c r="K36" s="165">
        <f t="shared" si="2"/>
        <v>1.2300106144</v>
      </c>
    </row>
    <row r="37" spans="1:11" x14ac:dyDescent="0.2">
      <c r="A37" s="3" t="str">
        <f>[1]Dates!$E$20</f>
        <v>2016-Q2</v>
      </c>
      <c r="B37" s="575"/>
      <c r="C37" s="179" t="str">
        <f t="shared" si="0"/>
        <v>Q2</v>
      </c>
      <c r="D37" s="80">
        <f>[1]Dates!F20</f>
        <v>42461</v>
      </c>
      <c r="E37" s="6">
        <v>96.675851456000004</v>
      </c>
      <c r="G37" s="6">
        <v>96.548356939000001</v>
      </c>
      <c r="I37" s="6">
        <v>-0.12749451761</v>
      </c>
      <c r="J37" s="165">
        <f t="shared" si="1"/>
        <v>0</v>
      </c>
      <c r="K37" s="165">
        <f t="shared" si="2"/>
        <v>0.12749451761</v>
      </c>
    </row>
    <row r="38" spans="1:11" x14ac:dyDescent="0.2">
      <c r="A38" s="3" t="str">
        <f>[1]Dates!$E$21</f>
        <v>2016-Q3</v>
      </c>
      <c r="B38" s="575"/>
      <c r="C38" s="179" t="str">
        <f t="shared" si="0"/>
        <v>Q3</v>
      </c>
      <c r="D38" s="80">
        <f>[1]Dates!F21</f>
        <v>42552</v>
      </c>
      <c r="E38" s="6">
        <v>97.273662094000002</v>
      </c>
      <c r="G38" s="6">
        <v>97.504883008999997</v>
      </c>
      <c r="I38" s="6">
        <v>0.23122091541000001</v>
      </c>
      <c r="J38" s="165">
        <f t="shared" si="1"/>
        <v>-0.23122091541000001</v>
      </c>
      <c r="K38" s="165">
        <f t="shared" si="2"/>
        <v>0</v>
      </c>
    </row>
    <row r="39" spans="1:11" x14ac:dyDescent="0.2">
      <c r="A39" s="3" t="str">
        <f>[1]Dates!$E$22</f>
        <v>2016-Q4</v>
      </c>
      <c r="B39" s="575"/>
      <c r="C39" s="179" t="str">
        <f t="shared" si="0"/>
        <v>Q4</v>
      </c>
      <c r="D39" s="80">
        <f>[1]Dates!F22</f>
        <v>42644</v>
      </c>
      <c r="E39" s="6">
        <v>98.641028550000001</v>
      </c>
      <c r="G39" s="6">
        <v>97.571239695000003</v>
      </c>
      <c r="I39" s="6">
        <v>-1.0697888551000001</v>
      </c>
      <c r="J39" s="165">
        <f t="shared" si="1"/>
        <v>0</v>
      </c>
      <c r="K39" s="165">
        <f t="shared" si="2"/>
        <v>1.0697888551000001</v>
      </c>
    </row>
    <row r="40" spans="1:11" x14ac:dyDescent="0.2">
      <c r="A40" s="3" t="str">
        <f>[1]Dates!$E$23</f>
        <v>2017-Q1</v>
      </c>
      <c r="B40" s="575" t="str">
        <f>LEFT(A40,4)</f>
        <v>2017</v>
      </c>
      <c r="C40" s="179" t="str">
        <f t="shared" si="0"/>
        <v>Q1</v>
      </c>
      <c r="D40" s="80">
        <f>[1]Dates!F23</f>
        <v>42736</v>
      </c>
      <c r="E40" s="6">
        <v>97.220366319999997</v>
      </c>
      <c r="G40" s="6">
        <v>96.905423905999996</v>
      </c>
      <c r="I40" s="6">
        <v>-0.31494241388999999</v>
      </c>
      <c r="J40" s="165">
        <f t="shared" si="1"/>
        <v>0</v>
      </c>
      <c r="K40" s="165">
        <f t="shared" si="2"/>
        <v>0.31494241388999999</v>
      </c>
    </row>
    <row r="41" spans="1:11" x14ac:dyDescent="0.2">
      <c r="A41" s="3" t="str">
        <f>[1]Dates!$E$24</f>
        <v>2017-Q2</v>
      </c>
      <c r="B41" s="575"/>
      <c r="C41" s="179" t="str">
        <f t="shared" si="0"/>
        <v>Q2</v>
      </c>
      <c r="D41" s="80">
        <f>[1]Dates!F24</f>
        <v>42826</v>
      </c>
      <c r="E41" s="6">
        <v>97.538016673000001</v>
      </c>
      <c r="G41" s="6">
        <v>98.581911395000006</v>
      </c>
      <c r="I41" s="6">
        <v>1.0438947216000001</v>
      </c>
      <c r="J41" s="165">
        <f t="shared" si="1"/>
        <v>-1.0438947216000001</v>
      </c>
      <c r="K41" s="165">
        <f t="shared" si="2"/>
        <v>0</v>
      </c>
    </row>
    <row r="42" spans="1:11" x14ac:dyDescent="0.2">
      <c r="A42" s="3" t="str">
        <f>[1]Dates!$E$25</f>
        <v>2017-Q3</v>
      </c>
      <c r="B42" s="575"/>
      <c r="C42" s="179" t="str">
        <f t="shared" si="0"/>
        <v>Q3</v>
      </c>
      <c r="D42" s="80">
        <f>[1]Dates!F25</f>
        <v>42917</v>
      </c>
      <c r="E42" s="6">
        <v>98.598038715000001</v>
      </c>
      <c r="G42" s="6">
        <v>99.034574714000001</v>
      </c>
      <c r="I42" s="6">
        <v>0.43653599831000001</v>
      </c>
      <c r="J42" s="165">
        <f t="shared" si="1"/>
        <v>-0.43653599831000001</v>
      </c>
      <c r="K42" s="165">
        <f t="shared" si="2"/>
        <v>0</v>
      </c>
    </row>
    <row r="43" spans="1:11" x14ac:dyDescent="0.2">
      <c r="A43" s="3" t="str">
        <f>[1]Dates!$E$26</f>
        <v>2017-Q4</v>
      </c>
      <c r="B43" s="575"/>
      <c r="C43" s="179" t="str">
        <f t="shared" si="0"/>
        <v>Q4</v>
      </c>
      <c r="D43" s="80">
        <f>[1]Dates!F26</f>
        <v>43009</v>
      </c>
      <c r="E43" s="6">
        <v>99.139136606999998</v>
      </c>
      <c r="G43" s="6">
        <v>99.404127134000007</v>
      </c>
      <c r="I43" s="6">
        <v>0.26499052696999997</v>
      </c>
      <c r="J43" s="165">
        <f t="shared" si="1"/>
        <v>-0.26499052696999997</v>
      </c>
      <c r="K43" s="165">
        <f t="shared" si="2"/>
        <v>0</v>
      </c>
    </row>
    <row r="44" spans="1:11" x14ac:dyDescent="0.2">
      <c r="A44" s="3" t="str">
        <f>[1]Dates!$E$27</f>
        <v>2018-Q1</v>
      </c>
      <c r="B44" s="575" t="str">
        <f>LEFT(A44,4)</f>
        <v>2018</v>
      </c>
      <c r="C44" s="179" t="str">
        <f t="shared" si="0"/>
        <v>Q1</v>
      </c>
      <c r="D44" s="80">
        <f>[1]Dates!F27</f>
        <v>43101</v>
      </c>
      <c r="E44" s="6">
        <v>99.273487971999998</v>
      </c>
      <c r="G44" s="6">
        <v>99.161243227</v>
      </c>
      <c r="I44" s="6">
        <v>-0.11224474463</v>
      </c>
      <c r="J44" s="165">
        <f t="shared" si="1"/>
        <v>0</v>
      </c>
      <c r="K44" s="165">
        <f t="shared" si="2"/>
        <v>0.11224474463</v>
      </c>
    </row>
    <row r="45" spans="1:11" x14ac:dyDescent="0.2">
      <c r="A45" s="3" t="str">
        <f>[1]Dates!$E$28</f>
        <v>2018-Q2</v>
      </c>
      <c r="B45" s="575"/>
      <c r="C45" s="179" t="str">
        <f t="shared" si="0"/>
        <v>Q2</v>
      </c>
      <c r="D45" s="80">
        <f>[1]Dates!F28</f>
        <v>43191</v>
      </c>
      <c r="E45" s="6">
        <v>99.784355500999993</v>
      </c>
      <c r="G45" s="6">
        <v>99.619417385000006</v>
      </c>
      <c r="I45" s="6">
        <v>-0.16493811658999999</v>
      </c>
      <c r="J45" s="165">
        <f t="shared" si="1"/>
        <v>0</v>
      </c>
      <c r="K45" s="165">
        <f t="shared" si="2"/>
        <v>0.16493811658999999</v>
      </c>
    </row>
    <row r="46" spans="1:11" x14ac:dyDescent="0.2">
      <c r="A46" s="3" t="str">
        <f>[1]Dates!$E$29</f>
        <v>2018-Q3</v>
      </c>
      <c r="B46" s="575"/>
      <c r="C46" s="179" t="str">
        <f t="shared" si="0"/>
        <v>Q3</v>
      </c>
      <c r="D46" s="80">
        <f>[1]Dates!F29</f>
        <v>43282</v>
      </c>
      <c r="E46" s="6">
        <v>101.42558185999999</v>
      </c>
      <c r="G46" s="6">
        <v>100.49549965</v>
      </c>
      <c r="I46" s="6">
        <v>-0.93008220671999997</v>
      </c>
      <c r="J46" s="165">
        <f t="shared" si="1"/>
        <v>0</v>
      </c>
      <c r="K46" s="165">
        <f t="shared" si="2"/>
        <v>0.93008220671999997</v>
      </c>
    </row>
    <row r="47" spans="1:11" x14ac:dyDescent="0.2">
      <c r="A47" s="3" t="str">
        <f>[1]Dates!$E$30</f>
        <v>2018-Q4</v>
      </c>
      <c r="B47" s="575"/>
      <c r="C47" s="179" t="str">
        <f t="shared" si="0"/>
        <v>Q4</v>
      </c>
      <c r="D47" s="80">
        <f>[1]Dates!F30</f>
        <v>43374</v>
      </c>
      <c r="E47" s="6">
        <v>102.14474088</v>
      </c>
      <c r="G47" s="6">
        <v>100.43274633</v>
      </c>
      <c r="I47" s="6">
        <v>-1.7119945512000001</v>
      </c>
      <c r="J47" s="165">
        <f t="shared" si="1"/>
        <v>0</v>
      </c>
      <c r="K47" s="165">
        <f t="shared" si="2"/>
        <v>1.7119945512000001</v>
      </c>
    </row>
    <row r="48" spans="1:11" x14ac:dyDescent="0.2">
      <c r="A48" s="3" t="str">
        <f>[1]Dates!$E$31</f>
        <v>2019-Q1</v>
      </c>
      <c r="B48" s="575" t="str">
        <f>LEFT(A48,4)</f>
        <v>2019</v>
      </c>
      <c r="C48" s="179" t="str">
        <f t="shared" si="0"/>
        <v>Q1</v>
      </c>
      <c r="D48" s="80">
        <f>[1]Dates!F31</f>
        <v>43466</v>
      </c>
      <c r="E48" s="6">
        <v>99.820727144000003</v>
      </c>
      <c r="G48" s="6">
        <v>99.687185483999997</v>
      </c>
      <c r="I48" s="6">
        <v>-0.13354166027</v>
      </c>
      <c r="J48" s="165">
        <f t="shared" si="1"/>
        <v>0</v>
      </c>
      <c r="K48" s="165">
        <f t="shared" si="2"/>
        <v>0.13354166027</v>
      </c>
    </row>
    <row r="49" spans="1:11" x14ac:dyDescent="0.2">
      <c r="A49" s="3" t="str">
        <f>[1]Dates!$E$32</f>
        <v>2019-Q2</v>
      </c>
      <c r="B49" s="575"/>
      <c r="C49" s="179" t="str">
        <f t="shared" si="0"/>
        <v>Q2</v>
      </c>
      <c r="D49" s="80">
        <f>[1]Dates!F32</f>
        <v>43556</v>
      </c>
      <c r="E49" s="6">
        <v>100.57561072</v>
      </c>
      <c r="G49" s="6">
        <v>100.29431912</v>
      </c>
      <c r="I49" s="6">
        <v>-0.28129159708000001</v>
      </c>
      <c r="J49" s="165">
        <f t="shared" si="1"/>
        <v>0</v>
      </c>
      <c r="K49" s="165">
        <f t="shared" si="2"/>
        <v>0.28129159708000001</v>
      </c>
    </row>
    <row r="50" spans="1:11" x14ac:dyDescent="0.2">
      <c r="A50" s="3" t="str">
        <f>[1]Dates!$E$33</f>
        <v>2019-Q3</v>
      </c>
      <c r="B50" s="575"/>
      <c r="C50" s="179" t="str">
        <f t="shared" si="0"/>
        <v>Q3</v>
      </c>
      <c r="D50" s="80">
        <f>[1]Dates!F33</f>
        <v>43647</v>
      </c>
      <c r="E50" s="6">
        <v>101.77232300999999</v>
      </c>
      <c r="G50" s="6">
        <v>101.90316571</v>
      </c>
      <c r="I50" s="6">
        <v>0.13084270125</v>
      </c>
      <c r="J50" s="165">
        <f t="shared" si="1"/>
        <v>-0.13084270125</v>
      </c>
      <c r="K50" s="165">
        <f t="shared" si="2"/>
        <v>0</v>
      </c>
    </row>
    <row r="51" spans="1:11" x14ac:dyDescent="0.2">
      <c r="A51" s="3" t="str">
        <f>[1]Dates!$E$34</f>
        <v>2019-Q4</v>
      </c>
      <c r="B51" s="575"/>
      <c r="C51" s="179" t="str">
        <f t="shared" si="0"/>
        <v>Q4</v>
      </c>
      <c r="D51" s="80">
        <f>[1]Dates!F34</f>
        <v>43739</v>
      </c>
      <c r="E51" s="6">
        <v>102.25695867</v>
      </c>
      <c r="G51" s="6">
        <v>102.0908702</v>
      </c>
      <c r="I51" s="6">
        <v>-0.16608847221</v>
      </c>
      <c r="J51" s="165">
        <f t="shared" si="1"/>
        <v>0</v>
      </c>
      <c r="K51" s="165">
        <f t="shared" si="2"/>
        <v>0.16608847221</v>
      </c>
    </row>
    <row r="52" spans="1:11" x14ac:dyDescent="0.2">
      <c r="A52" s="3" t="str">
        <f>[1]Dates!$E$35</f>
        <v>2020-Q1</v>
      </c>
      <c r="B52" s="575" t="str">
        <f>LEFT(A52,4)</f>
        <v>2020</v>
      </c>
      <c r="C52" s="179" t="str">
        <f t="shared" si="0"/>
        <v>Q1</v>
      </c>
      <c r="D52" s="80">
        <f>[1]Dates!F35</f>
        <v>43831</v>
      </c>
      <c r="E52" s="6">
        <v>101.19124099</v>
      </c>
      <c r="G52" s="6">
        <v>101.2653231</v>
      </c>
      <c r="I52" s="6">
        <v>7.4082109054999998E-2</v>
      </c>
      <c r="J52" s="165">
        <f t="shared" si="1"/>
        <v>-7.4082109054999998E-2</v>
      </c>
      <c r="K52" s="165">
        <f t="shared" si="2"/>
        <v>0</v>
      </c>
    </row>
    <row r="53" spans="1:11" x14ac:dyDescent="0.2">
      <c r="A53" s="3" t="str">
        <f>[1]Dates!$E$36</f>
        <v>2020-Q2</v>
      </c>
      <c r="B53" s="575"/>
      <c r="C53" s="179" t="str">
        <f t="shared" si="0"/>
        <v>Q2</v>
      </c>
      <c r="D53" s="80">
        <f>[1]Dates!F36</f>
        <v>43922</v>
      </c>
      <c r="E53" s="6">
        <v>102.51703917</v>
      </c>
      <c r="G53" s="6">
        <v>101.90069659</v>
      </c>
      <c r="I53" s="6">
        <v>-0.61634258588000002</v>
      </c>
      <c r="J53" s="165">
        <f t="shared" si="1"/>
        <v>0</v>
      </c>
      <c r="K53" s="165">
        <f t="shared" si="2"/>
        <v>0.61634258588000002</v>
      </c>
    </row>
    <row r="54" spans="1:11" x14ac:dyDescent="0.2">
      <c r="A54" s="3" t="str">
        <f>[1]Dates!$E$37</f>
        <v>2020-Q3</v>
      </c>
      <c r="B54" s="575"/>
      <c r="C54" s="179" t="str">
        <f t="shared" si="0"/>
        <v>Q3</v>
      </c>
      <c r="D54" s="80">
        <f>[1]Dates!F37</f>
        <v>44013</v>
      </c>
      <c r="E54" s="6">
        <v>103.18745658</v>
      </c>
      <c r="G54" s="6">
        <v>103.13402949</v>
      </c>
      <c r="I54" s="6">
        <v>-5.3427086605999999E-2</v>
      </c>
      <c r="J54" s="165">
        <f t="shared" si="1"/>
        <v>0</v>
      </c>
      <c r="K54" s="165">
        <f t="shared" si="2"/>
        <v>5.3427086605999999E-2</v>
      </c>
    </row>
    <row r="55" spans="1:11" x14ac:dyDescent="0.2">
      <c r="A55" s="5" t="str">
        <f>[1]Dates!$E$38</f>
        <v>2020-Q4</v>
      </c>
      <c r="B55" s="575"/>
      <c r="C55" s="179" t="str">
        <f t="shared" si="0"/>
        <v>Q4</v>
      </c>
      <c r="D55" s="81">
        <f>[1]Dates!F38</f>
        <v>44105</v>
      </c>
      <c r="E55" s="6">
        <v>103.27184721</v>
      </c>
      <c r="G55" s="6">
        <v>103.29764019</v>
      </c>
      <c r="I55" s="6">
        <v>2.5792979056999999E-2</v>
      </c>
      <c r="J55" s="165">
        <f t="shared" si="1"/>
        <v>-2.5792979056999999E-2</v>
      </c>
      <c r="K55" s="165">
        <f t="shared" si="2"/>
        <v>0</v>
      </c>
    </row>
    <row r="56" spans="1:11" x14ac:dyDescent="0.2">
      <c r="C56" s="367" t="str">
        <f>"Source: Short-Term Energy Outlook, "&amp;[1]Dates!$B$7&amp;""</f>
        <v>Source: Short-Term Energy Outlook, July 2019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6">
        <f>COUNT([1]Dates!$G$11:$G$38)-SUM([1]Dates!$G$11:$G$38)+0.5</f>
        <v>22.5</v>
      </c>
      <c r="C59" s="17">
        <v>86</v>
      </c>
      <c r="D59"/>
      <c r="F59"/>
      <c r="H59"/>
    </row>
    <row r="60" spans="1:11" x14ac:dyDescent="0.2">
      <c r="B60">
        <f>COUNT([1]Dates!$G$11:$G$38)-SUM([1]Dates!$G$11:$G$38)+0.5</f>
        <v>22.5</v>
      </c>
      <c r="C60" s="17">
        <v>106</v>
      </c>
      <c r="D60"/>
      <c r="F60"/>
      <c r="H60"/>
    </row>
    <row r="61" spans="1:11" x14ac:dyDescent="0.2">
      <c r="C61" s="123" t="s">
        <v>0</v>
      </c>
    </row>
    <row r="62" spans="1:11" x14ac:dyDescent="0.2">
      <c r="B62">
        <f>COUNT([1]Dates!$G$11:$G$38)-SUM([1]Dates!$G$11:$G$38)+0.5</f>
        <v>22.5</v>
      </c>
      <c r="C62" s="124">
        <v>-2</v>
      </c>
    </row>
    <row r="63" spans="1:11" x14ac:dyDescent="0.2">
      <c r="B63">
        <f>COUNT([1]Dates!$G$11:$G$38)-SUM([1]Dates!$G$11:$G$38)+0.5</f>
        <v>22.5</v>
      </c>
      <c r="C63" s="124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7"/>
    </row>
    <row r="2" spans="1:19" ht="15.75" x14ac:dyDescent="0.25">
      <c r="A2" s="44" t="str">
        <f>[1]Dates!$B$6</f>
        <v>Short-Term Energy Outlook, July 2019</v>
      </c>
      <c r="M2" s="117"/>
    </row>
    <row r="3" spans="1:19" x14ac:dyDescent="0.2">
      <c r="A3" s="22" t="s">
        <v>16</v>
      </c>
      <c r="S3" s="30"/>
    </row>
    <row r="4" spans="1:19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9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312" t="s">
        <v>184</v>
      </c>
      <c r="R6" s="315" t="s">
        <v>431</v>
      </c>
    </row>
    <row r="7" spans="1:19" ht="15" x14ac:dyDescent="0.25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185</v>
      </c>
      <c r="R7" s="314" t="s">
        <v>432</v>
      </c>
    </row>
    <row r="8" spans="1:19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186</v>
      </c>
      <c r="R8" s="214" t="s">
        <v>433</v>
      </c>
    </row>
    <row r="9" spans="1:19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187</v>
      </c>
      <c r="R9" s="309" t="s">
        <v>434</v>
      </c>
    </row>
    <row r="10" spans="1:19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20" t="s">
        <v>194</v>
      </c>
      <c r="R10" s="214" t="s">
        <v>435</v>
      </c>
    </row>
    <row r="11" spans="1:19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421</v>
      </c>
      <c r="R11" s="309" t="s">
        <v>436</v>
      </c>
    </row>
    <row r="12" spans="1:19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551" t="s">
        <v>546</v>
      </c>
      <c r="R12" s="452" t="s">
        <v>547</v>
      </c>
    </row>
    <row r="13" spans="1:19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Q13" s="316" t="s">
        <v>437</v>
      </c>
      <c r="R13" s="214" t="s">
        <v>438</v>
      </c>
    </row>
    <row r="14" spans="1:19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Q14" s="316" t="s">
        <v>441</v>
      </c>
      <c r="R14" s="309" t="s">
        <v>439</v>
      </c>
    </row>
    <row r="15" spans="1:19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Q15" s="316" t="s">
        <v>115</v>
      </c>
      <c r="R15" s="309" t="s">
        <v>440</v>
      </c>
    </row>
    <row r="16" spans="1:19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Q16" s="317" t="s">
        <v>114</v>
      </c>
      <c r="R16" s="313" t="s">
        <v>531</v>
      </c>
    </row>
    <row r="17" spans="1:18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8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8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8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8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8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R22" s="30"/>
    </row>
    <row r="23" spans="1:18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8" x14ac:dyDescent="0.2">
      <c r="A25" s="577" t="s">
        <v>544</v>
      </c>
      <c r="B25" s="577"/>
      <c r="C25" s="577"/>
      <c r="D25" s="577"/>
      <c r="E25" s="577"/>
      <c r="F25" s="577"/>
      <c r="G25" s="577"/>
      <c r="H25" s="577"/>
      <c r="I25" s="23"/>
      <c r="K25" s="577" t="s">
        <v>545</v>
      </c>
      <c r="L25" s="577"/>
      <c r="M25" s="577"/>
      <c r="N25" s="577"/>
      <c r="O25" s="577"/>
      <c r="P25" s="577"/>
      <c r="Q25" s="577"/>
      <c r="R25" s="577"/>
    </row>
    <row r="26" spans="1:18" x14ac:dyDescent="0.2">
      <c r="A26" s="310"/>
      <c r="B26" s="310"/>
      <c r="C26" s="310"/>
      <c r="D26" s="310"/>
      <c r="E26" s="310"/>
      <c r="G26" s="3"/>
    </row>
    <row r="27" spans="1:18" x14ac:dyDescent="0.2">
      <c r="A27" s="9"/>
      <c r="B27" s="5" t="s">
        <v>184</v>
      </c>
      <c r="C27" s="5" t="s">
        <v>185</v>
      </c>
      <c r="D27" s="5" t="s">
        <v>186</v>
      </c>
      <c r="E27" s="5" t="s">
        <v>187</v>
      </c>
      <c r="F27" s="5" t="s">
        <v>194</v>
      </c>
      <c r="G27" s="293" t="s">
        <v>421</v>
      </c>
      <c r="H27" s="552" t="s">
        <v>546</v>
      </c>
      <c r="I27" s="5" t="s">
        <v>5</v>
      </c>
      <c r="K27" s="318" t="s">
        <v>441</v>
      </c>
      <c r="L27" s="9" t="s">
        <v>115</v>
      </c>
      <c r="M27" s="9" t="s">
        <v>114</v>
      </c>
      <c r="N27" s="9" t="s">
        <v>430</v>
      </c>
    </row>
    <row r="28" spans="1:18" x14ac:dyDescent="0.2">
      <c r="A28" s="1">
        <f>[1]Dates!$A119</f>
        <v>42736</v>
      </c>
      <c r="B28" s="114">
        <v>0</v>
      </c>
      <c r="C28" s="114">
        <v>0.622</v>
      </c>
      <c r="D28" s="114">
        <v>0.55275446702999997</v>
      </c>
      <c r="E28" s="114">
        <v>0.13</v>
      </c>
      <c r="F28" s="114">
        <v>0.25</v>
      </c>
      <c r="G28" s="114">
        <v>0.25</v>
      </c>
      <c r="H28" s="114">
        <v>0</v>
      </c>
      <c r="I28" s="114">
        <f>IF($A28&gt;EOMONTH([1]Dates!$A$2,-1),NA(),SUM(B28:H28))</f>
        <v>1.80475446703</v>
      </c>
      <c r="K28" s="114">
        <v>0.30887096774</v>
      </c>
      <c r="L28" s="114">
        <v>0</v>
      </c>
      <c r="M28" s="114">
        <v>0</v>
      </c>
      <c r="N28" s="20">
        <f>+K28-L28-M28</f>
        <v>0.30887096774</v>
      </c>
    </row>
    <row r="29" spans="1:18" x14ac:dyDescent="0.2">
      <c r="A29" s="1">
        <f>[1]Dates!$A120</f>
        <v>42767</v>
      </c>
      <c r="B29" s="114">
        <v>0</v>
      </c>
      <c r="C29" s="114">
        <v>0.61</v>
      </c>
      <c r="D29" s="114">
        <v>0.51132692235999999</v>
      </c>
      <c r="E29" s="114">
        <v>0.16</v>
      </c>
      <c r="F29" s="114">
        <v>0.25</v>
      </c>
      <c r="G29" s="114">
        <v>0.25</v>
      </c>
      <c r="H29" s="114">
        <v>0</v>
      </c>
      <c r="I29" s="114">
        <f>IF($A29&gt;EOMONTH([1]Dates!$A$2,-1),NA(),SUM(B29:H29))</f>
        <v>1.7813269223599999</v>
      </c>
      <c r="K29" s="114">
        <v>0.20714285714</v>
      </c>
      <c r="L29" s="114">
        <v>0</v>
      </c>
      <c r="M29" s="114">
        <v>0</v>
      </c>
      <c r="N29" s="20">
        <f t="shared" ref="N29:N63" si="0">+K29-L29-M29</f>
        <v>0.20714285714</v>
      </c>
    </row>
    <row r="30" spans="1:18" x14ac:dyDescent="0.2">
      <c r="A30" s="1">
        <f>[1]Dates!$A121</f>
        <v>42795</v>
      </c>
      <c r="B30" s="114">
        <v>0</v>
      </c>
      <c r="C30" s="114">
        <v>0.71</v>
      </c>
      <c r="D30" s="114">
        <v>0.40491365314</v>
      </c>
      <c r="E30" s="114">
        <v>0.223</v>
      </c>
      <c r="F30" s="114">
        <v>0.25</v>
      </c>
      <c r="G30" s="114">
        <v>0.25</v>
      </c>
      <c r="H30" s="114">
        <v>0</v>
      </c>
      <c r="I30" s="114">
        <f>IF($A30&gt;EOMONTH([1]Dates!$A$2,-1),NA(),SUM(B30:H30))</f>
        <v>1.83791365314</v>
      </c>
      <c r="K30" s="114">
        <v>0.377</v>
      </c>
      <c r="L30" s="114">
        <v>0.192</v>
      </c>
      <c r="M30" s="114">
        <v>0</v>
      </c>
      <c r="N30" s="20">
        <f t="shared" si="0"/>
        <v>0.185</v>
      </c>
    </row>
    <row r="31" spans="1:18" x14ac:dyDescent="0.2">
      <c r="A31" s="1">
        <f>[1]Dates!$A122</f>
        <v>42826</v>
      </c>
      <c r="B31" s="114">
        <v>0</v>
      </c>
      <c r="C31" s="114">
        <v>0.76500000000000001</v>
      </c>
      <c r="D31" s="114">
        <v>0.36951451661000001</v>
      </c>
      <c r="E31" s="114">
        <v>0.26</v>
      </c>
      <c r="F31" s="114">
        <v>0.25</v>
      </c>
      <c r="G31" s="114">
        <v>0.25</v>
      </c>
      <c r="H31" s="114">
        <v>0</v>
      </c>
      <c r="I31" s="114">
        <f>IF($A31&gt;EOMONTH([1]Dates!$A$2,-1),NA(),SUM(B31:H31))</f>
        <v>1.8945145166099999</v>
      </c>
      <c r="K31" s="114">
        <v>0.62133333332999996</v>
      </c>
      <c r="L31" s="114">
        <v>0.42499999999999999</v>
      </c>
      <c r="M31" s="114">
        <v>0</v>
      </c>
      <c r="N31" s="20">
        <f t="shared" si="0"/>
        <v>0.19633333332999997</v>
      </c>
    </row>
    <row r="32" spans="1:18" x14ac:dyDescent="0.2">
      <c r="A32" s="1">
        <f>[1]Dates!$A123</f>
        <v>42856</v>
      </c>
      <c r="B32" s="114">
        <v>0</v>
      </c>
      <c r="C32" s="114">
        <v>0.52</v>
      </c>
      <c r="D32" s="114">
        <v>0.36012937144000001</v>
      </c>
      <c r="E32" s="114">
        <v>0.16</v>
      </c>
      <c r="F32" s="114">
        <v>0.25</v>
      </c>
      <c r="G32" s="114">
        <v>0.25</v>
      </c>
      <c r="H32" s="114">
        <v>0</v>
      </c>
      <c r="I32" s="114">
        <f>IF($A32&gt;EOMONTH([1]Dates!$A$2,-1),NA(),SUM(B32:H32))</f>
        <v>1.54012937144</v>
      </c>
      <c r="K32" s="114">
        <v>0.55000000000000004</v>
      </c>
      <c r="L32" s="114">
        <v>0.36499999999999999</v>
      </c>
      <c r="M32" s="114">
        <v>0</v>
      </c>
      <c r="N32" s="20">
        <f t="shared" si="0"/>
        <v>0.18500000000000005</v>
      </c>
    </row>
    <row r="33" spans="1:14" x14ac:dyDescent="0.2">
      <c r="A33" s="1">
        <f>[1]Dates!$A124</f>
        <v>42887</v>
      </c>
      <c r="B33" s="114">
        <v>0</v>
      </c>
      <c r="C33" s="114">
        <v>0.45</v>
      </c>
      <c r="D33" s="114">
        <v>0.28975807773000001</v>
      </c>
      <c r="E33" s="114">
        <v>0.13</v>
      </c>
      <c r="F33" s="114">
        <v>0.25</v>
      </c>
      <c r="G33" s="114">
        <v>0.25</v>
      </c>
      <c r="H33" s="114">
        <v>0</v>
      </c>
      <c r="I33" s="114">
        <f>IF($A33&gt;EOMONTH([1]Dates!$A$2,-1),NA(),SUM(B33:H33))</f>
        <v>1.36975807773</v>
      </c>
      <c r="K33" s="114">
        <v>0.47333333332999999</v>
      </c>
      <c r="L33" s="114">
        <v>0.29499999999999998</v>
      </c>
      <c r="M33" s="114">
        <v>0</v>
      </c>
      <c r="N33" s="20">
        <f t="shared" si="0"/>
        <v>0.17833333333000001</v>
      </c>
    </row>
    <row r="34" spans="1:14" x14ac:dyDescent="0.2">
      <c r="A34" s="1">
        <f>[1]Dates!$A125</f>
        <v>42917</v>
      </c>
      <c r="B34" s="114">
        <v>0</v>
      </c>
      <c r="C34" s="114">
        <v>0.29499999999999998</v>
      </c>
      <c r="D34" s="114">
        <v>0.25340049695</v>
      </c>
      <c r="E34" s="114">
        <v>0.1</v>
      </c>
      <c r="F34" s="114">
        <v>0.25</v>
      </c>
      <c r="G34" s="114">
        <v>0.25</v>
      </c>
      <c r="H34" s="114">
        <v>0</v>
      </c>
      <c r="I34" s="114">
        <f>IF($A34&gt;EOMONTH([1]Dates!$A$2,-1),NA(),SUM(B34:H34))</f>
        <v>1.1484004969499999</v>
      </c>
      <c r="K34" s="114">
        <v>0.41241935483999997</v>
      </c>
      <c r="L34" s="114">
        <v>0.22</v>
      </c>
      <c r="M34" s="114">
        <v>0</v>
      </c>
      <c r="N34" s="20">
        <f t="shared" si="0"/>
        <v>0.19241935483999997</v>
      </c>
    </row>
    <row r="35" spans="1:14" x14ac:dyDescent="0.2">
      <c r="A35" s="1">
        <f>[1]Dates!$A126</f>
        <v>42948</v>
      </c>
      <c r="B35" s="114">
        <v>0</v>
      </c>
      <c r="C35" s="114">
        <v>0.41</v>
      </c>
      <c r="D35" s="114">
        <v>0.22705649198</v>
      </c>
      <c r="E35" s="114">
        <v>0.1</v>
      </c>
      <c r="F35" s="114">
        <v>0.25</v>
      </c>
      <c r="G35" s="114">
        <v>0.25</v>
      </c>
      <c r="H35" s="114">
        <v>0</v>
      </c>
      <c r="I35" s="114">
        <f>IF($A35&gt;EOMONTH([1]Dates!$A$2,-1),NA(),SUM(B35:H35))</f>
        <v>1.2370564919799998</v>
      </c>
      <c r="K35" s="114">
        <v>0.58399999999999996</v>
      </c>
      <c r="L35" s="114">
        <v>0.13</v>
      </c>
      <c r="M35" s="114">
        <v>0.27700000000000002</v>
      </c>
      <c r="N35" s="20">
        <f t="shared" si="0"/>
        <v>0.17699999999999994</v>
      </c>
    </row>
    <row r="36" spans="1:14" x14ac:dyDescent="0.2">
      <c r="A36" s="1">
        <f>[1]Dates!$A127</f>
        <v>42979</v>
      </c>
      <c r="B36" s="114">
        <v>0</v>
      </c>
      <c r="C36" s="114">
        <v>0.375</v>
      </c>
      <c r="D36" s="114">
        <v>0.2</v>
      </c>
      <c r="E36" s="114">
        <v>0.05</v>
      </c>
      <c r="F36" s="114">
        <v>0.25</v>
      </c>
      <c r="G36" s="114">
        <v>0.25</v>
      </c>
      <c r="H36" s="114">
        <v>0</v>
      </c>
      <c r="I36" s="114">
        <f>IF($A36&gt;EOMONTH([1]Dates!$A$2,-1),NA(),SUM(B36:H36))</f>
        <v>1.125</v>
      </c>
      <c r="K36" s="114">
        <v>0.503</v>
      </c>
      <c r="L36" s="114">
        <v>0.17499999999999999</v>
      </c>
      <c r="M36" s="114">
        <v>1.6E-2</v>
      </c>
      <c r="N36" s="20">
        <f t="shared" si="0"/>
        <v>0.312</v>
      </c>
    </row>
    <row r="37" spans="1:14" x14ac:dyDescent="0.2">
      <c r="A37" s="1">
        <f>[1]Dates!$A128</f>
        <v>43009</v>
      </c>
      <c r="B37" s="114">
        <v>0</v>
      </c>
      <c r="C37" s="114">
        <v>0.34</v>
      </c>
      <c r="D37" s="114">
        <v>0.20499999999999999</v>
      </c>
      <c r="E37" s="114">
        <v>0.18</v>
      </c>
      <c r="F37" s="114">
        <v>0.25</v>
      </c>
      <c r="G37" s="114">
        <v>0.25</v>
      </c>
      <c r="H37" s="114">
        <v>0</v>
      </c>
      <c r="I37" s="114">
        <f>IF($A37&gt;EOMONTH([1]Dates!$A$2,-1),NA(),SUM(B37:H37))</f>
        <v>1.2250000000000001</v>
      </c>
      <c r="K37" s="114">
        <v>0.48632258065</v>
      </c>
      <c r="L37" s="114">
        <v>0</v>
      </c>
      <c r="M37" s="114">
        <v>0.27100000000000002</v>
      </c>
      <c r="N37" s="20">
        <f t="shared" si="0"/>
        <v>0.21532258064999998</v>
      </c>
    </row>
    <row r="38" spans="1:14" x14ac:dyDescent="0.2">
      <c r="A38" s="1">
        <f>[1]Dates!$A129</f>
        <v>43040</v>
      </c>
      <c r="B38" s="114">
        <v>0</v>
      </c>
      <c r="C38" s="114">
        <v>0.32</v>
      </c>
      <c r="D38" s="114">
        <v>0.16500000000000001</v>
      </c>
      <c r="E38" s="114">
        <v>0.22</v>
      </c>
      <c r="F38" s="114">
        <v>0.25</v>
      </c>
      <c r="G38" s="114">
        <v>0.25</v>
      </c>
      <c r="H38" s="114">
        <v>0</v>
      </c>
      <c r="I38" s="114">
        <f>IF($A38&gt;EOMONTH([1]Dates!$A$2,-1),NA(),SUM(B38:H38))</f>
        <v>1.2050000000000001</v>
      </c>
      <c r="K38" s="114">
        <v>0.22500000000000001</v>
      </c>
      <c r="L38" s="114">
        <v>0</v>
      </c>
      <c r="M38" s="114">
        <v>0</v>
      </c>
      <c r="N38" s="20">
        <f t="shared" si="0"/>
        <v>0.22500000000000001</v>
      </c>
    </row>
    <row r="39" spans="1:14" x14ac:dyDescent="0.2">
      <c r="A39" s="1">
        <f>[1]Dates!$A130</f>
        <v>43070</v>
      </c>
      <c r="B39" s="114">
        <v>0</v>
      </c>
      <c r="C39" s="114">
        <v>0.38</v>
      </c>
      <c r="D39" s="114">
        <v>0.14000000000000001</v>
      </c>
      <c r="E39" s="114">
        <v>0.17</v>
      </c>
      <c r="F39" s="114">
        <v>0.25</v>
      </c>
      <c r="G39" s="114">
        <v>0.25</v>
      </c>
      <c r="H39" s="114">
        <v>0</v>
      </c>
      <c r="I39" s="114">
        <f>IF($A39&gt;EOMONTH([1]Dates!$A$2,-1),NA(),SUM(B39:H39))</f>
        <v>1.19</v>
      </c>
      <c r="K39" s="114">
        <v>0.51798387096999998</v>
      </c>
      <c r="L39" s="114">
        <v>0</v>
      </c>
      <c r="M39" s="114">
        <v>0.03</v>
      </c>
      <c r="N39" s="20">
        <f t="shared" si="0"/>
        <v>0.48798387096999996</v>
      </c>
    </row>
    <row r="40" spans="1:14" x14ac:dyDescent="0.2">
      <c r="A40" s="1">
        <f>[1]Dates!$A131</f>
        <v>43101</v>
      </c>
      <c r="B40" s="114">
        <v>0</v>
      </c>
      <c r="C40" s="114">
        <v>0.28499999999999998</v>
      </c>
      <c r="D40" s="114">
        <v>0.14000000000000001</v>
      </c>
      <c r="E40" s="114">
        <v>0.23</v>
      </c>
      <c r="F40" s="114">
        <v>0.25</v>
      </c>
      <c r="G40" s="114">
        <v>0.25</v>
      </c>
      <c r="H40" s="114">
        <v>0</v>
      </c>
      <c r="I40" s="114">
        <f>IF($A40&gt;EOMONTH([1]Dates!$A$2,-1),NA(),SUM(B40:H40))</f>
        <v>1.155</v>
      </c>
      <c r="K40" s="114">
        <v>0.31577419355000003</v>
      </c>
      <c r="L40" s="114">
        <v>0.1</v>
      </c>
      <c r="M40" s="114">
        <v>4.9000000000000002E-2</v>
      </c>
      <c r="N40" s="20">
        <f t="shared" si="0"/>
        <v>0.16677419355000001</v>
      </c>
    </row>
    <row r="41" spans="1:14" x14ac:dyDescent="0.2">
      <c r="A41" s="1">
        <f>[1]Dates!$A132</f>
        <v>43132</v>
      </c>
      <c r="B41" s="114">
        <v>0</v>
      </c>
      <c r="C41" s="114">
        <v>0.31</v>
      </c>
      <c r="D41" s="114">
        <v>0.14000000000000001</v>
      </c>
      <c r="E41" s="114">
        <v>0.28000000000000003</v>
      </c>
      <c r="F41" s="114">
        <v>0.25</v>
      </c>
      <c r="G41" s="114">
        <v>0.25</v>
      </c>
      <c r="H41" s="114">
        <v>0</v>
      </c>
      <c r="I41" s="114">
        <f>IF($A41&gt;EOMONTH([1]Dates!$A$2,-1),NA(),SUM(B41:H41))</f>
        <v>1.23</v>
      </c>
      <c r="K41" s="114">
        <v>0.42012500000000003</v>
      </c>
      <c r="L41" s="114">
        <v>0.17</v>
      </c>
      <c r="M41" s="114">
        <v>4.9000000000000002E-2</v>
      </c>
      <c r="N41" s="20">
        <f t="shared" si="0"/>
        <v>0.20112500000000005</v>
      </c>
    </row>
    <row r="42" spans="1:14" x14ac:dyDescent="0.2">
      <c r="A42" s="1">
        <f>[1]Dates!$A133</f>
        <v>43160</v>
      </c>
      <c r="B42" s="114">
        <v>0</v>
      </c>
      <c r="C42" s="114">
        <v>0.315</v>
      </c>
      <c r="D42" s="114">
        <v>0.17</v>
      </c>
      <c r="E42" s="114">
        <v>0.25</v>
      </c>
      <c r="F42" s="114">
        <v>0.25</v>
      </c>
      <c r="G42" s="114">
        <v>0.25</v>
      </c>
      <c r="H42" s="114">
        <v>0</v>
      </c>
      <c r="I42" s="114">
        <f>IF($A42&gt;EOMONTH([1]Dates!$A$2,-1),NA(),SUM(B42:H42))</f>
        <v>1.2349999999999999</v>
      </c>
      <c r="K42" s="114">
        <v>0.45350000000000001</v>
      </c>
      <c r="L42" s="114">
        <v>0.249</v>
      </c>
      <c r="M42" s="114">
        <v>4.9000000000000002E-2</v>
      </c>
      <c r="N42" s="20">
        <f t="shared" si="0"/>
        <v>0.15550000000000003</v>
      </c>
    </row>
    <row r="43" spans="1:14" x14ac:dyDescent="0.2">
      <c r="A43" s="1">
        <f>[1]Dates!$A134</f>
        <v>43191</v>
      </c>
      <c r="B43" s="114">
        <v>0</v>
      </c>
      <c r="C43" s="114">
        <v>0.29499999999999998</v>
      </c>
      <c r="D43" s="114">
        <v>0.17</v>
      </c>
      <c r="E43" s="114">
        <v>0.27</v>
      </c>
      <c r="F43" s="114">
        <v>0.25</v>
      </c>
      <c r="G43" s="114">
        <v>0.25</v>
      </c>
      <c r="H43" s="114">
        <v>0</v>
      </c>
      <c r="I43" s="114">
        <f>IF($A43&gt;EOMONTH([1]Dates!$A$2,-1),NA(),SUM(B43:H43))</f>
        <v>1.2349999999999999</v>
      </c>
      <c r="K43" s="114">
        <v>0.27150000000000002</v>
      </c>
      <c r="L43" s="114">
        <v>0</v>
      </c>
      <c r="M43" s="114">
        <v>0.13600000000000001</v>
      </c>
      <c r="N43" s="20">
        <f t="shared" si="0"/>
        <v>0.13550000000000001</v>
      </c>
    </row>
    <row r="44" spans="1:14" x14ac:dyDescent="0.2">
      <c r="A44" s="1">
        <f>[1]Dates!$A135</f>
        <v>43221</v>
      </c>
      <c r="B44" s="114">
        <v>0</v>
      </c>
      <c r="C44" s="114">
        <v>0.31</v>
      </c>
      <c r="D44" s="114">
        <v>0.35</v>
      </c>
      <c r="E44" s="114">
        <v>0.23</v>
      </c>
      <c r="F44" s="114">
        <v>0.25</v>
      </c>
      <c r="G44" s="114">
        <v>0.25</v>
      </c>
      <c r="H44" s="114">
        <v>0</v>
      </c>
      <c r="I44" s="114">
        <f>IF($A44&gt;EOMONTH([1]Dates!$A$2,-1),NA(),SUM(B44:H44))</f>
        <v>1.39</v>
      </c>
      <c r="K44" s="114">
        <v>0.24049999999999999</v>
      </c>
      <c r="L44" s="114">
        <v>0</v>
      </c>
      <c r="M44" s="114">
        <v>0.115</v>
      </c>
      <c r="N44" s="20">
        <f t="shared" si="0"/>
        <v>0.1255</v>
      </c>
    </row>
    <row r="45" spans="1:14" x14ac:dyDescent="0.2">
      <c r="A45" s="1">
        <f>[1]Dates!$A136</f>
        <v>43252</v>
      </c>
      <c r="B45" s="114">
        <v>0.02</v>
      </c>
      <c r="C45" s="114">
        <v>0.55000000000000004</v>
      </c>
      <c r="D45" s="114">
        <v>0.42</v>
      </c>
      <c r="E45" s="114">
        <v>0.18</v>
      </c>
      <c r="F45" s="114">
        <v>0.25</v>
      </c>
      <c r="G45" s="114">
        <v>0.25</v>
      </c>
      <c r="H45" s="114">
        <v>0</v>
      </c>
      <c r="I45" s="114">
        <f>IF($A45&gt;EOMONTH([1]Dates!$A$2,-1),NA(),SUM(B45:H45))</f>
        <v>1.67</v>
      </c>
      <c r="K45" s="114">
        <v>0.30649999999999999</v>
      </c>
      <c r="L45" s="114">
        <v>0.11700000000000001</v>
      </c>
      <c r="M45" s="114">
        <v>6.4000000000000001E-2</v>
      </c>
      <c r="N45" s="20">
        <f t="shared" si="0"/>
        <v>0.1255</v>
      </c>
    </row>
    <row r="46" spans="1:14" x14ac:dyDescent="0.2">
      <c r="A46" s="1">
        <f>[1]Dates!$A137</f>
        <v>43282</v>
      </c>
      <c r="B46" s="114">
        <v>7.8E-2</v>
      </c>
      <c r="C46" s="114">
        <v>0.64500000000000002</v>
      </c>
      <c r="D46" s="114">
        <v>0.37</v>
      </c>
      <c r="E46" s="114">
        <v>0.17</v>
      </c>
      <c r="F46" s="114">
        <v>0.25</v>
      </c>
      <c r="G46" s="114">
        <v>0.25</v>
      </c>
      <c r="H46" s="114">
        <v>0</v>
      </c>
      <c r="I46" s="114">
        <f>IF($A46&gt;EOMONTH([1]Dates!$A$2,-1),NA(),SUM(B46:H46))</f>
        <v>1.7629999999999999</v>
      </c>
      <c r="K46" s="114">
        <v>0.13548387097</v>
      </c>
      <c r="L46" s="114">
        <v>0</v>
      </c>
      <c r="M46" s="114">
        <v>0</v>
      </c>
      <c r="N46" s="20">
        <f t="shared" si="0"/>
        <v>0.13548387097</v>
      </c>
    </row>
    <row r="47" spans="1:14" x14ac:dyDescent="0.2">
      <c r="A47" s="1">
        <f>[1]Dates!$A138</f>
        <v>43313</v>
      </c>
      <c r="B47" s="114">
        <v>0.28000000000000003</v>
      </c>
      <c r="C47" s="114">
        <v>0.31</v>
      </c>
      <c r="D47" s="114">
        <v>0.3</v>
      </c>
      <c r="E47" s="114">
        <v>0.14000000000000001</v>
      </c>
      <c r="F47" s="114">
        <v>0.25</v>
      </c>
      <c r="G47" s="114">
        <v>0.25</v>
      </c>
      <c r="H47" s="114">
        <v>0</v>
      </c>
      <c r="I47" s="114">
        <f>IF($A47&gt;EOMONTH([1]Dates!$A$2,-1),NA(),SUM(B47:H47))</f>
        <v>1.5300000000000002</v>
      </c>
      <c r="K47" s="114">
        <v>0.14294354839000001</v>
      </c>
      <c r="L47" s="114">
        <v>0</v>
      </c>
      <c r="M47" s="114">
        <v>1.2E-2</v>
      </c>
      <c r="N47" s="20">
        <f t="shared" si="0"/>
        <v>0.13094354839</v>
      </c>
    </row>
    <row r="48" spans="1:14" x14ac:dyDescent="0.2">
      <c r="A48" s="1">
        <f>[1]Dates!$A139</f>
        <v>43344</v>
      </c>
      <c r="B48" s="114">
        <v>0.4</v>
      </c>
      <c r="C48" s="114">
        <v>0.22</v>
      </c>
      <c r="D48" s="114">
        <v>0.2</v>
      </c>
      <c r="E48" s="114">
        <v>0.14000000000000001</v>
      </c>
      <c r="F48" s="114">
        <v>0.25</v>
      </c>
      <c r="G48" s="114">
        <v>0.25</v>
      </c>
      <c r="H48" s="114">
        <v>0</v>
      </c>
      <c r="I48" s="114">
        <f>IF($A48&gt;EOMONTH([1]Dates!$A$2,-1),NA(),SUM(B48:H48))</f>
        <v>1.46</v>
      </c>
      <c r="K48" s="114">
        <v>0.23400000000000001</v>
      </c>
      <c r="L48" s="114">
        <v>0</v>
      </c>
      <c r="M48" s="114">
        <v>0.08</v>
      </c>
      <c r="N48" s="20">
        <f t="shared" si="0"/>
        <v>0.15400000000000003</v>
      </c>
    </row>
    <row r="49" spans="1:14" x14ac:dyDescent="0.2">
      <c r="A49" s="1">
        <f>[1]Dates!$A140</f>
        <v>43374</v>
      </c>
      <c r="B49" s="114">
        <v>0.4</v>
      </c>
      <c r="C49" s="114">
        <v>0.22</v>
      </c>
      <c r="D49" s="114">
        <v>0.24</v>
      </c>
      <c r="E49" s="114">
        <v>0.125</v>
      </c>
      <c r="F49" s="114">
        <v>0.25</v>
      </c>
      <c r="G49" s="114">
        <v>0.25</v>
      </c>
      <c r="H49" s="114">
        <v>0</v>
      </c>
      <c r="I49" s="114">
        <f>IF($A49&gt;EOMONTH([1]Dates!$A$2,-1),NA(),SUM(B49:H49))</f>
        <v>1.4849999999999999</v>
      </c>
      <c r="K49" s="114">
        <v>0.26514516128999999</v>
      </c>
      <c r="L49" s="114">
        <v>0</v>
      </c>
      <c r="M49" s="114">
        <v>0.16</v>
      </c>
      <c r="N49" s="20">
        <f t="shared" si="0"/>
        <v>0.10514516128999998</v>
      </c>
    </row>
    <row r="50" spans="1:14" x14ac:dyDescent="0.2">
      <c r="A50" s="1">
        <f>[1]Dates!$A141</f>
        <v>43405</v>
      </c>
      <c r="B50" s="114">
        <v>1.1000000000000001</v>
      </c>
      <c r="C50" s="114">
        <v>0.17</v>
      </c>
      <c r="D50" s="114">
        <v>0.25</v>
      </c>
      <c r="E50" s="114">
        <v>0.1</v>
      </c>
      <c r="F50" s="114">
        <v>0.25</v>
      </c>
      <c r="G50" s="114">
        <v>0.25</v>
      </c>
      <c r="H50" s="114">
        <v>0</v>
      </c>
      <c r="I50" s="114">
        <f>IF($A50&gt;EOMONTH([1]Dates!$A$2,-1),NA(),SUM(B50:H50))</f>
        <v>2.12</v>
      </c>
      <c r="K50" s="114">
        <v>0.26500000000000001</v>
      </c>
      <c r="L50" s="114">
        <v>0.11899999999999999</v>
      </c>
      <c r="M50" s="114">
        <v>0</v>
      </c>
      <c r="N50" s="20">
        <f t="shared" si="0"/>
        <v>0.14600000000000002</v>
      </c>
    </row>
    <row r="51" spans="1:14" x14ac:dyDescent="0.2">
      <c r="A51" s="1">
        <f>[1]Dates!$A142</f>
        <v>43435</v>
      </c>
      <c r="B51" s="114">
        <v>1.2</v>
      </c>
      <c r="C51" s="114">
        <v>0.42</v>
      </c>
      <c r="D51" s="114">
        <v>0.22</v>
      </c>
      <c r="E51" s="114">
        <v>7.4999999999999997E-2</v>
      </c>
      <c r="F51" s="114">
        <v>0.25</v>
      </c>
      <c r="G51" s="114">
        <v>0.25</v>
      </c>
      <c r="H51" s="114">
        <v>0</v>
      </c>
      <c r="I51" s="114">
        <f>IF($A51&gt;EOMONTH([1]Dates!$A$2,-1),NA(),SUM(B51:H51))</f>
        <v>2.415</v>
      </c>
      <c r="K51" s="114">
        <v>0.38374193548000002</v>
      </c>
      <c r="L51" s="114">
        <v>5.0999999999999997E-2</v>
      </c>
      <c r="M51" s="114">
        <v>0.13100000000000001</v>
      </c>
      <c r="N51" s="20">
        <f t="shared" si="0"/>
        <v>0.20174193548000002</v>
      </c>
    </row>
    <row r="52" spans="1:14" x14ac:dyDescent="0.2">
      <c r="A52" s="1">
        <f>[1]Dates!$A143</f>
        <v>43466</v>
      </c>
      <c r="B52" s="114">
        <v>1.1499999999999999</v>
      </c>
      <c r="C52" s="114">
        <v>0.47</v>
      </c>
      <c r="D52" s="114">
        <v>0.28100000000000003</v>
      </c>
      <c r="E52" s="114">
        <v>7.4999999999999997E-2</v>
      </c>
      <c r="F52" s="114">
        <v>0.25</v>
      </c>
      <c r="G52" s="114">
        <v>0.31774193548000002</v>
      </c>
      <c r="H52" s="114">
        <v>0</v>
      </c>
      <c r="I52" s="114">
        <f>IF($A52&gt;EOMONTH([1]Dates!$A$2,-1),NA(),SUM(B52:H52))</f>
        <v>2.5437419354799999</v>
      </c>
      <c r="K52" s="114">
        <v>0.255</v>
      </c>
      <c r="L52" s="114">
        <v>0.04</v>
      </c>
      <c r="M52" s="114">
        <v>0.126</v>
      </c>
      <c r="N52" s="20">
        <f t="shared" si="0"/>
        <v>8.8999999999999996E-2</v>
      </c>
    </row>
    <row r="53" spans="1:14" x14ac:dyDescent="0.2">
      <c r="A53" s="1">
        <f>[1]Dates!$A144</f>
        <v>43497</v>
      </c>
      <c r="B53" s="114">
        <v>1.1499999999999999</v>
      </c>
      <c r="C53" s="114">
        <v>0.44</v>
      </c>
      <c r="D53" s="114">
        <v>0.25900000000000001</v>
      </c>
      <c r="E53" s="114">
        <v>7.4999999999999997E-2</v>
      </c>
      <c r="F53" s="114">
        <v>0.25</v>
      </c>
      <c r="G53" s="114">
        <v>0.44285714286</v>
      </c>
      <c r="H53" s="114">
        <v>0.1</v>
      </c>
      <c r="I53" s="114">
        <f>IF($A53&gt;EOMONTH([1]Dates!$A$2,-1),NA(),SUM(B53:H53))</f>
        <v>2.7168571428599995</v>
      </c>
      <c r="K53" s="114">
        <v>0.58599999999999997</v>
      </c>
      <c r="L53" s="114">
        <v>0.04</v>
      </c>
      <c r="M53" s="114">
        <v>0.29199999999999998</v>
      </c>
      <c r="N53" s="20">
        <f t="shared" si="0"/>
        <v>0.25399999999999995</v>
      </c>
    </row>
    <row r="54" spans="1:14" x14ac:dyDescent="0.2">
      <c r="A54" s="1">
        <f>[1]Dates!$A145</f>
        <v>43525</v>
      </c>
      <c r="B54" s="114">
        <v>1.2</v>
      </c>
      <c r="C54" s="114">
        <v>0.21</v>
      </c>
      <c r="D54" s="114">
        <v>0.23699999999999999</v>
      </c>
      <c r="E54" s="114">
        <v>0.155</v>
      </c>
      <c r="F54" s="114">
        <v>0.25</v>
      </c>
      <c r="G54" s="114">
        <v>0.25</v>
      </c>
      <c r="H54" s="114">
        <v>0</v>
      </c>
      <c r="I54" s="114">
        <f>IF($A54&gt;EOMONTH([1]Dates!$A$2,-1),NA(),SUM(B54:H54))</f>
        <v>2.3019999999999996</v>
      </c>
      <c r="K54" s="114">
        <v>0.23599999999999999</v>
      </c>
      <c r="L54" s="114">
        <v>0.04</v>
      </c>
      <c r="M54" s="114">
        <v>0.11600000000000001</v>
      </c>
      <c r="N54" s="20">
        <f t="shared" si="0"/>
        <v>7.9999999999999974E-2</v>
      </c>
    </row>
    <row r="55" spans="1:14" x14ac:dyDescent="0.2">
      <c r="A55" s="1">
        <f>[1]Dates!$A146</f>
        <v>43556</v>
      </c>
      <c r="B55" s="114">
        <v>1.3</v>
      </c>
      <c r="C55" s="114">
        <v>0.13</v>
      </c>
      <c r="D55" s="114">
        <v>0.17499999999999999</v>
      </c>
      <c r="E55" s="114">
        <v>7.4999999999999997E-2</v>
      </c>
      <c r="F55" s="114">
        <v>0.25</v>
      </c>
      <c r="G55" s="114">
        <v>0.25</v>
      </c>
      <c r="H55" s="114">
        <v>0</v>
      </c>
      <c r="I55" s="114">
        <f>IF($A55&gt;EOMONTH([1]Dates!$A$2,-1),NA(),SUM(B55:H55))</f>
        <v>2.1800000000000002</v>
      </c>
      <c r="K55" s="114">
        <v>0.22700000000000001</v>
      </c>
      <c r="L55" s="114">
        <v>7.4999999999999997E-2</v>
      </c>
      <c r="M55" s="114">
        <v>5.1999999999999998E-2</v>
      </c>
      <c r="N55" s="20">
        <f t="shared" si="0"/>
        <v>0.10000000000000003</v>
      </c>
    </row>
    <row r="56" spans="1:14" x14ac:dyDescent="0.2">
      <c r="A56" s="1">
        <f>[1]Dates!$A147</f>
        <v>43586</v>
      </c>
      <c r="B56" s="114">
        <v>1.5</v>
      </c>
      <c r="C56" s="114">
        <v>0.14000000000000001</v>
      </c>
      <c r="D56" s="114">
        <v>0.28299999999999997</v>
      </c>
      <c r="E56" s="114">
        <v>7.4999999999999997E-2</v>
      </c>
      <c r="F56" s="114">
        <v>0.25</v>
      </c>
      <c r="G56" s="114">
        <v>0.25</v>
      </c>
      <c r="H56" s="114">
        <v>0</v>
      </c>
      <c r="I56" s="114">
        <f>IF($A56&gt;EOMONTH([1]Dates!$A$2,-1),NA(),SUM(B56:H56))</f>
        <v>2.4980000000000002</v>
      </c>
      <c r="K56" s="114">
        <v>0.29799999999999999</v>
      </c>
      <c r="L56" s="114">
        <v>0.04</v>
      </c>
      <c r="M56" s="114">
        <v>5.8000000000000003E-2</v>
      </c>
      <c r="N56" s="20">
        <f t="shared" si="0"/>
        <v>0.2</v>
      </c>
    </row>
    <row r="57" spans="1:14" x14ac:dyDescent="0.2">
      <c r="A57" s="1">
        <f>[1]Dates!$A148</f>
        <v>43617</v>
      </c>
      <c r="B57" s="114">
        <v>1.7</v>
      </c>
      <c r="C57" s="114">
        <v>0.17</v>
      </c>
      <c r="D57" s="114">
        <v>0.24</v>
      </c>
      <c r="E57" s="114">
        <v>7.4999999999999997E-2</v>
      </c>
      <c r="F57" s="114">
        <v>0.25</v>
      </c>
      <c r="G57" s="114">
        <v>0.25</v>
      </c>
      <c r="H57" s="114">
        <v>0</v>
      </c>
      <c r="I57" s="114">
        <f>IF($A57&gt;EOMONTH([1]Dates!$A$2,-1),NA(),SUM(B57:H57))</f>
        <v>2.6850000000000001</v>
      </c>
      <c r="K57" s="114">
        <v>0.34899999999999998</v>
      </c>
      <c r="L57" s="114">
        <v>0.04</v>
      </c>
      <c r="M57" s="114">
        <v>0.17399999999999999</v>
      </c>
      <c r="N57" s="20">
        <f t="shared" si="0"/>
        <v>0.13500000000000001</v>
      </c>
    </row>
    <row r="58" spans="1:14" x14ac:dyDescent="0.2">
      <c r="A58" s="1">
        <f>[1]Dates!$A149</f>
        <v>43647</v>
      </c>
      <c r="B58" s="114" t="e">
        <v>#N/A</v>
      </c>
      <c r="C58" s="114" t="e">
        <v>#N/A</v>
      </c>
      <c r="D58" s="114" t="e">
        <v>#N/A</v>
      </c>
      <c r="E58" s="114" t="e">
        <v>#N/A</v>
      </c>
      <c r="F58" s="114" t="e">
        <v>#N/A</v>
      </c>
      <c r="G58" s="114" t="e">
        <v>#N/A</v>
      </c>
      <c r="H58" s="114" t="e">
        <v>#N/A</v>
      </c>
      <c r="I58" s="114" t="e">
        <f>IF($A58&gt;EOMONTH([1]Dates!$A$2,-1),NA(),SUM(B58:H58))</f>
        <v>#N/A</v>
      </c>
      <c r="K58" s="114" t="e">
        <v>#N/A</v>
      </c>
      <c r="L58" s="114" t="e">
        <v>#N/A</v>
      </c>
      <c r="M58" s="114" t="e">
        <v>#N/A</v>
      </c>
      <c r="N58" s="20" t="e">
        <f t="shared" si="0"/>
        <v>#N/A</v>
      </c>
    </row>
    <row r="59" spans="1:14" x14ac:dyDescent="0.2">
      <c r="A59" s="1">
        <f>[1]Dates!$A150</f>
        <v>43678</v>
      </c>
      <c r="B59" s="114" t="e">
        <v>#N/A</v>
      </c>
      <c r="C59" s="114" t="e">
        <v>#N/A</v>
      </c>
      <c r="D59" s="114" t="e">
        <v>#N/A</v>
      </c>
      <c r="E59" s="114" t="e">
        <v>#N/A</v>
      </c>
      <c r="F59" s="114" t="e">
        <v>#N/A</v>
      </c>
      <c r="G59" s="114" t="e">
        <v>#N/A</v>
      </c>
      <c r="H59" s="114" t="e">
        <v>#N/A</v>
      </c>
      <c r="I59" s="114" t="e">
        <f>IF($A59&gt;EOMONTH([1]Dates!$A$2,-1),NA(),SUM(B59:H59))</f>
        <v>#N/A</v>
      </c>
      <c r="K59" s="114" t="e">
        <v>#N/A</v>
      </c>
      <c r="L59" s="114" t="e">
        <v>#N/A</v>
      </c>
      <c r="M59" s="114" t="e">
        <v>#N/A</v>
      </c>
      <c r="N59" s="20" t="e">
        <f t="shared" si="0"/>
        <v>#N/A</v>
      </c>
    </row>
    <row r="60" spans="1:14" x14ac:dyDescent="0.2">
      <c r="A60" s="1">
        <f>[1]Dates!$A151</f>
        <v>43709</v>
      </c>
      <c r="B60" s="114" t="e">
        <v>#N/A</v>
      </c>
      <c r="C60" s="114" t="e">
        <v>#N/A</v>
      </c>
      <c r="D60" s="114" t="e">
        <v>#N/A</v>
      </c>
      <c r="E60" s="114" t="e">
        <v>#N/A</v>
      </c>
      <c r="F60" s="114" t="e">
        <v>#N/A</v>
      </c>
      <c r="G60" s="114" t="e">
        <v>#N/A</v>
      </c>
      <c r="H60" s="114" t="e">
        <v>#N/A</v>
      </c>
      <c r="I60" s="114" t="e">
        <f>IF($A60&gt;EOMONTH([1]Dates!$A$2,-1),NA(),SUM(B60:H60))</f>
        <v>#N/A</v>
      </c>
      <c r="K60" s="114" t="e">
        <v>#N/A</v>
      </c>
      <c r="L60" s="114" t="e">
        <v>#N/A</v>
      </c>
      <c r="M60" s="114" t="e">
        <v>#N/A</v>
      </c>
      <c r="N60" s="20" t="e">
        <f t="shared" si="0"/>
        <v>#N/A</v>
      </c>
    </row>
    <row r="61" spans="1:14" x14ac:dyDescent="0.2">
      <c r="A61" s="1">
        <f>[1]Dates!$A152</f>
        <v>43739</v>
      </c>
      <c r="B61" s="114" t="e">
        <v>#N/A</v>
      </c>
      <c r="C61" s="114" t="e">
        <v>#N/A</v>
      </c>
      <c r="D61" s="114" t="e">
        <v>#N/A</v>
      </c>
      <c r="E61" s="114" t="e">
        <v>#N/A</v>
      </c>
      <c r="F61" s="114" t="e">
        <v>#N/A</v>
      </c>
      <c r="G61" s="114" t="e">
        <v>#N/A</v>
      </c>
      <c r="H61" s="114" t="e">
        <v>#N/A</v>
      </c>
      <c r="I61" s="114" t="e">
        <f>IF($A61&gt;EOMONTH([1]Dates!$A$2,-1),NA(),SUM(B61:H61))</f>
        <v>#N/A</v>
      </c>
      <c r="K61" s="114" t="e">
        <v>#N/A</v>
      </c>
      <c r="L61" s="114" t="e">
        <v>#N/A</v>
      </c>
      <c r="M61" s="114" t="e">
        <v>#N/A</v>
      </c>
      <c r="N61" s="20" t="e">
        <f t="shared" si="0"/>
        <v>#N/A</v>
      </c>
    </row>
    <row r="62" spans="1:14" x14ac:dyDescent="0.2">
      <c r="A62" s="1">
        <f>[1]Dates!$A153</f>
        <v>43770</v>
      </c>
      <c r="B62" s="114" t="e">
        <v>#N/A</v>
      </c>
      <c r="C62" s="114" t="e">
        <v>#N/A</v>
      </c>
      <c r="D62" s="114" t="e">
        <v>#N/A</v>
      </c>
      <c r="E62" s="114" t="e">
        <v>#N/A</v>
      </c>
      <c r="F62" s="114" t="e">
        <v>#N/A</v>
      </c>
      <c r="G62" s="114" t="e">
        <v>#N/A</v>
      </c>
      <c r="H62" s="114" t="e">
        <v>#N/A</v>
      </c>
      <c r="I62" s="114" t="e">
        <f>IF($A62&gt;EOMONTH([1]Dates!$A$2,-1),NA(),SUM(B62:H62))</f>
        <v>#N/A</v>
      </c>
      <c r="K62" s="114" t="e">
        <v>#N/A</v>
      </c>
      <c r="L62" s="114" t="e">
        <v>#N/A</v>
      </c>
      <c r="M62" s="114" t="e">
        <v>#N/A</v>
      </c>
      <c r="N62" s="20" t="e">
        <f t="shared" si="0"/>
        <v>#N/A</v>
      </c>
    </row>
    <row r="63" spans="1:14" x14ac:dyDescent="0.2">
      <c r="A63" s="65">
        <f>[1]Dates!$A154</f>
        <v>43800</v>
      </c>
      <c r="B63" s="115" t="e">
        <v>#N/A</v>
      </c>
      <c r="C63" s="115" t="e">
        <v>#N/A</v>
      </c>
      <c r="D63" s="115" t="e">
        <v>#N/A</v>
      </c>
      <c r="E63" s="115" t="e">
        <v>#N/A</v>
      </c>
      <c r="F63" s="115" t="e">
        <v>#N/A</v>
      </c>
      <c r="G63" s="115" t="e">
        <v>#N/A</v>
      </c>
      <c r="H63" s="115" t="e">
        <v>#N/A</v>
      </c>
      <c r="I63" s="115" t="e">
        <f>IF($A63&gt;EOMONTH([1]Dates!$A$2,-1),NA(),SUM(B63:H63))</f>
        <v>#N/A</v>
      </c>
      <c r="K63" s="115" t="e">
        <v>#N/A</v>
      </c>
      <c r="L63" s="115" t="e">
        <v>#N/A</v>
      </c>
      <c r="M63" s="115" t="e">
        <v>#N/A</v>
      </c>
      <c r="N63" s="68" t="e">
        <f t="shared" si="0"/>
        <v>#N/A</v>
      </c>
    </row>
    <row r="64" spans="1:14" x14ac:dyDescent="0.2">
      <c r="A64" s="367" t="str">
        <f>"Source: Short-Term Energy Outlook, "&amp;[1]Dates!$B$7&amp;""</f>
        <v>Source: Short-Term Energy Outlook, July 2019</v>
      </c>
      <c r="H64" s="114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6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4.140625" style="131" customWidth="1"/>
    <col min="18" max="18" width="13.5703125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M1" s="148"/>
    </row>
    <row r="2" spans="1:18" ht="15.75" x14ac:dyDescent="0.25">
      <c r="A2" s="44" t="str">
        <f>[1]Dates!$B$6</f>
        <v>Short-Term Energy Outlook, July 2019</v>
      </c>
      <c r="M2" s="148"/>
      <c r="N2" s="486"/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08" t="s">
        <v>346</v>
      </c>
      <c r="R6" s="214" t="s">
        <v>345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08" t="s">
        <v>348</v>
      </c>
      <c r="R7" s="214" t="s">
        <v>347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08"/>
      <c r="R8" s="214"/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212" t="s">
        <v>376</v>
      </c>
      <c r="R9" s="216" t="s">
        <v>319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26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26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26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26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26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26" x14ac:dyDescent="0.25">
      <c r="A24"/>
      <c r="B24"/>
      <c r="C24" s="578" t="s">
        <v>42</v>
      </c>
      <c r="D24" s="578"/>
      <c r="E24" s="578"/>
      <c r="F24" s="578"/>
      <c r="G24" s="578"/>
      <c r="H24" s="32"/>
      <c r="I24" s="578" t="s">
        <v>43</v>
      </c>
      <c r="J24" s="578"/>
      <c r="K24" s="578"/>
      <c r="L24" s="578"/>
    </row>
    <row r="25" spans="1:26" x14ac:dyDescent="0.25">
      <c r="A25"/>
      <c r="B25" s="9"/>
      <c r="C25" s="82">
        <f>[1]Dates!$C$35</f>
        <v>2016</v>
      </c>
      <c r="D25" s="82">
        <f>[1]Dates!$C$36</f>
        <v>2017</v>
      </c>
      <c r="E25" s="82">
        <f>[1]Dates!$C$37</f>
        <v>2018</v>
      </c>
      <c r="F25" s="82">
        <f>[1]Dates!$C$38</f>
        <v>2019</v>
      </c>
      <c r="G25" s="82">
        <f>[1]Dates!$C$39</f>
        <v>2020</v>
      </c>
      <c r="H25" s="364"/>
      <c r="I25" s="82">
        <f>[1]Dates!$C$36</f>
        <v>2017</v>
      </c>
      <c r="J25" s="82">
        <f>[1]Dates!$C$37</f>
        <v>2018</v>
      </c>
      <c r="K25" s="82">
        <f>[1]Dates!$C$38</f>
        <v>2019</v>
      </c>
      <c r="L25" s="82">
        <f>[1]Dates!$C$39</f>
        <v>2020</v>
      </c>
    </row>
    <row r="26" spans="1:26" x14ac:dyDescent="0.25">
      <c r="A26"/>
      <c r="B26" s="308" t="s">
        <v>346</v>
      </c>
      <c r="C26" s="152">
        <v>46.814971653000001</v>
      </c>
      <c r="D26" s="83">
        <v>47.260889663</v>
      </c>
      <c r="E26" s="83">
        <v>47.530539431999998</v>
      </c>
      <c r="F26" s="83">
        <v>47.544813826000002</v>
      </c>
      <c r="G26" s="83">
        <v>47.791072858</v>
      </c>
      <c r="H26" s="24" t="s">
        <v>14</v>
      </c>
      <c r="I26" s="20">
        <f t="shared" ref="I26:L27" si="0">D26-C26</f>
        <v>0.44591800999999975</v>
      </c>
      <c r="J26" s="20">
        <f t="shared" si="0"/>
        <v>0.26964976899999726</v>
      </c>
      <c r="K26" s="20">
        <f t="shared" si="0"/>
        <v>1.427439400000452E-2</v>
      </c>
      <c r="L26" s="20">
        <f t="shared" si="0"/>
        <v>0.24625903199999755</v>
      </c>
    </row>
    <row r="27" spans="1:26" x14ac:dyDescent="0.25">
      <c r="A27" s="133"/>
      <c r="B27" s="308" t="s">
        <v>348</v>
      </c>
      <c r="C27" s="83">
        <v>50.119155999999997</v>
      </c>
      <c r="D27" s="83">
        <v>51.228980634000003</v>
      </c>
      <c r="E27" s="83">
        <v>52.401727700000002</v>
      </c>
      <c r="F27" s="83">
        <v>53.458147920000002</v>
      </c>
      <c r="G27" s="83">
        <v>54.612810756000002</v>
      </c>
      <c r="H27" s="24" t="s">
        <v>114</v>
      </c>
      <c r="I27" s="20">
        <f t="shared" si="0"/>
        <v>1.109824634000006</v>
      </c>
      <c r="J27" s="20">
        <f t="shared" si="0"/>
        <v>1.1727470659999994</v>
      </c>
      <c r="K27" s="20">
        <f t="shared" si="0"/>
        <v>1.0564202199999997</v>
      </c>
      <c r="L27" s="20">
        <f t="shared" si="0"/>
        <v>1.154662836</v>
      </c>
    </row>
    <row r="28" spans="1:26" s="133" customFormat="1" x14ac:dyDescent="0.25">
      <c r="B28" s="547" t="s">
        <v>376</v>
      </c>
      <c r="C28" s="362">
        <v>96.934127653000004</v>
      </c>
      <c r="D28" s="362">
        <v>98.489870296999996</v>
      </c>
      <c r="E28" s="362">
        <v>99.932267131000003</v>
      </c>
      <c r="F28" s="362">
        <v>101.00296175</v>
      </c>
      <c r="G28" s="362">
        <v>102.40388360999999</v>
      </c>
      <c r="H28"/>
      <c r="I28" s="363">
        <f>+D28-C28</f>
        <v>1.5557426439999915</v>
      </c>
      <c r="J28" s="363">
        <f t="shared" ref="J28:L28" si="1">+E28-D28</f>
        <v>1.4423968340000073</v>
      </c>
      <c r="K28" s="363">
        <f t="shared" si="1"/>
        <v>1.070694618999994</v>
      </c>
      <c r="L28" s="363">
        <f t="shared" si="1"/>
        <v>1.4009218599999969</v>
      </c>
      <c r="M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</row>
    <row r="29" spans="1:26" s="133" customFormat="1" x14ac:dyDescent="0.25">
      <c r="B29" s="367" t="str">
        <f>"Source: Short-Term Energy Outlook, "&amp;[1]Dates!$B$7&amp;""</f>
        <v>Source: Short-Term Energy Outlook, July 2019</v>
      </c>
      <c r="C29"/>
      <c r="D29" s="10"/>
      <c r="E29"/>
      <c r="F29"/>
      <c r="G29"/>
      <c r="H29"/>
      <c r="I29" s="546"/>
      <c r="J29" s="546"/>
      <c r="K29" s="546"/>
      <c r="L29" s="546"/>
      <c r="M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</row>
    <row r="30" spans="1:26" x14ac:dyDescent="0.25">
      <c r="B30" s="134"/>
      <c r="D30" s="140"/>
      <c r="F30" s="140"/>
      <c r="G30" s="138"/>
    </row>
    <row r="31" spans="1:26" x14ac:dyDescent="0.25">
      <c r="C31" s="395" t="s">
        <v>488</v>
      </c>
      <c r="D31" s="395" t="s">
        <v>489</v>
      </c>
      <c r="E31" s="468" t="s">
        <v>241</v>
      </c>
      <c r="F31" s="468" t="s">
        <v>498</v>
      </c>
      <c r="G31" s="138"/>
    </row>
    <row r="32" spans="1:26" x14ac:dyDescent="0.25">
      <c r="A32">
        <f>+YEAR(B32)</f>
        <v>2017</v>
      </c>
      <c r="B32" s="129">
        <f>[1]Dates!A119</f>
        <v>42736</v>
      </c>
      <c r="C32" s="469">
        <v>95.012858601999994</v>
      </c>
      <c r="D32" s="470" t="e">
        <v>#N/A</v>
      </c>
      <c r="F32" s="541">
        <v>95.012858601999994</v>
      </c>
      <c r="G32" s="138"/>
    </row>
    <row r="33" spans="1:7" x14ac:dyDescent="0.25">
      <c r="A33">
        <f t="shared" ref="A33:A79" si="2">+YEAR(B33)</f>
        <v>2017</v>
      </c>
      <c r="B33" s="129">
        <f>[1]Dates!A120</f>
        <v>42767</v>
      </c>
      <c r="C33" s="469">
        <v>97.170003734999995</v>
      </c>
      <c r="D33" s="470" t="e">
        <v>#N/A</v>
      </c>
      <c r="E33" s="140">
        <f>AVERAGEIF($A$32:$A$79,A33,$F$32:$F$79)</f>
        <v>98.488535971083351</v>
      </c>
      <c r="F33" s="541">
        <v>97.170003734999995</v>
      </c>
      <c r="G33" s="138"/>
    </row>
    <row r="34" spans="1:7" x14ac:dyDescent="0.25">
      <c r="A34">
        <f t="shared" si="2"/>
        <v>2017</v>
      </c>
      <c r="B34" s="129">
        <f>[1]Dates!A121</f>
        <v>42795</v>
      </c>
      <c r="C34" s="469">
        <v>98.559013882000002</v>
      </c>
      <c r="D34" s="470" t="e">
        <v>#N/A</v>
      </c>
      <c r="E34" s="140">
        <f t="shared" ref="E34:E42" si="3">AVERAGEIF($A$32:$A$79,A34,$F$32:$F$79)</f>
        <v>98.488535971083351</v>
      </c>
      <c r="F34" s="541">
        <v>98.559013882000002</v>
      </c>
      <c r="G34" s="138"/>
    </row>
    <row r="35" spans="1:7" x14ac:dyDescent="0.25">
      <c r="A35">
        <f t="shared" si="2"/>
        <v>2017</v>
      </c>
      <c r="B35" s="129">
        <f>[1]Dates!A122</f>
        <v>42826</v>
      </c>
      <c r="C35" s="469">
        <v>96.474673207999999</v>
      </c>
      <c r="D35" s="470" t="e">
        <v>#N/A</v>
      </c>
      <c r="E35" s="140">
        <f t="shared" si="3"/>
        <v>98.488535971083351</v>
      </c>
      <c r="F35" s="541">
        <v>96.474673207999999</v>
      </c>
      <c r="G35" s="138"/>
    </row>
    <row r="36" spans="1:7" x14ac:dyDescent="0.25">
      <c r="A36">
        <f t="shared" si="2"/>
        <v>2017</v>
      </c>
      <c r="B36" s="129">
        <f>[1]Dates!A123</f>
        <v>42856</v>
      </c>
      <c r="C36" s="469">
        <v>98.908245815000001</v>
      </c>
      <c r="D36" s="470" t="e">
        <v>#N/A</v>
      </c>
      <c r="E36" s="140">
        <f t="shared" si="3"/>
        <v>98.488535971083351</v>
      </c>
      <c r="F36" s="541">
        <v>98.908245815000001</v>
      </c>
      <c r="G36" s="138"/>
    </row>
    <row r="37" spans="1:7" x14ac:dyDescent="0.25">
      <c r="A37">
        <f t="shared" si="2"/>
        <v>2017</v>
      </c>
      <c r="B37" s="129">
        <f>[1]Dates!A124</f>
        <v>42887</v>
      </c>
      <c r="C37" s="469">
        <v>100.35193735</v>
      </c>
      <c r="D37" s="470" t="e">
        <v>#N/A</v>
      </c>
      <c r="E37" s="140">
        <f t="shared" si="3"/>
        <v>98.488535971083351</v>
      </c>
      <c r="F37" s="541">
        <v>100.35193735</v>
      </c>
      <c r="G37" s="138"/>
    </row>
    <row r="38" spans="1:7" x14ac:dyDescent="0.25">
      <c r="A38">
        <f t="shared" si="2"/>
        <v>2017</v>
      </c>
      <c r="B38" s="129">
        <f>[1]Dates!A125</f>
        <v>42917</v>
      </c>
      <c r="C38" s="469">
        <v>98.505095534999995</v>
      </c>
      <c r="D38" s="470" t="e">
        <v>#N/A</v>
      </c>
      <c r="E38" s="140">
        <f t="shared" si="3"/>
        <v>98.488535971083351</v>
      </c>
      <c r="F38" s="541">
        <v>98.505095534999995</v>
      </c>
      <c r="G38" s="138"/>
    </row>
    <row r="39" spans="1:7" x14ac:dyDescent="0.25">
      <c r="A39">
        <f t="shared" si="2"/>
        <v>2017</v>
      </c>
      <c r="B39" s="129">
        <f>[1]Dates!A126</f>
        <v>42948</v>
      </c>
      <c r="C39" s="469">
        <v>98.879301592000004</v>
      </c>
      <c r="D39" s="470" t="e">
        <v>#N/A</v>
      </c>
      <c r="E39" s="140">
        <f t="shared" si="3"/>
        <v>98.488535971083351</v>
      </c>
      <c r="F39" s="541">
        <v>98.879301592000004</v>
      </c>
      <c r="G39" s="138"/>
    </row>
    <row r="40" spans="1:7" x14ac:dyDescent="0.25">
      <c r="A40">
        <f t="shared" si="2"/>
        <v>2017</v>
      </c>
      <c r="B40" s="129">
        <f>[1]Dates!A127</f>
        <v>42979</v>
      </c>
      <c r="C40" s="469">
        <v>99.742152090000005</v>
      </c>
      <c r="D40" s="470" t="e">
        <v>#N/A</v>
      </c>
      <c r="E40" s="140">
        <f t="shared" si="3"/>
        <v>98.488535971083351</v>
      </c>
      <c r="F40" s="541">
        <v>99.742152090000005</v>
      </c>
      <c r="G40" s="138"/>
    </row>
    <row r="41" spans="1:7" x14ac:dyDescent="0.25">
      <c r="A41">
        <f t="shared" si="2"/>
        <v>2017</v>
      </c>
      <c r="B41" s="129">
        <f>[1]Dates!A128</f>
        <v>43009</v>
      </c>
      <c r="C41" s="469">
        <v>98.328382516999994</v>
      </c>
      <c r="D41" s="470" t="e">
        <v>#N/A</v>
      </c>
      <c r="E41" s="140">
        <f t="shared" si="3"/>
        <v>98.488535971083351</v>
      </c>
      <c r="F41" s="541">
        <v>98.328382516999994</v>
      </c>
      <c r="G41" s="138"/>
    </row>
    <row r="42" spans="1:7" x14ac:dyDescent="0.25">
      <c r="A42">
        <f t="shared" si="2"/>
        <v>2017</v>
      </c>
      <c r="B42" s="129">
        <f>[1]Dates!A129</f>
        <v>43040</v>
      </c>
      <c r="C42" s="469">
        <v>100.85394890000001</v>
      </c>
      <c r="D42" s="470" t="e">
        <v>#N/A</v>
      </c>
      <c r="E42" s="140">
        <f t="shared" si="3"/>
        <v>98.488535971083351</v>
      </c>
      <c r="F42" s="541">
        <v>100.85394890000001</v>
      </c>
      <c r="G42" s="138"/>
    </row>
    <row r="43" spans="1:7" x14ac:dyDescent="0.25">
      <c r="A43">
        <f t="shared" si="2"/>
        <v>2017</v>
      </c>
      <c r="B43" s="129">
        <f>[1]Dates!A130</f>
        <v>43070</v>
      </c>
      <c r="C43" s="469">
        <v>99.076818427000006</v>
      </c>
      <c r="D43" s="470" t="e">
        <v>#N/A</v>
      </c>
      <c r="F43" s="541">
        <v>99.076818427000006</v>
      </c>
      <c r="G43" s="138"/>
    </row>
    <row r="44" spans="1:7" x14ac:dyDescent="0.25">
      <c r="A44">
        <f t="shared" si="2"/>
        <v>2018</v>
      </c>
      <c r="B44" s="129">
        <f>[1]Dates!A131</f>
        <v>43101</v>
      </c>
      <c r="C44" s="469">
        <v>98.148045076000002</v>
      </c>
      <c r="D44" s="470" t="e">
        <v>#N/A</v>
      </c>
      <c r="F44" s="541">
        <v>98.148045076000002</v>
      </c>
      <c r="G44" s="138"/>
    </row>
    <row r="45" spans="1:7" x14ac:dyDescent="0.25">
      <c r="A45">
        <f t="shared" si="2"/>
        <v>2018</v>
      </c>
      <c r="B45" s="129">
        <f>[1]Dates!A132</f>
        <v>43132</v>
      </c>
      <c r="C45" s="469">
        <v>99.615828110999999</v>
      </c>
      <c r="D45" s="470" t="e">
        <v>#N/A</v>
      </c>
      <c r="E45" s="140">
        <f>AVERAGEIF($A$32:$A$79,A45,$F$32:$F$79)</f>
        <v>99.930034992499984</v>
      </c>
      <c r="F45" s="541">
        <v>99.615828110999999</v>
      </c>
      <c r="G45" s="138"/>
    </row>
    <row r="46" spans="1:7" x14ac:dyDescent="0.25">
      <c r="A46">
        <f t="shared" si="2"/>
        <v>2018</v>
      </c>
      <c r="B46" s="129">
        <f>[1]Dates!A133</f>
        <v>43160</v>
      </c>
      <c r="C46" s="469">
        <v>99.763848580000001</v>
      </c>
      <c r="D46" s="470" t="e">
        <v>#N/A</v>
      </c>
      <c r="E46" s="140">
        <f t="shared" ref="E46:E54" si="4">AVERAGEIF($A$32:$A$79,A46,$F$32:$F$79)</f>
        <v>99.930034992499984</v>
      </c>
      <c r="F46" s="541">
        <v>99.763848580000001</v>
      </c>
      <c r="G46" s="138"/>
    </row>
    <row r="47" spans="1:7" x14ac:dyDescent="0.25">
      <c r="A47">
        <f t="shared" si="2"/>
        <v>2018</v>
      </c>
      <c r="B47" s="129">
        <f>[1]Dates!A134</f>
        <v>43191</v>
      </c>
      <c r="C47" s="469">
        <v>98.816781887000005</v>
      </c>
      <c r="D47" s="470" t="e">
        <v>#N/A</v>
      </c>
      <c r="E47" s="140">
        <f t="shared" si="4"/>
        <v>99.930034992499984</v>
      </c>
      <c r="F47" s="541">
        <v>98.816781887000005</v>
      </c>
      <c r="G47" s="138"/>
    </row>
    <row r="48" spans="1:7" x14ac:dyDescent="0.25">
      <c r="A48">
        <f t="shared" si="2"/>
        <v>2018</v>
      </c>
      <c r="B48" s="129">
        <f>[1]Dates!A135</f>
        <v>43221</v>
      </c>
      <c r="C48" s="469">
        <v>99.186251940999995</v>
      </c>
      <c r="D48" s="470" t="e">
        <v>#N/A</v>
      </c>
      <c r="E48" s="140">
        <f t="shared" si="4"/>
        <v>99.930034992499984</v>
      </c>
      <c r="F48" s="541">
        <v>99.186251940999995</v>
      </c>
      <c r="G48" s="138"/>
    </row>
    <row r="49" spans="1:7" x14ac:dyDescent="0.25">
      <c r="A49">
        <f t="shared" si="2"/>
        <v>2018</v>
      </c>
      <c r="B49" s="129">
        <f>[1]Dates!A136</f>
        <v>43252</v>
      </c>
      <c r="C49" s="469">
        <v>100.86965717</v>
      </c>
      <c r="D49" s="470" t="e">
        <v>#N/A</v>
      </c>
      <c r="E49" s="140">
        <f t="shared" si="4"/>
        <v>99.930034992499984</v>
      </c>
      <c r="F49" s="541">
        <v>100.86965717</v>
      </c>
      <c r="G49" s="138"/>
    </row>
    <row r="50" spans="1:7" x14ac:dyDescent="0.25">
      <c r="A50">
        <f t="shared" si="2"/>
        <v>2018</v>
      </c>
      <c r="B50" s="129">
        <f>[1]Dates!A137</f>
        <v>43282</v>
      </c>
      <c r="C50" s="469">
        <v>100.75974677000001</v>
      </c>
      <c r="D50" s="470" t="e">
        <v>#N/A</v>
      </c>
      <c r="E50" s="140">
        <f t="shared" si="4"/>
        <v>99.930034992499984</v>
      </c>
      <c r="F50" s="541">
        <v>100.75974677000001</v>
      </c>
      <c r="G50" s="138"/>
    </row>
    <row r="51" spans="1:7" x14ac:dyDescent="0.25">
      <c r="A51">
        <f t="shared" si="2"/>
        <v>2018</v>
      </c>
      <c r="B51" s="129">
        <f>[1]Dates!A138</f>
        <v>43313</v>
      </c>
      <c r="C51" s="469">
        <v>101.0979519</v>
      </c>
      <c r="D51" s="470" t="e">
        <v>#N/A</v>
      </c>
      <c r="E51" s="140">
        <f t="shared" si="4"/>
        <v>99.930034992499984</v>
      </c>
      <c r="F51" s="541">
        <v>101.0979519</v>
      </c>
      <c r="G51" s="138"/>
    </row>
    <row r="52" spans="1:7" x14ac:dyDescent="0.25">
      <c r="A52">
        <f t="shared" si="2"/>
        <v>2018</v>
      </c>
      <c r="B52" s="129">
        <f>[1]Dates!A139</f>
        <v>43344</v>
      </c>
      <c r="C52" s="469">
        <v>99.599910315000002</v>
      </c>
      <c r="D52" s="470" t="e">
        <v>#N/A</v>
      </c>
      <c r="E52" s="140">
        <f t="shared" si="4"/>
        <v>99.930034992499984</v>
      </c>
      <c r="F52" s="541">
        <v>99.599910315000002</v>
      </c>
      <c r="G52" s="138"/>
    </row>
    <row r="53" spans="1:7" x14ac:dyDescent="0.25">
      <c r="A53">
        <f t="shared" si="2"/>
        <v>2018</v>
      </c>
      <c r="B53" s="129">
        <f>[1]Dates!A140</f>
        <v>43374</v>
      </c>
      <c r="C53" s="469">
        <v>100.20551132</v>
      </c>
      <c r="D53" s="470" t="e">
        <v>#N/A</v>
      </c>
      <c r="E53" s="140">
        <f t="shared" si="4"/>
        <v>99.930034992499984</v>
      </c>
      <c r="F53" s="541">
        <v>100.20551132</v>
      </c>
      <c r="G53" s="138"/>
    </row>
    <row r="54" spans="1:7" x14ac:dyDescent="0.25">
      <c r="A54">
        <f t="shared" si="2"/>
        <v>2018</v>
      </c>
      <c r="B54" s="129">
        <f>[1]Dates!A141</f>
        <v>43405</v>
      </c>
      <c r="C54" s="469">
        <v>100.56168056999999</v>
      </c>
      <c r="D54" s="470" t="e">
        <v>#N/A</v>
      </c>
      <c r="E54" s="140">
        <f t="shared" si="4"/>
        <v>99.930034992499984</v>
      </c>
      <c r="F54" s="541">
        <v>100.56168056999999</v>
      </c>
      <c r="G54" s="138"/>
    </row>
    <row r="55" spans="1:7" x14ac:dyDescent="0.25">
      <c r="A55">
        <f t="shared" si="2"/>
        <v>2018</v>
      </c>
      <c r="B55" s="129">
        <f>[1]Dates!A142</f>
        <v>43435</v>
      </c>
      <c r="C55" s="469">
        <v>100.53520627</v>
      </c>
      <c r="D55" s="470" t="e">
        <v>#N/A</v>
      </c>
      <c r="F55" s="541">
        <v>100.53520627</v>
      </c>
      <c r="G55" s="138"/>
    </row>
    <row r="56" spans="1:7" x14ac:dyDescent="0.25">
      <c r="A56">
        <f t="shared" si="2"/>
        <v>2019</v>
      </c>
      <c r="B56" s="129">
        <f>[1]Dates!A143</f>
        <v>43466</v>
      </c>
      <c r="C56" s="469">
        <v>99.272006810999997</v>
      </c>
      <c r="D56" s="470" t="e">
        <v>#N/A</v>
      </c>
      <c r="F56" s="541">
        <v>99.272006810999997</v>
      </c>
      <c r="G56" s="138"/>
    </row>
    <row r="57" spans="1:7" x14ac:dyDescent="0.25">
      <c r="A57">
        <f t="shared" si="2"/>
        <v>2019</v>
      </c>
      <c r="B57" s="129">
        <f>[1]Dates!A144</f>
        <v>43497</v>
      </c>
      <c r="C57" s="469">
        <v>100.82109268000001</v>
      </c>
      <c r="D57" s="470" t="e">
        <v>#N/A</v>
      </c>
      <c r="E57" s="140">
        <f>AVERAGEIF($A$32:$A$79,A57,$F$32:$F$79)</f>
        <v>101.00470259550001</v>
      </c>
      <c r="F57" s="541">
        <v>100.82109268000001</v>
      </c>
      <c r="G57" s="138"/>
    </row>
    <row r="58" spans="1:7" x14ac:dyDescent="0.25">
      <c r="A58">
        <f t="shared" si="2"/>
        <v>2019</v>
      </c>
      <c r="B58" s="129">
        <f>[1]Dates!A145</f>
        <v>43525</v>
      </c>
      <c r="C58" s="469">
        <v>99.078189915999999</v>
      </c>
      <c r="D58" s="470" t="e">
        <v>#N/A</v>
      </c>
      <c r="E58" s="140">
        <f t="shared" ref="E58:E66" si="5">AVERAGEIF($A$32:$A$79,A58,$F$32:$F$79)</f>
        <v>101.00470259550001</v>
      </c>
      <c r="F58" s="541">
        <v>99.078189915999999</v>
      </c>
      <c r="G58" s="138"/>
    </row>
    <row r="59" spans="1:7" x14ac:dyDescent="0.25">
      <c r="A59">
        <f t="shared" si="2"/>
        <v>2019</v>
      </c>
      <c r="B59" s="129">
        <f>[1]Dates!A146</f>
        <v>43556</v>
      </c>
      <c r="C59" s="469">
        <v>99.807583324999996</v>
      </c>
      <c r="D59" s="470" t="e">
        <v>#N/A</v>
      </c>
      <c r="E59" s="140">
        <f t="shared" si="5"/>
        <v>101.00470259550001</v>
      </c>
      <c r="F59" s="541">
        <v>99.807583324999996</v>
      </c>
      <c r="G59" s="138"/>
    </row>
    <row r="60" spans="1:7" x14ac:dyDescent="0.25">
      <c r="A60">
        <f t="shared" si="2"/>
        <v>2019</v>
      </c>
      <c r="B60" s="129">
        <f>[1]Dates!A147</f>
        <v>43586</v>
      </c>
      <c r="C60" s="469">
        <v>99.565279794000006</v>
      </c>
      <c r="D60" s="470" t="e">
        <v>#N/A</v>
      </c>
      <c r="E60" s="140">
        <f t="shared" si="5"/>
        <v>101.00470259550001</v>
      </c>
      <c r="F60" s="541">
        <v>99.565279794000006</v>
      </c>
      <c r="G60" s="138"/>
    </row>
    <row r="61" spans="1:7" x14ac:dyDescent="0.25">
      <c r="A61">
        <f t="shared" si="2"/>
        <v>2019</v>
      </c>
      <c r="B61" s="129">
        <f>[1]Dates!A148</f>
        <v>43617</v>
      </c>
      <c r="C61" s="469">
        <v>101.53439555</v>
      </c>
      <c r="D61" s="470">
        <v>101.53439555</v>
      </c>
      <c r="E61" s="140">
        <f t="shared" si="5"/>
        <v>101.00470259550001</v>
      </c>
      <c r="F61" s="541">
        <v>101.53439555</v>
      </c>
      <c r="G61" s="138"/>
    </row>
    <row r="62" spans="1:7" x14ac:dyDescent="0.25">
      <c r="A62">
        <f t="shared" si="2"/>
        <v>2019</v>
      </c>
      <c r="B62" s="129">
        <f>[1]Dates!A149</f>
        <v>43647</v>
      </c>
      <c r="C62" s="469" t="e">
        <v>#N/A</v>
      </c>
      <c r="D62" s="470">
        <v>102.13129923</v>
      </c>
      <c r="E62" s="140">
        <f t="shared" si="5"/>
        <v>101.00470259550001</v>
      </c>
      <c r="F62" s="541">
        <v>102.13129923</v>
      </c>
      <c r="G62" s="138"/>
    </row>
    <row r="63" spans="1:7" x14ac:dyDescent="0.25">
      <c r="A63">
        <f t="shared" si="2"/>
        <v>2019</v>
      </c>
      <c r="B63" s="129">
        <f>[1]Dates!A150</f>
        <v>43678</v>
      </c>
      <c r="C63" s="469" t="e">
        <v>#N/A</v>
      </c>
      <c r="D63" s="470">
        <v>101.66533477999999</v>
      </c>
      <c r="E63" s="140">
        <f t="shared" si="5"/>
        <v>101.00470259550001</v>
      </c>
      <c r="F63" s="541">
        <v>101.66533477999999</v>
      </c>
      <c r="G63" s="138"/>
    </row>
    <row r="64" spans="1:7" x14ac:dyDescent="0.25">
      <c r="A64">
        <f t="shared" si="2"/>
        <v>2019</v>
      </c>
      <c r="B64" s="129">
        <f>[1]Dates!A151</f>
        <v>43709</v>
      </c>
      <c r="C64" s="469" t="e">
        <v>#N/A</v>
      </c>
      <c r="D64" s="470">
        <v>101.91318637000001</v>
      </c>
      <c r="E64" s="140">
        <f t="shared" si="5"/>
        <v>101.00470259550001</v>
      </c>
      <c r="F64" s="541">
        <v>101.91318637000001</v>
      </c>
      <c r="G64" s="138"/>
    </row>
    <row r="65" spans="1:7" x14ac:dyDescent="0.25">
      <c r="A65">
        <f t="shared" si="2"/>
        <v>2019</v>
      </c>
      <c r="B65" s="129">
        <f>[1]Dates!A152</f>
        <v>43739</v>
      </c>
      <c r="C65" s="469" t="e">
        <v>#N/A</v>
      </c>
      <c r="D65" s="470">
        <v>101.05464949</v>
      </c>
      <c r="E65" s="140">
        <f t="shared" si="5"/>
        <v>101.00470259550001</v>
      </c>
      <c r="F65" s="541">
        <v>101.05464949</v>
      </c>
      <c r="G65" s="138"/>
    </row>
    <row r="66" spans="1:7" x14ac:dyDescent="0.25">
      <c r="A66">
        <f t="shared" si="2"/>
        <v>2019</v>
      </c>
      <c r="B66" s="129">
        <f>[1]Dates!A153</f>
        <v>43770</v>
      </c>
      <c r="C66" s="469" t="e">
        <v>#N/A</v>
      </c>
      <c r="D66" s="470">
        <v>101.94988454</v>
      </c>
      <c r="E66" s="140">
        <f t="shared" si="5"/>
        <v>101.00470259550001</v>
      </c>
      <c r="F66" s="541">
        <v>101.94988454</v>
      </c>
      <c r="G66" s="138"/>
    </row>
    <row r="67" spans="1:7" x14ac:dyDescent="0.25">
      <c r="A67">
        <f t="shared" si="2"/>
        <v>2019</v>
      </c>
      <c r="B67" s="129">
        <f>[1]Dates!A154</f>
        <v>43800</v>
      </c>
      <c r="C67" s="469" t="e">
        <v>#N/A</v>
      </c>
      <c r="D67" s="470">
        <v>103.26352866000001</v>
      </c>
      <c r="F67" s="541">
        <v>103.26352866000001</v>
      </c>
      <c r="G67" s="138"/>
    </row>
    <row r="68" spans="1:7" x14ac:dyDescent="0.25">
      <c r="A68">
        <f t="shared" si="2"/>
        <v>2020</v>
      </c>
      <c r="B68" s="129">
        <f>[1]Dates!A155</f>
        <v>43831</v>
      </c>
      <c r="C68" s="469" t="e">
        <v>#N/A</v>
      </c>
      <c r="D68" s="470">
        <v>99.661704454000002</v>
      </c>
      <c r="F68" s="541">
        <v>99.661704454000002</v>
      </c>
      <c r="G68" s="138"/>
    </row>
    <row r="69" spans="1:7" x14ac:dyDescent="0.25">
      <c r="A69">
        <f t="shared" si="2"/>
        <v>2020</v>
      </c>
      <c r="B69" s="129">
        <f>[1]Dates!A156</f>
        <v>43862</v>
      </c>
      <c r="C69" s="469" t="e">
        <v>#N/A</v>
      </c>
      <c r="D69" s="470">
        <v>102.53413562999999</v>
      </c>
      <c r="E69" s="140">
        <f>AVERAGEIF($A$32:$A$79,A69,$F$32:$F$79)</f>
        <v>102.40819539283332</v>
      </c>
      <c r="F69" s="541">
        <v>102.53413562999999</v>
      </c>
      <c r="G69" s="138"/>
    </row>
    <row r="70" spans="1:7" x14ac:dyDescent="0.25">
      <c r="A70">
        <f t="shared" si="2"/>
        <v>2020</v>
      </c>
      <c r="B70" s="129">
        <f>[1]Dates!A157</f>
        <v>43891</v>
      </c>
      <c r="C70" s="469" t="e">
        <v>#N/A</v>
      </c>
      <c r="D70" s="470">
        <v>101.6819881</v>
      </c>
      <c r="E70" s="140">
        <f t="shared" ref="E70:E78" si="6">AVERAGEIF($A$32:$A$79,A70,$F$32:$F$79)</f>
        <v>102.40819539283332</v>
      </c>
      <c r="F70" s="541">
        <v>101.6819881</v>
      </c>
      <c r="G70" s="138"/>
    </row>
    <row r="71" spans="1:7" x14ac:dyDescent="0.25">
      <c r="A71">
        <f t="shared" si="2"/>
        <v>2020</v>
      </c>
      <c r="B71" s="129">
        <f>[1]Dates!A158</f>
        <v>43922</v>
      </c>
      <c r="C71" s="469" t="e">
        <v>#N/A</v>
      </c>
      <c r="D71" s="470">
        <v>101.48131926000001</v>
      </c>
      <c r="E71" s="140">
        <f t="shared" si="6"/>
        <v>102.40819539283332</v>
      </c>
      <c r="F71" s="541">
        <v>101.48131926000001</v>
      </c>
      <c r="G71" s="138"/>
    </row>
    <row r="72" spans="1:7" x14ac:dyDescent="0.25">
      <c r="A72">
        <f t="shared" si="2"/>
        <v>2020</v>
      </c>
      <c r="B72" s="129">
        <f>[1]Dates!A159</f>
        <v>43952</v>
      </c>
      <c r="C72" s="469" t="e">
        <v>#N/A</v>
      </c>
      <c r="D72" s="470">
        <v>101.24628482999999</v>
      </c>
      <c r="E72" s="140">
        <f t="shared" si="6"/>
        <v>102.40819539283332</v>
      </c>
      <c r="F72" s="541">
        <v>101.24628482999999</v>
      </c>
      <c r="G72" s="138"/>
    </row>
    <row r="73" spans="1:7" x14ac:dyDescent="0.25">
      <c r="A73">
        <f t="shared" si="2"/>
        <v>2020</v>
      </c>
      <c r="B73" s="129">
        <f>[1]Dates!A160</f>
        <v>43983</v>
      </c>
      <c r="C73" s="469" t="e">
        <v>#N/A</v>
      </c>
      <c r="D73" s="470">
        <v>102.9962994</v>
      </c>
      <c r="E73" s="140">
        <f t="shared" si="6"/>
        <v>102.40819539283332</v>
      </c>
      <c r="F73" s="541">
        <v>102.9962994</v>
      </c>
      <c r="G73" s="138"/>
    </row>
    <row r="74" spans="1:7" x14ac:dyDescent="0.25">
      <c r="A74">
        <f t="shared" si="2"/>
        <v>2020</v>
      </c>
      <c r="B74" s="129">
        <f>[1]Dates!A161</f>
        <v>44013</v>
      </c>
      <c r="C74" s="469" t="e">
        <v>#N/A</v>
      </c>
      <c r="D74" s="470">
        <v>103.18744592</v>
      </c>
      <c r="E74" s="140">
        <f t="shared" si="6"/>
        <v>102.40819539283332</v>
      </c>
      <c r="F74" s="541">
        <v>103.18744592</v>
      </c>
      <c r="G74" s="138"/>
    </row>
    <row r="75" spans="1:7" x14ac:dyDescent="0.25">
      <c r="A75">
        <f t="shared" si="2"/>
        <v>2020</v>
      </c>
      <c r="B75" s="129">
        <f>[1]Dates!A162</f>
        <v>44044</v>
      </c>
      <c r="C75" s="469" t="e">
        <v>#N/A</v>
      </c>
      <c r="D75" s="470">
        <v>102.90693288</v>
      </c>
      <c r="E75" s="140">
        <f t="shared" si="6"/>
        <v>102.40819539283332</v>
      </c>
      <c r="F75" s="541">
        <v>102.90693288</v>
      </c>
      <c r="G75" s="138"/>
    </row>
    <row r="76" spans="1:7" x14ac:dyDescent="0.25">
      <c r="A76">
        <f t="shared" si="2"/>
        <v>2020</v>
      </c>
      <c r="B76" s="129">
        <f>[1]Dates!A163</f>
        <v>44075</v>
      </c>
      <c r="C76" s="469" t="e">
        <v>#N/A</v>
      </c>
      <c r="D76" s="470">
        <v>103.31349901</v>
      </c>
      <c r="E76" s="140">
        <f t="shared" si="6"/>
        <v>102.40819539283332</v>
      </c>
      <c r="F76" s="541">
        <v>103.31349901</v>
      </c>
      <c r="G76" s="138"/>
    </row>
    <row r="77" spans="1:7" x14ac:dyDescent="0.25">
      <c r="A77">
        <f t="shared" si="2"/>
        <v>2020</v>
      </c>
      <c r="B77" s="129">
        <f>[1]Dates!A164</f>
        <v>44105</v>
      </c>
      <c r="C77" s="469" t="e">
        <v>#N/A</v>
      </c>
      <c r="D77" s="470">
        <v>102.2581405</v>
      </c>
      <c r="E77" s="140">
        <f t="shared" si="6"/>
        <v>102.40819539283332</v>
      </c>
      <c r="F77" s="541">
        <v>102.2581405</v>
      </c>
      <c r="G77" s="138"/>
    </row>
    <row r="78" spans="1:7" x14ac:dyDescent="0.25">
      <c r="A78">
        <f t="shared" si="2"/>
        <v>2020</v>
      </c>
      <c r="B78" s="129">
        <f>[1]Dates!A165</f>
        <v>44136</v>
      </c>
      <c r="C78" s="469" t="e">
        <v>#N/A</v>
      </c>
      <c r="D78" s="470">
        <v>103.16789445000001</v>
      </c>
      <c r="E78" s="140">
        <f t="shared" si="6"/>
        <v>102.40819539283332</v>
      </c>
      <c r="F78" s="541">
        <v>103.16789445000001</v>
      </c>
      <c r="G78" s="138"/>
    </row>
    <row r="79" spans="1:7" x14ac:dyDescent="0.25">
      <c r="A79">
        <f t="shared" si="2"/>
        <v>2020</v>
      </c>
      <c r="B79" s="129">
        <f>[1]Dates!A166</f>
        <v>44166</v>
      </c>
      <c r="C79" s="469" t="e">
        <v>#N/A</v>
      </c>
      <c r="D79" s="470">
        <v>104.46270028000001</v>
      </c>
      <c r="F79" s="541">
        <v>104.46270028000001</v>
      </c>
      <c r="G79" s="138"/>
    </row>
    <row r="80" spans="1:7" x14ac:dyDescent="0.25">
      <c r="B80" s="129"/>
      <c r="C80" s="130"/>
      <c r="D80" s="59"/>
      <c r="F80" s="140"/>
      <c r="G80" s="138"/>
    </row>
    <row r="81" spans="1:7" x14ac:dyDescent="0.25">
      <c r="B81" s="129"/>
      <c r="C81" s="394"/>
      <c r="D81" s="51"/>
      <c r="F81" s="140"/>
      <c r="G81" s="138"/>
    </row>
    <row r="82" spans="1:7" x14ac:dyDescent="0.25">
      <c r="A82" s="5"/>
      <c r="B82" s="5" t="s">
        <v>0</v>
      </c>
      <c r="D82" s="140"/>
      <c r="F82" s="140"/>
      <c r="G82" s="138"/>
    </row>
    <row r="83" spans="1:7" x14ac:dyDescent="0.25">
      <c r="A83">
        <v>2.5</v>
      </c>
      <c r="B83" s="6">
        <v>-2</v>
      </c>
      <c r="D83" s="140"/>
      <c r="F83" s="140"/>
      <c r="G83" s="138"/>
    </row>
    <row r="84" spans="1:7" x14ac:dyDescent="0.25">
      <c r="A84">
        <v>2.5</v>
      </c>
      <c r="B84" s="6">
        <v>4</v>
      </c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B89" s="134"/>
      <c r="D89" s="140"/>
      <c r="F89" s="140"/>
      <c r="G89" s="138"/>
    </row>
    <row r="90" spans="1:7" x14ac:dyDescent="0.25">
      <c r="B90" s="134"/>
      <c r="D90" s="140"/>
      <c r="F90" s="140"/>
      <c r="G90" s="138"/>
    </row>
    <row r="91" spans="1:7" x14ac:dyDescent="0.25"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</row>
    <row r="101" spans="6:7" x14ac:dyDescent="0.25">
      <c r="F101" s="140"/>
    </row>
    <row r="102" spans="6:7" x14ac:dyDescent="0.25">
      <c r="F102" s="140"/>
    </row>
    <row r="103" spans="6:7" x14ac:dyDescent="0.25">
      <c r="F103" s="140"/>
    </row>
    <row r="104" spans="6:7" x14ac:dyDescent="0.25">
      <c r="F104" s="140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14" style="98" customWidth="1"/>
    <col min="17" max="17" width="17.140625" style="98" customWidth="1"/>
    <col min="18" max="16384" width="9.140625" style="98"/>
  </cols>
  <sheetData>
    <row r="2" spans="1:17" ht="15.75" x14ac:dyDescent="0.25">
      <c r="A2" s="44" t="str">
        <f>[1]Dates!$B$6</f>
        <v>Short-Term Energy Outlook, July 2019</v>
      </c>
    </row>
    <row r="3" spans="1:17" x14ac:dyDescent="0.2">
      <c r="A3" s="22" t="s">
        <v>16</v>
      </c>
    </row>
    <row r="4" spans="1:17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</row>
    <row r="5" spans="1:17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P5" s="180" t="s">
        <v>369</v>
      </c>
      <c r="Q5" s="181"/>
    </row>
    <row r="6" spans="1:17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P6" s="307" t="s">
        <v>14</v>
      </c>
      <c r="Q6" s="213" t="s">
        <v>341</v>
      </c>
    </row>
    <row r="7" spans="1:17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P7" s="308" t="s">
        <v>114</v>
      </c>
      <c r="Q7" s="214" t="s">
        <v>342</v>
      </c>
    </row>
    <row r="8" spans="1:17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P8" s="308" t="s">
        <v>116</v>
      </c>
      <c r="Q8" s="214" t="s">
        <v>343</v>
      </c>
    </row>
    <row r="9" spans="1:17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P9" s="308" t="s">
        <v>344</v>
      </c>
      <c r="Q9" s="309" t="s">
        <v>351</v>
      </c>
    </row>
    <row r="10" spans="1:17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P10" s="308" t="s">
        <v>346</v>
      </c>
      <c r="Q10" s="214" t="s">
        <v>345</v>
      </c>
    </row>
    <row r="11" spans="1:17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P11" s="308" t="s">
        <v>348</v>
      </c>
      <c r="Q11" s="214" t="s">
        <v>347</v>
      </c>
    </row>
    <row r="12" spans="1:17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P12" s="212" t="s">
        <v>32</v>
      </c>
      <c r="Q12" s="216" t="s">
        <v>319</v>
      </c>
    </row>
    <row r="13" spans="1:17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7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7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7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12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12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12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12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12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12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</row>
    <row r="23" spans="1:12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</row>
    <row r="24" spans="1:12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</row>
    <row r="25" spans="1:12" x14ac:dyDescent="0.2">
      <c r="B25" s="156"/>
      <c r="C25" s="157"/>
      <c r="D25" s="579" t="s">
        <v>42</v>
      </c>
      <c r="E25" s="579"/>
      <c r="F25" s="579"/>
      <c r="G25" s="579"/>
      <c r="H25" s="158"/>
      <c r="I25" s="157"/>
      <c r="J25" s="159" t="s">
        <v>43</v>
      </c>
      <c r="K25" s="159"/>
      <c r="L25" s="159"/>
    </row>
    <row r="26" spans="1:12" x14ac:dyDescent="0.2">
      <c r="B26" s="160" t="s">
        <v>17</v>
      </c>
      <c r="C26" s="161">
        <f>[1]Dates!$C$35</f>
        <v>2016</v>
      </c>
      <c r="D26" s="161">
        <f>[1]Dates!$C$36</f>
        <v>2017</v>
      </c>
      <c r="E26" s="161">
        <f>[1]Dates!$C$37</f>
        <v>2018</v>
      </c>
      <c r="F26" s="161">
        <f>[1]Dates!$C$38</f>
        <v>2019</v>
      </c>
      <c r="G26" s="161">
        <f>[1]Dates!$C$39</f>
        <v>2020</v>
      </c>
      <c r="H26" s="161"/>
      <c r="I26" s="161">
        <f>[1]Dates!$C$36</f>
        <v>2017</v>
      </c>
      <c r="J26" s="161">
        <f>[1]Dates!$C$37</f>
        <v>2018</v>
      </c>
      <c r="K26" s="161">
        <f>[1]Dates!$C$38</f>
        <v>2019</v>
      </c>
      <c r="L26" s="161">
        <f>[1]Dates!$C$39</f>
        <v>2020</v>
      </c>
    </row>
    <row r="27" spans="1:12" x14ac:dyDescent="0.2">
      <c r="B27" s="24" t="s">
        <v>14</v>
      </c>
      <c r="C27" s="321">
        <v>12.791553</v>
      </c>
      <c r="D27" s="321">
        <v>13.36</v>
      </c>
      <c r="E27" s="321">
        <v>13.87</v>
      </c>
      <c r="F27" s="321">
        <v>14.415342466</v>
      </c>
      <c r="G27" s="321">
        <v>14.89</v>
      </c>
      <c r="H27" s="165"/>
      <c r="I27" s="385">
        <f>D27-C27</f>
        <v>0.56844699999999904</v>
      </c>
      <c r="J27" s="385">
        <f>E27-D27</f>
        <v>0.50999999999999979</v>
      </c>
      <c r="K27" s="385">
        <f>F27-E27</f>
        <v>0.54534246600000102</v>
      </c>
      <c r="L27" s="385">
        <f>G27-F27</f>
        <v>0.47465753400000033</v>
      </c>
    </row>
    <row r="28" spans="1:12" x14ac:dyDescent="0.2">
      <c r="B28" s="24" t="s">
        <v>114</v>
      </c>
      <c r="C28" s="321">
        <v>19.687234931999999</v>
      </c>
      <c r="D28" s="321">
        <v>19.957716775000002</v>
      </c>
      <c r="E28" s="321">
        <v>20.452870515000001</v>
      </c>
      <c r="F28" s="321">
        <v>20.700888204000002</v>
      </c>
      <c r="G28" s="321">
        <v>20.913286530000001</v>
      </c>
      <c r="H28" s="197"/>
      <c r="I28" s="385">
        <f t="shared" ref="I28:L35" si="0">D28-C28</f>
        <v>0.27048184300000244</v>
      </c>
      <c r="J28" s="385">
        <f t="shared" si="0"/>
        <v>0.49515373999999923</v>
      </c>
      <c r="K28" s="385">
        <f t="shared" si="0"/>
        <v>0.24801768900000098</v>
      </c>
      <c r="L28" s="385">
        <f t="shared" si="0"/>
        <v>0.21239832599999886</v>
      </c>
    </row>
    <row r="29" spans="1:12" x14ac:dyDescent="0.2">
      <c r="B29" s="24" t="s">
        <v>116</v>
      </c>
      <c r="C29" s="321">
        <v>4.4429999999999996</v>
      </c>
      <c r="D29" s="321">
        <v>4.5542904109000002</v>
      </c>
      <c r="E29" s="321">
        <v>4.7779287669999997</v>
      </c>
      <c r="F29" s="321">
        <v>4.9248493148000003</v>
      </c>
      <c r="G29" s="321">
        <v>5.1219999999999999</v>
      </c>
      <c r="H29" s="197"/>
      <c r="I29" s="385">
        <f t="shared" si="0"/>
        <v>0.11129041090000058</v>
      </c>
      <c r="J29" s="385">
        <f t="shared" si="0"/>
        <v>0.22363835609999949</v>
      </c>
      <c r="K29" s="385">
        <f t="shared" si="0"/>
        <v>0.14692054780000063</v>
      </c>
      <c r="L29" s="385">
        <f t="shared" si="0"/>
        <v>0.19715068519999956</v>
      </c>
    </row>
    <row r="30" spans="1:12" x14ac:dyDescent="0.2">
      <c r="B30" s="24" t="s">
        <v>344</v>
      </c>
      <c r="C30" s="321">
        <v>8.3476311474999996</v>
      </c>
      <c r="D30" s="321">
        <v>8.4473105442000005</v>
      </c>
      <c r="E30" s="321">
        <v>8.4401461480000002</v>
      </c>
      <c r="F30" s="321">
        <v>8.6518780178999997</v>
      </c>
      <c r="G30" s="321">
        <v>8.8068397642999994</v>
      </c>
      <c r="H30" s="197"/>
      <c r="I30" s="385">
        <f t="shared" ref="I30" si="1">D30-C30</f>
        <v>9.9679396700000922E-2</v>
      </c>
      <c r="J30" s="385">
        <f t="shared" ref="J30" si="2">E30-D30</f>
        <v>-7.1643962000003114E-3</v>
      </c>
      <c r="K30" s="385">
        <f t="shared" ref="K30" si="3">F30-E30</f>
        <v>0.21173186989999948</v>
      </c>
      <c r="L30" s="385">
        <f t="shared" ref="L30" si="4">G30-F30</f>
        <v>0.15496174639999971</v>
      </c>
    </row>
    <row r="31" spans="1:12" x14ac:dyDescent="0.2">
      <c r="B31" s="24" t="s">
        <v>346</v>
      </c>
      <c r="C31" s="321">
        <v>46.814971653000001</v>
      </c>
      <c r="D31" s="321">
        <v>47.260889663</v>
      </c>
      <c r="E31" s="321">
        <v>47.530539431999998</v>
      </c>
      <c r="F31" s="321">
        <v>47.544813826000002</v>
      </c>
      <c r="G31" s="321">
        <v>47.791072858</v>
      </c>
      <c r="H31" s="165"/>
      <c r="I31" s="385">
        <f t="shared" si="0"/>
        <v>0.44591800999999975</v>
      </c>
      <c r="J31" s="385">
        <f>E31-D31</f>
        <v>0.26964976899999726</v>
      </c>
      <c r="K31" s="385">
        <f>F31-E31</f>
        <v>1.427439400000452E-2</v>
      </c>
      <c r="L31" s="385">
        <f>G31-F31</f>
        <v>0.24625903199999755</v>
      </c>
    </row>
    <row r="32" spans="1:12" x14ac:dyDescent="0.2">
      <c r="B32" s="24" t="s">
        <v>348</v>
      </c>
      <c r="C32" s="321">
        <v>50.119155999999997</v>
      </c>
      <c r="D32" s="321">
        <v>51.228980634000003</v>
      </c>
      <c r="E32" s="321">
        <v>52.401727700000002</v>
      </c>
      <c r="F32" s="321">
        <v>53.458147920000002</v>
      </c>
      <c r="G32" s="321">
        <v>54.612810756000002</v>
      </c>
      <c r="H32" s="197"/>
      <c r="I32" s="385">
        <f t="shared" si="0"/>
        <v>1.109824634000006</v>
      </c>
      <c r="J32" s="385">
        <f t="shared" si="0"/>
        <v>1.1727470659999994</v>
      </c>
      <c r="K32" s="385">
        <f t="shared" si="0"/>
        <v>1.0564202199999997</v>
      </c>
      <c r="L32" s="385">
        <f t="shared" si="0"/>
        <v>1.154662836</v>
      </c>
    </row>
    <row r="33" spans="2:12" x14ac:dyDescent="0.2">
      <c r="B33" s="24" t="s">
        <v>349</v>
      </c>
      <c r="C33" s="383">
        <f>C31-C28</f>
        <v>27.127736721000002</v>
      </c>
      <c r="D33" s="383">
        <f>D31-D28</f>
        <v>27.303172887999999</v>
      </c>
      <c r="E33" s="383">
        <f>E31-E28</f>
        <v>27.077668916999997</v>
      </c>
      <c r="F33" s="383">
        <f>F31-F28</f>
        <v>26.843925622</v>
      </c>
      <c r="G33" s="383">
        <f>G31-G28</f>
        <v>26.877786327999999</v>
      </c>
      <c r="H33" s="197"/>
      <c r="I33" s="385">
        <f t="shared" si="0"/>
        <v>0.17543616699999731</v>
      </c>
      <c r="J33" s="385">
        <f t="shared" si="0"/>
        <v>-0.22550397100000197</v>
      </c>
      <c r="K33" s="385">
        <f t="shared" si="0"/>
        <v>-0.23374329499999646</v>
      </c>
      <c r="L33" s="385">
        <f t="shared" si="0"/>
        <v>3.3860705999998686E-2</v>
      </c>
    </row>
    <row r="34" spans="2:12" x14ac:dyDescent="0.2">
      <c r="B34" s="24" t="s">
        <v>350</v>
      </c>
      <c r="C34" s="6">
        <f>C32-C29-C27-C30</f>
        <v>24.536971852499999</v>
      </c>
      <c r="D34" s="6">
        <f>D32-D29-D27-D30</f>
        <v>24.867379678900001</v>
      </c>
      <c r="E34" s="6">
        <f>E32-E29-E27-E30</f>
        <v>25.313652785000006</v>
      </c>
      <c r="F34" s="6">
        <f>F32-F29-F27-F30</f>
        <v>25.466078121300004</v>
      </c>
      <c r="G34" s="6">
        <f>G32-G29-G27-G30</f>
        <v>25.7939709917</v>
      </c>
      <c r="H34" s="197"/>
      <c r="I34" s="385">
        <f t="shared" si="0"/>
        <v>0.33040782640000188</v>
      </c>
      <c r="J34" s="385">
        <f t="shared" si="0"/>
        <v>0.44627310610000492</v>
      </c>
      <c r="K34" s="385">
        <f t="shared" si="0"/>
        <v>0.15242533629999855</v>
      </c>
      <c r="L34" s="385">
        <f t="shared" si="0"/>
        <v>0.32789287039999593</v>
      </c>
    </row>
    <row r="35" spans="2:12" x14ac:dyDescent="0.2">
      <c r="B35" s="166" t="s">
        <v>32</v>
      </c>
      <c r="C35" s="384">
        <v>96.934127653000004</v>
      </c>
      <c r="D35" s="384">
        <v>98.489870296999996</v>
      </c>
      <c r="E35" s="384">
        <v>99.932267131000003</v>
      </c>
      <c r="F35" s="384">
        <v>101.00296175</v>
      </c>
      <c r="G35" s="384">
        <v>102.40388360999999</v>
      </c>
      <c r="H35" s="198"/>
      <c r="I35" s="386">
        <f t="shared" si="0"/>
        <v>1.5557426439999915</v>
      </c>
      <c r="J35" s="386">
        <f>E35-D35</f>
        <v>1.4423968340000073</v>
      </c>
      <c r="K35" s="386">
        <f>F35-E35</f>
        <v>1.070694618999994</v>
      </c>
      <c r="L35" s="386">
        <f>G35-F35</f>
        <v>1.4009218599999969</v>
      </c>
    </row>
    <row r="36" spans="2:12" x14ac:dyDescent="0.2">
      <c r="B36" s="367" t="str">
        <f>"Source: Short-Term Energy Outlook, "&amp;[1]Dates!$B$7&amp;""</f>
        <v>Source: Short-Term Energy Outlook, July 2019</v>
      </c>
    </row>
    <row r="39" spans="2:12" x14ac:dyDescent="0.2">
      <c r="B39" s="123"/>
    </row>
    <row r="40" spans="2:12" x14ac:dyDescent="0.2">
      <c r="B40" s="5"/>
      <c r="C40" s="368" t="s">
        <v>368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20.5703125" style="98" customWidth="1"/>
    <col min="17" max="17" width="14.7109375" style="98" customWidth="1"/>
    <col min="18" max="16384" width="9.140625" style="98"/>
  </cols>
  <sheetData>
    <row r="2" spans="1:17" ht="15.75" x14ac:dyDescent="0.25">
      <c r="A2" s="44" t="str">
        <f>[1]Dates!$B$6</f>
        <v>Short-Term Energy Outlook, July 2019</v>
      </c>
    </row>
    <row r="3" spans="1:17" x14ac:dyDescent="0.2">
      <c r="A3" s="22" t="s">
        <v>16</v>
      </c>
    </row>
    <row r="4" spans="1:17" x14ac:dyDescent="0.2">
      <c r="A4" s="323"/>
      <c r="B4" s="323"/>
      <c r="C4" s="323"/>
      <c r="D4" s="323"/>
      <c r="E4" s="323"/>
      <c r="F4" s="323"/>
      <c r="G4" s="323"/>
      <c r="H4" s="323"/>
      <c r="I4" s="323"/>
      <c r="J4" s="323"/>
    </row>
    <row r="5" spans="1:17" x14ac:dyDescent="0.2">
      <c r="A5" s="323"/>
      <c r="B5" s="323"/>
      <c r="C5" s="323"/>
      <c r="D5" s="323"/>
      <c r="E5" s="323"/>
      <c r="F5" s="323"/>
      <c r="G5" s="323"/>
      <c r="H5" s="323"/>
      <c r="I5" s="323"/>
      <c r="J5" s="323"/>
      <c r="L5" s="120"/>
      <c r="P5" s="580" t="s">
        <v>369</v>
      </c>
      <c r="Q5" s="581"/>
    </row>
    <row r="6" spans="1:17" x14ac:dyDescent="0.2">
      <c r="A6" s="323"/>
      <c r="B6" s="323"/>
      <c r="C6" s="323"/>
      <c r="D6" s="323"/>
      <c r="E6" s="323"/>
      <c r="F6" s="323"/>
      <c r="G6" s="323"/>
      <c r="H6" s="323"/>
      <c r="I6" s="323"/>
      <c r="J6" s="323"/>
      <c r="L6" s="120"/>
      <c r="P6" s="208" t="s">
        <v>18</v>
      </c>
      <c r="Q6" s="209" t="s">
        <v>329</v>
      </c>
    </row>
    <row r="7" spans="1:17" x14ac:dyDescent="0.2">
      <c r="A7" s="323"/>
      <c r="B7" s="323"/>
      <c r="C7" s="323"/>
      <c r="D7" s="323"/>
      <c r="E7" s="323"/>
      <c r="F7" s="323"/>
      <c r="G7" s="323"/>
      <c r="H7" s="323"/>
      <c r="I7" s="323"/>
      <c r="J7" s="323"/>
      <c r="P7" s="210" t="s">
        <v>19</v>
      </c>
      <c r="Q7" s="182"/>
    </row>
    <row r="8" spans="1:17" x14ac:dyDescent="0.2">
      <c r="A8" s="323"/>
      <c r="B8" s="323"/>
      <c r="C8" s="323"/>
      <c r="D8" s="323"/>
      <c r="E8" s="323"/>
      <c r="F8" s="323"/>
      <c r="G8" s="323"/>
      <c r="H8" s="323"/>
      <c r="I8" s="323"/>
      <c r="J8" s="323"/>
      <c r="P8" s="210" t="s">
        <v>20</v>
      </c>
      <c r="Q8" s="182" t="s">
        <v>330</v>
      </c>
    </row>
    <row r="9" spans="1:17" x14ac:dyDescent="0.2">
      <c r="A9" s="323"/>
      <c r="B9" s="323"/>
      <c r="C9" s="323"/>
      <c r="D9" s="323"/>
      <c r="E9" s="323"/>
      <c r="F9" s="323"/>
      <c r="G9" s="323"/>
      <c r="H9" s="323"/>
      <c r="I9" s="323"/>
      <c r="J9" s="323"/>
      <c r="P9" s="210" t="s">
        <v>21</v>
      </c>
      <c r="Q9" s="182" t="s">
        <v>331</v>
      </c>
    </row>
    <row r="10" spans="1:17" x14ac:dyDescent="0.2">
      <c r="A10" s="323"/>
      <c r="B10" s="323"/>
      <c r="C10" s="323"/>
      <c r="D10" s="323"/>
      <c r="E10" s="323"/>
      <c r="F10" s="323"/>
      <c r="G10" s="323"/>
      <c r="H10" s="323"/>
      <c r="I10" s="323"/>
      <c r="J10" s="323"/>
      <c r="P10" s="210" t="s">
        <v>22</v>
      </c>
      <c r="Q10" s="182" t="s">
        <v>332</v>
      </c>
    </row>
    <row r="11" spans="1:17" x14ac:dyDescent="0.2">
      <c r="A11" s="323"/>
      <c r="B11" s="323"/>
      <c r="C11" s="323"/>
      <c r="D11" s="323"/>
      <c r="E11" s="323"/>
      <c r="F11" s="323"/>
      <c r="G11" s="323"/>
      <c r="H11" s="323"/>
      <c r="I11" s="323"/>
      <c r="J11" s="323"/>
      <c r="P11" s="211" t="s">
        <v>328</v>
      </c>
      <c r="Q11" s="182"/>
    </row>
    <row r="12" spans="1:17" x14ac:dyDescent="0.2">
      <c r="A12" s="323"/>
      <c r="B12" s="323"/>
      <c r="C12" s="323"/>
      <c r="D12" s="323"/>
      <c r="E12" s="323"/>
      <c r="F12" s="323"/>
      <c r="G12" s="323"/>
      <c r="H12" s="323"/>
      <c r="I12" s="323"/>
      <c r="J12" s="323"/>
      <c r="P12" s="210" t="s">
        <v>25</v>
      </c>
      <c r="Q12" s="182" t="s">
        <v>333</v>
      </c>
    </row>
    <row r="13" spans="1:17" x14ac:dyDescent="0.2">
      <c r="A13" s="323"/>
      <c r="B13" s="323"/>
      <c r="C13" s="323"/>
      <c r="D13" s="323"/>
      <c r="E13" s="323"/>
      <c r="F13" s="323"/>
      <c r="G13" s="323"/>
      <c r="H13" s="323"/>
      <c r="I13" s="323"/>
      <c r="J13" s="323"/>
      <c r="P13" s="210" t="s">
        <v>23</v>
      </c>
      <c r="Q13" s="182" t="s">
        <v>334</v>
      </c>
    </row>
    <row r="14" spans="1:17" x14ac:dyDescent="0.2">
      <c r="A14" s="323"/>
      <c r="B14" s="323"/>
      <c r="C14" s="323"/>
      <c r="D14" s="323"/>
      <c r="E14" s="323"/>
      <c r="F14" s="323"/>
      <c r="G14" s="323"/>
      <c r="H14" s="323"/>
      <c r="I14" s="323"/>
      <c r="J14" s="323"/>
      <c r="P14" s="210" t="s">
        <v>24</v>
      </c>
      <c r="Q14" s="182" t="s">
        <v>335</v>
      </c>
    </row>
    <row r="15" spans="1:17" x14ac:dyDescent="0.2">
      <c r="A15" s="323"/>
      <c r="B15" s="323"/>
      <c r="C15" s="323"/>
      <c r="D15" s="323"/>
      <c r="E15" s="323"/>
      <c r="F15" s="323"/>
      <c r="G15" s="323"/>
      <c r="H15" s="323"/>
      <c r="I15" s="323"/>
      <c r="J15" s="323"/>
      <c r="P15" s="210" t="s">
        <v>33</v>
      </c>
      <c r="Q15" s="182" t="s">
        <v>336</v>
      </c>
    </row>
    <row r="16" spans="1:17" x14ac:dyDescent="0.2">
      <c r="A16" s="323"/>
      <c r="B16" s="323"/>
      <c r="C16" s="323"/>
      <c r="D16" s="323"/>
      <c r="E16" s="323"/>
      <c r="F16" s="323"/>
      <c r="G16" s="323"/>
      <c r="H16" s="323"/>
      <c r="I16" s="323"/>
      <c r="J16" s="323"/>
      <c r="P16" s="210" t="s">
        <v>26</v>
      </c>
      <c r="Q16" s="182"/>
    </row>
    <row r="17" spans="1:17" x14ac:dyDescent="0.2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P17" s="210" t="s">
        <v>27</v>
      </c>
      <c r="Q17" s="182" t="s">
        <v>337</v>
      </c>
    </row>
    <row r="18" spans="1:17" x14ac:dyDescent="0.2">
      <c r="A18" s="323"/>
      <c r="B18" s="323"/>
      <c r="C18" s="323"/>
      <c r="D18" s="323"/>
      <c r="E18" s="323"/>
      <c r="F18" s="323"/>
      <c r="G18" s="323"/>
      <c r="H18" s="323"/>
      <c r="I18" s="323"/>
      <c r="J18" s="323"/>
      <c r="P18" s="210" t="s">
        <v>28</v>
      </c>
      <c r="Q18" s="182" t="s">
        <v>338</v>
      </c>
    </row>
    <row r="19" spans="1:17" x14ac:dyDescent="0.2">
      <c r="A19" s="323"/>
      <c r="B19" s="323"/>
      <c r="C19" s="323"/>
      <c r="D19" s="323"/>
      <c r="E19" s="323"/>
      <c r="F19" s="323"/>
      <c r="G19" s="323"/>
      <c r="H19" s="323"/>
      <c r="I19" s="323"/>
      <c r="J19" s="323"/>
      <c r="P19" s="210" t="s">
        <v>29</v>
      </c>
      <c r="Q19" s="182" t="s">
        <v>339</v>
      </c>
    </row>
    <row r="20" spans="1:17" x14ac:dyDescent="0.2">
      <c r="A20" s="323"/>
      <c r="B20" s="323"/>
      <c r="C20" s="323"/>
      <c r="D20" s="323"/>
      <c r="E20" s="323"/>
      <c r="F20" s="323"/>
      <c r="G20" s="323"/>
      <c r="H20" s="323"/>
      <c r="I20" s="323"/>
      <c r="J20" s="323"/>
      <c r="P20" s="210" t="s">
        <v>30</v>
      </c>
      <c r="Q20" s="182" t="s">
        <v>340</v>
      </c>
    </row>
    <row r="21" spans="1:17" x14ac:dyDescent="0.2">
      <c r="A21" s="323"/>
      <c r="B21" s="323"/>
      <c r="C21" s="323"/>
      <c r="D21" s="323"/>
      <c r="E21" s="323"/>
      <c r="F21" s="323"/>
      <c r="G21" s="323"/>
      <c r="H21" s="323"/>
      <c r="I21" s="323"/>
      <c r="J21" s="323"/>
      <c r="P21" s="210" t="s">
        <v>31</v>
      </c>
      <c r="Q21" s="182"/>
    </row>
    <row r="22" spans="1:17" x14ac:dyDescent="0.2">
      <c r="A22" s="323"/>
      <c r="B22" s="323"/>
      <c r="C22" s="323"/>
      <c r="D22" s="323"/>
      <c r="E22" s="323"/>
      <c r="F22" s="323"/>
      <c r="G22" s="323"/>
      <c r="H22" s="323"/>
      <c r="I22" s="323"/>
      <c r="J22" s="323"/>
      <c r="P22" s="212" t="s">
        <v>32</v>
      </c>
      <c r="Q22" s="183" t="s">
        <v>318</v>
      </c>
    </row>
    <row r="23" spans="1:17" x14ac:dyDescent="0.2">
      <c r="A23" s="323"/>
      <c r="B23" s="323"/>
      <c r="C23" s="323"/>
      <c r="D23" s="323"/>
      <c r="E23" s="323"/>
      <c r="F23" s="323"/>
      <c r="G23" s="323"/>
      <c r="H23" s="323"/>
      <c r="I23" s="323"/>
      <c r="J23" s="323"/>
    </row>
    <row r="24" spans="1:17" x14ac:dyDescent="0.2">
      <c r="A24" s="323"/>
      <c r="B24" s="323"/>
      <c r="C24" s="323"/>
      <c r="D24" s="323"/>
      <c r="E24" s="323"/>
      <c r="F24" s="323"/>
      <c r="G24" s="323"/>
      <c r="H24" s="323"/>
      <c r="I24" s="323"/>
      <c r="J24" s="323"/>
    </row>
    <row r="25" spans="1:17" x14ac:dyDescent="0.2">
      <c r="A25" s="323"/>
      <c r="B25" s="323"/>
      <c r="C25" s="323"/>
      <c r="D25" s="323"/>
      <c r="E25" s="323"/>
      <c r="F25" s="323"/>
      <c r="G25" s="323"/>
      <c r="H25" s="323"/>
      <c r="I25" s="323"/>
      <c r="J25" s="323"/>
    </row>
    <row r="26" spans="1:17" x14ac:dyDescent="0.2">
      <c r="B26" s="156"/>
      <c r="C26" s="161"/>
      <c r="D26" s="579" t="s">
        <v>516</v>
      </c>
      <c r="E26" s="579"/>
      <c r="F26" s="579"/>
      <c r="G26" s="579"/>
      <c r="H26" s="158"/>
      <c r="I26" s="159" t="s">
        <v>515</v>
      </c>
      <c r="J26" s="324"/>
      <c r="K26" s="159"/>
      <c r="L26" s="159"/>
    </row>
    <row r="27" spans="1:17" x14ac:dyDescent="0.2">
      <c r="B27" s="160" t="s">
        <v>17</v>
      </c>
      <c r="C27" s="161">
        <f>[1]Dates!$C$35</f>
        <v>2016</v>
      </c>
      <c r="D27" s="161">
        <f>[1]Dates!$C$36</f>
        <v>2017</v>
      </c>
      <c r="E27" s="161">
        <f>[1]Dates!$C$37</f>
        <v>2018</v>
      </c>
      <c r="F27" s="161">
        <f>[1]Dates!$C$38</f>
        <v>2019</v>
      </c>
      <c r="G27" s="161">
        <f>[1]Dates!$C$39</f>
        <v>2020</v>
      </c>
      <c r="H27" s="161"/>
      <c r="I27" s="161">
        <f>[1]Dates!$C$36</f>
        <v>2017</v>
      </c>
      <c r="J27" s="161">
        <f>[1]Dates!$C$37</f>
        <v>2018</v>
      </c>
      <c r="K27" s="161">
        <f>[1]Dates!$C$38</f>
        <v>2019</v>
      </c>
      <c r="L27" s="161">
        <f>[1]Dates!$C$39</f>
        <v>2020</v>
      </c>
    </row>
    <row r="28" spans="1:17" x14ac:dyDescent="0.2">
      <c r="B28" s="162" t="s">
        <v>18</v>
      </c>
      <c r="C28" s="152">
        <v>37.459438526</v>
      </c>
      <c r="D28" s="152">
        <v>37.365951385000002</v>
      </c>
      <c r="E28" s="152">
        <v>37.289558094</v>
      </c>
      <c r="F28" s="152">
        <v>35.457831202000001</v>
      </c>
      <c r="G28" s="152">
        <v>34.761305262</v>
      </c>
      <c r="H28" s="163"/>
      <c r="I28" s="197">
        <f>D28-C28</f>
        <v>-9.3487140999997109E-2</v>
      </c>
      <c r="J28" s="197">
        <f>E28-D28</f>
        <v>-7.639329100000225E-2</v>
      </c>
      <c r="K28" s="197">
        <f>F28-E28</f>
        <v>-1.8317268919999989</v>
      </c>
      <c r="L28" s="197">
        <f>G28-F28</f>
        <v>-0.69652594000000079</v>
      </c>
    </row>
    <row r="29" spans="1:17" x14ac:dyDescent="0.2">
      <c r="B29" s="162" t="s">
        <v>19</v>
      </c>
      <c r="C29" s="164">
        <f>SUM(C30:C32)</f>
        <v>21.910226508499999</v>
      </c>
      <c r="D29" s="164">
        <f t="shared" ref="D29:E29" si="0">SUM(D30:D32)</f>
        <v>22.8685391946</v>
      </c>
      <c r="E29" s="164">
        <f t="shared" si="0"/>
        <v>25.265735386199999</v>
      </c>
      <c r="F29" s="164">
        <f t="shared" ref="F29" si="1">SUM(F30:F32)</f>
        <v>27.131944336400004</v>
      </c>
      <c r="G29" s="164">
        <f t="shared" ref="G29" si="2">SUM(G30:G32)</f>
        <v>28.738453498399998</v>
      </c>
      <c r="H29" s="164"/>
      <c r="I29" s="197">
        <f t="shared" ref="I29:L44" si="3">D29-C29</f>
        <v>0.95831268610000109</v>
      </c>
      <c r="J29" s="197">
        <f t="shared" si="3"/>
        <v>2.3971961915999991</v>
      </c>
      <c r="K29" s="197">
        <f t="shared" si="3"/>
        <v>1.8662089502000043</v>
      </c>
      <c r="L29" s="197">
        <f t="shared" si="3"/>
        <v>1.6065091619999947</v>
      </c>
    </row>
    <row r="30" spans="1:17" x14ac:dyDescent="0.2">
      <c r="B30" s="162" t="s">
        <v>20</v>
      </c>
      <c r="C30" s="152">
        <v>4.5967248197000004</v>
      </c>
      <c r="D30" s="152">
        <v>4.9641335204999999</v>
      </c>
      <c r="E30" s="152">
        <v>5.2951691370000002</v>
      </c>
      <c r="F30" s="152">
        <v>5.2549552002000004</v>
      </c>
      <c r="G30" s="152">
        <v>5.4623906129000002</v>
      </c>
      <c r="H30" s="164"/>
      <c r="I30" s="197">
        <f t="shared" si="3"/>
        <v>0.36740870079999954</v>
      </c>
      <c r="J30" s="197">
        <f t="shared" si="3"/>
        <v>0.33103561650000035</v>
      </c>
      <c r="K30" s="197">
        <f t="shared" si="3"/>
        <v>-4.021393679999985E-2</v>
      </c>
      <c r="L30" s="197">
        <f t="shared" si="3"/>
        <v>0.20743541269999977</v>
      </c>
    </row>
    <row r="31" spans="1:17" x14ac:dyDescent="0.2">
      <c r="B31" s="162" t="s">
        <v>21</v>
      </c>
      <c r="C31" s="152">
        <v>2.4843548798000001</v>
      </c>
      <c r="D31" s="152">
        <v>2.2505834520999999</v>
      </c>
      <c r="E31" s="152">
        <v>2.0844820822000001</v>
      </c>
      <c r="F31" s="152">
        <v>2.0046328642</v>
      </c>
      <c r="G31" s="152">
        <v>1.9764754835</v>
      </c>
      <c r="H31" s="164"/>
      <c r="I31" s="197">
        <f t="shared" si="3"/>
        <v>-0.23377142770000026</v>
      </c>
      <c r="J31" s="197">
        <f t="shared" si="3"/>
        <v>-0.1661013698999998</v>
      </c>
      <c r="K31" s="197">
        <f t="shared" si="3"/>
        <v>-7.9849218000000111E-2</v>
      </c>
      <c r="L31" s="197">
        <f t="shared" si="3"/>
        <v>-2.8157380699999957E-2</v>
      </c>
    </row>
    <row r="32" spans="1:17" x14ac:dyDescent="0.2">
      <c r="B32" s="162" t="s">
        <v>22</v>
      </c>
      <c r="C32" s="152">
        <v>14.829146808999999</v>
      </c>
      <c r="D32" s="152">
        <v>15.653822222000001</v>
      </c>
      <c r="E32" s="152">
        <v>17.886084167</v>
      </c>
      <c r="F32" s="152">
        <v>19.872356272000001</v>
      </c>
      <c r="G32" s="152">
        <v>21.299587402</v>
      </c>
      <c r="H32" s="164"/>
      <c r="I32" s="197">
        <f t="shared" si="3"/>
        <v>0.82467541300000136</v>
      </c>
      <c r="J32" s="197">
        <f t="shared" si="3"/>
        <v>2.2322619449999994</v>
      </c>
      <c r="K32" s="197">
        <f t="shared" si="3"/>
        <v>1.9862721050000012</v>
      </c>
      <c r="L32" s="197">
        <f t="shared" si="3"/>
        <v>1.4272311299999991</v>
      </c>
    </row>
    <row r="33" spans="2:12" x14ac:dyDescent="0.2">
      <c r="B33" s="165" t="s">
        <v>328</v>
      </c>
      <c r="C33" s="163">
        <f>SUM(C34:C37)</f>
        <v>14.07099959049</v>
      </c>
      <c r="D33" s="163">
        <f t="shared" ref="D33:E33" si="4">SUM(D34:D37)</f>
        <v>14.184157191999999</v>
      </c>
      <c r="E33" s="163">
        <f t="shared" si="4"/>
        <v>14.4491626713</v>
      </c>
      <c r="F33" s="163">
        <f t="shared" ref="F33" si="5">SUM(F34:F37)</f>
        <v>14.50924008228</v>
      </c>
      <c r="G33" s="163">
        <f t="shared" ref="G33" si="6">SUM(G34:G37)</f>
        <v>14.50474833769</v>
      </c>
      <c r="H33" s="163"/>
      <c r="I33" s="197">
        <f t="shared" si="3"/>
        <v>0.11315760150999843</v>
      </c>
      <c r="J33" s="197">
        <f t="shared" si="3"/>
        <v>0.26500547930000096</v>
      </c>
      <c r="K33" s="197">
        <f t="shared" si="3"/>
        <v>6.0077410979999968E-2</v>
      </c>
      <c r="L33" s="197">
        <f t="shared" si="3"/>
        <v>-4.491744590000124E-3</v>
      </c>
    </row>
    <row r="34" spans="2:12" x14ac:dyDescent="0.2">
      <c r="B34" s="162" t="s">
        <v>25</v>
      </c>
      <c r="C34" s="152">
        <v>11.262746197</v>
      </c>
      <c r="D34" s="152">
        <v>11.222929780999999</v>
      </c>
      <c r="E34" s="152">
        <v>11.401398274</v>
      </c>
      <c r="F34" s="152">
        <v>11.458440995</v>
      </c>
      <c r="G34" s="152">
        <v>11.4292558</v>
      </c>
      <c r="H34" s="163"/>
      <c r="I34" s="197">
        <f t="shared" si="3"/>
        <v>-3.9816416000000743E-2</v>
      </c>
      <c r="J34" s="197">
        <f>E34-D34</f>
        <v>0.17846849300000045</v>
      </c>
      <c r="K34" s="197">
        <f>F34-E34</f>
        <v>5.7042721000000185E-2</v>
      </c>
      <c r="L34" s="197">
        <f>G34-F34</f>
        <v>-2.9185195000000164E-2</v>
      </c>
    </row>
    <row r="35" spans="2:12" x14ac:dyDescent="0.2">
      <c r="B35" s="162" t="s">
        <v>23</v>
      </c>
      <c r="C35" s="152">
        <v>0.84354625137000006</v>
      </c>
      <c r="D35" s="152">
        <v>0.80068197259999996</v>
      </c>
      <c r="E35" s="152">
        <v>0.80848197259999999</v>
      </c>
      <c r="F35" s="152">
        <v>0.78735816513000001</v>
      </c>
      <c r="G35" s="152">
        <v>0.75755101141000003</v>
      </c>
      <c r="H35" s="164"/>
      <c r="I35" s="197">
        <f t="shared" si="3"/>
        <v>-4.2864278770000097E-2</v>
      </c>
      <c r="J35" s="197">
        <f t="shared" si="3"/>
        <v>7.8000000000000291E-3</v>
      </c>
      <c r="K35" s="197">
        <f t="shared" si="3"/>
        <v>-2.1123807469999978E-2</v>
      </c>
      <c r="L35" s="197">
        <f t="shared" si="3"/>
        <v>-2.9807153719999979E-2</v>
      </c>
    </row>
    <row r="36" spans="2:12" x14ac:dyDescent="0.2">
      <c r="B36" s="162" t="s">
        <v>24</v>
      </c>
      <c r="C36" s="152">
        <v>1.6982804536</v>
      </c>
      <c r="D36" s="152">
        <v>1.8798974384</v>
      </c>
      <c r="E36" s="152">
        <v>1.9593083973000001</v>
      </c>
      <c r="F36" s="152">
        <v>2.0083805579999998</v>
      </c>
      <c r="G36" s="152">
        <v>2.0756818794999998</v>
      </c>
      <c r="H36" s="164"/>
      <c r="I36" s="197">
        <f t="shared" si="3"/>
        <v>0.18161698479999999</v>
      </c>
      <c r="J36" s="197">
        <f t="shared" si="3"/>
        <v>7.941095890000005E-2</v>
      </c>
      <c r="K36" s="197">
        <f t="shared" si="3"/>
        <v>4.9072160699999756E-2</v>
      </c>
      <c r="L36" s="197">
        <f t="shared" si="3"/>
        <v>6.7301321500000011E-2</v>
      </c>
    </row>
    <row r="37" spans="2:12" x14ac:dyDescent="0.2">
      <c r="B37" s="162" t="s">
        <v>33</v>
      </c>
      <c r="C37" s="152">
        <v>0.26642668852000001</v>
      </c>
      <c r="D37" s="152">
        <v>0.28064800000000001</v>
      </c>
      <c r="E37" s="152">
        <v>0.27997402739999999</v>
      </c>
      <c r="F37" s="152">
        <v>0.25506036415</v>
      </c>
      <c r="G37" s="152">
        <v>0.24225964678</v>
      </c>
      <c r="H37" s="164"/>
      <c r="I37" s="197">
        <f t="shared" si="3"/>
        <v>1.4221311479999998E-2</v>
      </c>
      <c r="J37" s="197">
        <f t="shared" si="3"/>
        <v>-6.739726000000168E-4</v>
      </c>
      <c r="K37" s="197">
        <f t="shared" si="3"/>
        <v>-2.4913663249999995E-2</v>
      </c>
      <c r="L37" s="197">
        <f t="shared" si="3"/>
        <v>-1.2800717369999992E-2</v>
      </c>
    </row>
    <row r="38" spans="2:12" x14ac:dyDescent="0.2">
      <c r="B38" s="162" t="s">
        <v>26</v>
      </c>
      <c r="C38" s="164">
        <f>SUM(C39:C42)</f>
        <v>5.28398337435</v>
      </c>
      <c r="D38" s="164">
        <f t="shared" ref="D38:E38" si="7">SUM(D39:D42)</f>
        <v>5.3459050931699998</v>
      </c>
      <c r="E38" s="164">
        <f t="shared" si="7"/>
        <v>5.4107508438099998</v>
      </c>
      <c r="F38" s="164">
        <f t="shared" ref="F38" si="8">SUM(F39:F42)</f>
        <v>5.6536509913199993</v>
      </c>
      <c r="G38" s="164">
        <f t="shared" ref="G38" si="9">SUM(G39:G42)</f>
        <v>5.9521134919199996</v>
      </c>
      <c r="H38" s="164"/>
      <c r="I38" s="197">
        <f t="shared" si="3"/>
        <v>6.192171881999986E-2</v>
      </c>
      <c r="J38" s="197">
        <f t="shared" si="3"/>
        <v>6.4845750639999977E-2</v>
      </c>
      <c r="K38" s="197">
        <f t="shared" si="3"/>
        <v>0.24290014750999944</v>
      </c>
      <c r="L38" s="197">
        <f t="shared" si="3"/>
        <v>0.29846250060000035</v>
      </c>
    </row>
    <row r="39" spans="2:12" x14ac:dyDescent="0.2">
      <c r="B39" s="162" t="s">
        <v>27</v>
      </c>
      <c r="C39" s="152">
        <v>0.70877014754000001</v>
      </c>
      <c r="D39" s="152">
        <v>0.67622804110000001</v>
      </c>
      <c r="E39" s="152">
        <v>0.67855954794999995</v>
      </c>
      <c r="F39" s="152">
        <v>0.67766674802000004</v>
      </c>
      <c r="G39" s="152">
        <v>0.69035067966999997</v>
      </c>
      <c r="H39" s="164"/>
      <c r="I39" s="197">
        <f t="shared" si="3"/>
        <v>-3.2542106439999996E-2</v>
      </c>
      <c r="J39" s="197">
        <f t="shared" si="3"/>
        <v>2.3315068499999425E-3</v>
      </c>
      <c r="K39" s="197">
        <f t="shared" si="3"/>
        <v>-8.9279992999991009E-4</v>
      </c>
      <c r="L39" s="197">
        <f t="shared" si="3"/>
        <v>1.2683931649999924E-2</v>
      </c>
    </row>
    <row r="40" spans="2:12" x14ac:dyDescent="0.2">
      <c r="B40" s="162" t="s">
        <v>28</v>
      </c>
      <c r="C40" s="152">
        <v>3.2429578361</v>
      </c>
      <c r="D40" s="152">
        <v>3.3664521096</v>
      </c>
      <c r="E40" s="152">
        <v>3.4277836164000002</v>
      </c>
      <c r="F40" s="152">
        <v>3.6706431584999999</v>
      </c>
      <c r="G40" s="152">
        <v>3.9698587169000001</v>
      </c>
      <c r="H40" s="164"/>
      <c r="I40" s="197">
        <f t="shared" si="3"/>
        <v>0.12349427349999997</v>
      </c>
      <c r="J40" s="197">
        <f t="shared" si="3"/>
        <v>6.1331506800000213E-2</v>
      </c>
      <c r="K40" s="197">
        <f t="shared" si="3"/>
        <v>0.24285954209999971</v>
      </c>
      <c r="L40" s="197">
        <f t="shared" si="3"/>
        <v>0.29921555840000025</v>
      </c>
    </row>
    <row r="41" spans="2:12" x14ac:dyDescent="0.2">
      <c r="B41" s="162" t="s">
        <v>29</v>
      </c>
      <c r="C41" s="152">
        <v>0.91189181966999999</v>
      </c>
      <c r="D41" s="152">
        <v>0.87951634246999999</v>
      </c>
      <c r="E41" s="152">
        <v>0.88959853425000002</v>
      </c>
      <c r="F41" s="152">
        <v>0.90139917258000002</v>
      </c>
      <c r="G41" s="152">
        <v>0.89536962253999997</v>
      </c>
      <c r="H41" s="164"/>
      <c r="I41" s="197">
        <f t="shared" si="3"/>
        <v>-3.2375477200000002E-2</v>
      </c>
      <c r="J41" s="197">
        <f t="shared" si="3"/>
        <v>1.0082191780000027E-2</v>
      </c>
      <c r="K41" s="197">
        <f t="shared" si="3"/>
        <v>1.1800638330000002E-2</v>
      </c>
      <c r="L41" s="197">
        <f t="shared" si="3"/>
        <v>-6.0295500400000535E-3</v>
      </c>
    </row>
    <row r="42" spans="2:12" x14ac:dyDescent="0.2">
      <c r="B42" s="162" t="s">
        <v>30</v>
      </c>
      <c r="C42" s="152">
        <v>0.42036357103999999</v>
      </c>
      <c r="D42" s="152">
        <v>0.42370859999999999</v>
      </c>
      <c r="E42" s="152">
        <v>0.41480914521000001</v>
      </c>
      <c r="F42" s="152">
        <v>0.40394191221999998</v>
      </c>
      <c r="G42" s="152">
        <v>0.39653447280999998</v>
      </c>
      <c r="H42" s="164"/>
      <c r="I42" s="197">
        <f t="shared" si="3"/>
        <v>3.3450289599999961E-3</v>
      </c>
      <c r="J42" s="197">
        <f t="shared" si="3"/>
        <v>-8.8994547899999832E-3</v>
      </c>
      <c r="K42" s="197">
        <f t="shared" si="3"/>
        <v>-1.0867232990000031E-2</v>
      </c>
      <c r="L42" s="197">
        <f t="shared" si="3"/>
        <v>-7.4074394099999941E-3</v>
      </c>
    </row>
    <row r="43" spans="2:12" x14ac:dyDescent="0.2">
      <c r="B43" s="162" t="s">
        <v>31</v>
      </c>
      <c r="C43" s="163">
        <f>C44-C28-C29-C33-C38</f>
        <v>18.757788991659996</v>
      </c>
      <c r="D43" s="163">
        <f t="shared" ref="D43:E43" si="10">D44-D28-D29-D33-D38</f>
        <v>18.365892657229995</v>
      </c>
      <c r="E43" s="163">
        <f t="shared" si="10"/>
        <v>18.251806594689995</v>
      </c>
      <c r="F43" s="163">
        <f t="shared" ref="F43" si="11">F44-F28-F29-F33-F38</f>
        <v>18.362237317999998</v>
      </c>
      <c r="G43" s="163">
        <f t="shared" ref="G43" si="12">G44-G28-G29-G33-G38</f>
        <v>18.589033629990013</v>
      </c>
      <c r="H43" s="163"/>
      <c r="I43" s="197">
        <f t="shared" si="3"/>
        <v>-0.39189633443000105</v>
      </c>
      <c r="J43" s="197">
        <f t="shared" ref="J43:L44" si="13">E43-D43</f>
        <v>-0.1140860625400002</v>
      </c>
      <c r="K43" s="197">
        <f t="shared" si="13"/>
        <v>0.11043072331000303</v>
      </c>
      <c r="L43" s="197">
        <f t="shared" si="13"/>
        <v>0.22679631199001449</v>
      </c>
    </row>
    <row r="44" spans="2:12" x14ac:dyDescent="0.2">
      <c r="B44" s="166" t="s">
        <v>32</v>
      </c>
      <c r="C44" s="168">
        <v>97.482436991</v>
      </c>
      <c r="D44" s="168">
        <v>98.130445522000002</v>
      </c>
      <c r="E44" s="168">
        <v>100.66701359</v>
      </c>
      <c r="F44" s="168">
        <v>101.11490393</v>
      </c>
      <c r="G44" s="168">
        <v>102.54565422</v>
      </c>
      <c r="H44" s="167"/>
      <c r="I44" s="198">
        <f t="shared" si="3"/>
        <v>0.64800853100000211</v>
      </c>
      <c r="J44" s="198">
        <f t="shared" si="13"/>
        <v>2.536568067999994</v>
      </c>
      <c r="K44" s="198">
        <f t="shared" si="13"/>
        <v>0.44789034000000072</v>
      </c>
      <c r="L44" s="198">
        <f t="shared" si="13"/>
        <v>1.430750290000006</v>
      </c>
    </row>
    <row r="45" spans="2:12" x14ac:dyDescent="0.2">
      <c r="B45" s="195"/>
      <c r="C45" s="152"/>
      <c r="D45" s="152"/>
      <c r="E45" s="152"/>
      <c r="H45" s="196"/>
      <c r="I45" s="164"/>
      <c r="J45" s="196"/>
      <c r="K45" s="196"/>
      <c r="L45" s="196"/>
    </row>
    <row r="46" spans="2:12" x14ac:dyDescent="0.2">
      <c r="B46" s="367" t="str">
        <f>"Source: Short-Term Energy Outlook, "&amp;[1]Dates!$B$7&amp;""</f>
        <v>Source: Short-Term Energy Outlook, July 2019</v>
      </c>
    </row>
    <row r="47" spans="2:12" x14ac:dyDescent="0.2">
      <c r="B47" s="367"/>
    </row>
    <row r="48" spans="2:12" x14ac:dyDescent="0.2">
      <c r="B48" s="367"/>
    </row>
    <row r="49" spans="1:6" ht="25.5" x14ac:dyDescent="0.2">
      <c r="A49" s="147"/>
      <c r="B49" s="147"/>
      <c r="C49" s="485" t="s">
        <v>488</v>
      </c>
      <c r="D49" s="485" t="s">
        <v>489</v>
      </c>
      <c r="E49" s="542" t="s">
        <v>241</v>
      </c>
      <c r="F49" s="542" t="s">
        <v>498</v>
      </c>
    </row>
    <row r="50" spans="1:6" ht="15" x14ac:dyDescent="0.25">
      <c r="A50" s="30">
        <f>+YEAR(B50)</f>
        <v>2017</v>
      </c>
      <c r="B50" s="129">
        <f>[1]Dates!A119</f>
        <v>42736</v>
      </c>
      <c r="C50" s="130">
        <v>97.342345792000003</v>
      </c>
      <c r="D50" s="100" t="e">
        <v>#N/A</v>
      </c>
      <c r="E50" s="131"/>
      <c r="F50" s="541">
        <v>97.342345792000003</v>
      </c>
    </row>
    <row r="51" spans="1:6" ht="15" x14ac:dyDescent="0.25">
      <c r="A51" s="30">
        <f t="shared" ref="A51:A91" si="14">+YEAR(B51)</f>
        <v>2017</v>
      </c>
      <c r="B51" s="129">
        <f>[1]Dates!A120</f>
        <v>42767</v>
      </c>
      <c r="C51" s="130">
        <v>97.497951147999999</v>
      </c>
      <c r="D51" s="100" t="e">
        <v>#N/A</v>
      </c>
      <c r="E51" s="140">
        <f t="shared" ref="E51:E60" si="15">AVERAGEIF($A$34:$A$97,A51,$F$34:$F$97)</f>
        <v>98.126597341833346</v>
      </c>
      <c r="F51" s="541">
        <v>97.497951147999999</v>
      </c>
    </row>
    <row r="52" spans="1:6" ht="15" x14ac:dyDescent="0.25">
      <c r="A52" s="30">
        <f t="shared" si="14"/>
        <v>2017</v>
      </c>
      <c r="B52" s="129">
        <f>[1]Dates!A121</f>
        <v>42795</v>
      </c>
      <c r="C52" s="130">
        <v>96.847665069000001</v>
      </c>
      <c r="D52" s="100" t="e">
        <v>#N/A</v>
      </c>
      <c r="E52" s="140">
        <f t="shared" si="15"/>
        <v>98.126597341833346</v>
      </c>
      <c r="F52" s="541">
        <v>96.847665069000001</v>
      </c>
    </row>
    <row r="53" spans="1:6" ht="15" x14ac:dyDescent="0.25">
      <c r="A53" s="30">
        <f t="shared" si="14"/>
        <v>2017</v>
      </c>
      <c r="B53" s="129">
        <f>[1]Dates!A122</f>
        <v>42826</v>
      </c>
      <c r="C53" s="130">
        <v>96.666482342999998</v>
      </c>
      <c r="D53" s="100" t="e">
        <v>#N/A</v>
      </c>
      <c r="E53" s="140">
        <f t="shared" si="15"/>
        <v>98.126597341833346</v>
      </c>
      <c r="F53" s="541">
        <v>96.666482342999998</v>
      </c>
    </row>
    <row r="54" spans="1:6" ht="15" x14ac:dyDescent="0.25">
      <c r="A54" s="30">
        <f t="shared" si="14"/>
        <v>2017</v>
      </c>
      <c r="B54" s="129">
        <f>[1]Dates!A123</f>
        <v>42856</v>
      </c>
      <c r="C54" s="130">
        <v>97.608224164999996</v>
      </c>
      <c r="D54" s="100" t="e">
        <v>#N/A</v>
      </c>
      <c r="E54" s="140">
        <f t="shared" si="15"/>
        <v>98.126597341833346</v>
      </c>
      <c r="F54" s="541">
        <v>97.608224164999996</v>
      </c>
    </row>
    <row r="55" spans="1:6" ht="15" x14ac:dyDescent="0.25">
      <c r="A55" s="30">
        <f t="shared" si="14"/>
        <v>2017</v>
      </c>
      <c r="B55" s="129">
        <f>[1]Dates!A124</f>
        <v>42887</v>
      </c>
      <c r="C55" s="130">
        <v>98.337003261000007</v>
      </c>
      <c r="D55" s="100" t="e">
        <v>#N/A</v>
      </c>
      <c r="E55" s="140">
        <f t="shared" si="15"/>
        <v>98.126597341833346</v>
      </c>
      <c r="F55" s="541">
        <v>98.337003261000007</v>
      </c>
    </row>
    <row r="56" spans="1:6" ht="15" x14ac:dyDescent="0.25">
      <c r="A56" s="30">
        <f t="shared" si="14"/>
        <v>2017</v>
      </c>
      <c r="B56" s="129">
        <f>[1]Dates!A125</f>
        <v>42917</v>
      </c>
      <c r="C56" s="130">
        <v>99.067021780000005</v>
      </c>
      <c r="D56" s="100" t="e">
        <v>#N/A</v>
      </c>
      <c r="E56" s="140">
        <f t="shared" si="15"/>
        <v>98.126597341833346</v>
      </c>
      <c r="F56" s="541">
        <v>99.067021780000005</v>
      </c>
    </row>
    <row r="57" spans="1:6" ht="15" x14ac:dyDescent="0.25">
      <c r="A57" s="30">
        <f t="shared" si="14"/>
        <v>2017</v>
      </c>
      <c r="B57" s="129">
        <f>[1]Dates!A126</f>
        <v>42948</v>
      </c>
      <c r="C57" s="130">
        <v>98.314076514000007</v>
      </c>
      <c r="D57" s="100" t="e">
        <v>#N/A</v>
      </c>
      <c r="E57" s="140">
        <f t="shared" si="15"/>
        <v>98.126597341833346</v>
      </c>
      <c r="F57" s="541">
        <v>98.314076514000007</v>
      </c>
    </row>
    <row r="58" spans="1:6" ht="15" x14ac:dyDescent="0.25">
      <c r="A58" s="30">
        <f t="shared" si="14"/>
        <v>2017</v>
      </c>
      <c r="B58" s="129">
        <f>[1]Dates!A127</f>
        <v>42979</v>
      </c>
      <c r="C58" s="130">
        <v>98.406850489000007</v>
      </c>
      <c r="D58" s="100" t="e">
        <v>#N/A</v>
      </c>
      <c r="E58" s="140">
        <f t="shared" si="15"/>
        <v>98.126597341833346</v>
      </c>
      <c r="F58" s="541">
        <v>98.406850489000007</v>
      </c>
    </row>
    <row r="59" spans="1:6" ht="15" x14ac:dyDescent="0.25">
      <c r="A59" s="30">
        <f t="shared" si="14"/>
        <v>2017</v>
      </c>
      <c r="B59" s="129">
        <f>[1]Dates!A128</f>
        <v>43009</v>
      </c>
      <c r="C59" s="130">
        <v>98.996531375000004</v>
      </c>
      <c r="D59" s="100" t="e">
        <v>#N/A</v>
      </c>
      <c r="E59" s="140">
        <f t="shared" si="15"/>
        <v>98.126597341833346</v>
      </c>
      <c r="F59" s="541">
        <v>98.996531375000004</v>
      </c>
    </row>
    <row r="60" spans="1:6" ht="15" x14ac:dyDescent="0.25">
      <c r="A60" s="30">
        <f t="shared" si="14"/>
        <v>2017</v>
      </c>
      <c r="B60" s="129">
        <f>[1]Dates!A129</f>
        <v>43040</v>
      </c>
      <c r="C60" s="130">
        <v>99.577405931000001</v>
      </c>
      <c r="D60" s="100" t="e">
        <v>#N/A</v>
      </c>
      <c r="E60" s="140">
        <f t="shared" si="15"/>
        <v>98.126597341833346</v>
      </c>
      <c r="F60" s="541">
        <v>99.577405931000001</v>
      </c>
    </row>
    <row r="61" spans="1:6" ht="15" x14ac:dyDescent="0.25">
      <c r="A61" s="30">
        <f t="shared" si="14"/>
        <v>2017</v>
      </c>
      <c r="B61" s="129">
        <f>[1]Dates!A130</f>
        <v>43070</v>
      </c>
      <c r="C61" s="130">
        <v>98.857610234999996</v>
      </c>
      <c r="D61" s="100" t="e">
        <v>#N/A</v>
      </c>
      <c r="E61" s="131"/>
      <c r="F61" s="541">
        <v>98.857610234999996</v>
      </c>
    </row>
    <row r="62" spans="1:6" ht="15" x14ac:dyDescent="0.25">
      <c r="A62" s="30">
        <f t="shared" si="14"/>
        <v>2018</v>
      </c>
      <c r="B62" s="129">
        <f>[1]Dates!A131</f>
        <v>43101</v>
      </c>
      <c r="C62" s="130">
        <v>99.081448128999995</v>
      </c>
      <c r="D62" s="100" t="e">
        <v>#N/A</v>
      </c>
      <c r="E62" s="131"/>
      <c r="F62" s="541">
        <v>99.081448128999995</v>
      </c>
    </row>
    <row r="63" spans="1:6" ht="15" x14ac:dyDescent="0.25">
      <c r="A63" s="30">
        <f t="shared" si="14"/>
        <v>2018</v>
      </c>
      <c r="B63" s="129">
        <f>[1]Dates!A132</f>
        <v>43132</v>
      </c>
      <c r="C63" s="130">
        <v>99.335589757999998</v>
      </c>
      <c r="D63" s="100" t="e">
        <v>#N/A</v>
      </c>
      <c r="E63" s="140">
        <f t="shared" ref="E63:E72" si="16">AVERAGEIF($A$34:$A$97,A63,$F$34:$F$97)</f>
        <v>100.65912933616669</v>
      </c>
      <c r="F63" s="541">
        <v>99.335589757999998</v>
      </c>
    </row>
    <row r="64" spans="1:6" ht="15" x14ac:dyDescent="0.25">
      <c r="A64" s="30">
        <f t="shared" si="14"/>
        <v>2018</v>
      </c>
      <c r="B64" s="129">
        <f>[1]Dates!A133</f>
        <v>43160</v>
      </c>
      <c r="C64" s="130">
        <v>99.409435879</v>
      </c>
      <c r="D64" s="100" t="e">
        <v>#N/A</v>
      </c>
      <c r="E64" s="140">
        <f t="shared" si="16"/>
        <v>100.65912933616669</v>
      </c>
      <c r="F64" s="541">
        <v>99.409435879</v>
      </c>
    </row>
    <row r="65" spans="1:6" ht="15" x14ac:dyDescent="0.25">
      <c r="A65" s="30">
        <f t="shared" si="14"/>
        <v>2018</v>
      </c>
      <c r="B65" s="129">
        <f>[1]Dates!A134</f>
        <v>43191</v>
      </c>
      <c r="C65" s="130">
        <v>99.484207669</v>
      </c>
      <c r="D65" s="100" t="e">
        <v>#N/A</v>
      </c>
      <c r="E65" s="140">
        <f t="shared" si="16"/>
        <v>100.65912933616669</v>
      </c>
      <c r="F65" s="541">
        <v>99.484207669</v>
      </c>
    </row>
    <row r="66" spans="1:6" ht="15" x14ac:dyDescent="0.25">
      <c r="A66" s="30">
        <f t="shared" si="14"/>
        <v>2018</v>
      </c>
      <c r="B66" s="129">
        <f>[1]Dates!A135</f>
        <v>43221</v>
      </c>
      <c r="C66" s="130">
        <v>99.505407339000001</v>
      </c>
      <c r="D66" s="100" t="e">
        <v>#N/A</v>
      </c>
      <c r="E66" s="140">
        <f t="shared" si="16"/>
        <v>100.65912933616669</v>
      </c>
      <c r="F66" s="541">
        <v>99.505407339000001</v>
      </c>
    </row>
    <row r="67" spans="1:6" ht="15" x14ac:dyDescent="0.25">
      <c r="A67" s="30">
        <f t="shared" si="14"/>
        <v>2018</v>
      </c>
      <c r="B67" s="129">
        <f>[1]Dates!A136</f>
        <v>43252</v>
      </c>
      <c r="C67" s="130">
        <v>100.37274977</v>
      </c>
      <c r="D67" s="100" t="e">
        <v>#N/A</v>
      </c>
      <c r="E67" s="140">
        <f t="shared" si="16"/>
        <v>100.65912933616669</v>
      </c>
      <c r="F67" s="541">
        <v>100.37274977</v>
      </c>
    </row>
    <row r="68" spans="1:6" ht="15" x14ac:dyDescent="0.25">
      <c r="A68" s="30">
        <f t="shared" si="14"/>
        <v>2018</v>
      </c>
      <c r="B68" s="129">
        <f>[1]Dates!A137</f>
        <v>43282</v>
      </c>
      <c r="C68" s="130">
        <v>101.16776543</v>
      </c>
      <c r="D68" s="100" t="e">
        <v>#N/A</v>
      </c>
      <c r="E68" s="140">
        <f t="shared" si="16"/>
        <v>100.65912933616669</v>
      </c>
      <c r="F68" s="541">
        <v>101.16776543</v>
      </c>
    </row>
    <row r="69" spans="1:6" ht="15" x14ac:dyDescent="0.25">
      <c r="A69" s="30">
        <f t="shared" si="14"/>
        <v>2018</v>
      </c>
      <c r="B69" s="129">
        <f>[1]Dates!A138</f>
        <v>43313</v>
      </c>
      <c r="C69" s="130">
        <v>101.54124784</v>
      </c>
      <c r="D69" s="100" t="e">
        <v>#N/A</v>
      </c>
      <c r="E69" s="140">
        <f t="shared" si="16"/>
        <v>100.65912933616669</v>
      </c>
      <c r="F69" s="541">
        <v>101.54124784</v>
      </c>
    </row>
    <row r="70" spans="1:6" ht="15" x14ac:dyDescent="0.25">
      <c r="A70" s="30">
        <f t="shared" si="14"/>
        <v>2018</v>
      </c>
      <c r="B70" s="129">
        <f>[1]Dates!A139</f>
        <v>43344</v>
      </c>
      <c r="C70" s="130">
        <v>101.57247067</v>
      </c>
      <c r="D70" s="100" t="e">
        <v>#N/A</v>
      </c>
      <c r="E70" s="140">
        <f t="shared" si="16"/>
        <v>100.65912933616669</v>
      </c>
      <c r="F70" s="541">
        <v>101.57247067</v>
      </c>
    </row>
    <row r="71" spans="1:6" ht="15" x14ac:dyDescent="0.25">
      <c r="A71" s="30">
        <f t="shared" si="14"/>
        <v>2018</v>
      </c>
      <c r="B71" s="129">
        <f>[1]Dates!A140</f>
        <v>43374</v>
      </c>
      <c r="C71" s="130">
        <v>102.40073216</v>
      </c>
      <c r="D71" s="100" t="e">
        <v>#N/A</v>
      </c>
      <c r="E71" s="140">
        <f t="shared" si="16"/>
        <v>100.65912933616669</v>
      </c>
      <c r="F71" s="541">
        <v>102.40073216</v>
      </c>
    </row>
    <row r="72" spans="1:6" ht="15" x14ac:dyDescent="0.25">
      <c r="A72" s="30">
        <f t="shared" si="14"/>
        <v>2018</v>
      </c>
      <c r="B72" s="129">
        <f>[1]Dates!A141</f>
        <v>43405</v>
      </c>
      <c r="C72" s="130">
        <v>102.29995533</v>
      </c>
      <c r="D72" s="100" t="e">
        <v>#N/A</v>
      </c>
      <c r="E72" s="140">
        <f t="shared" si="16"/>
        <v>100.65912933616669</v>
      </c>
      <c r="F72" s="541">
        <v>102.29995533</v>
      </c>
    </row>
    <row r="73" spans="1:6" ht="15" x14ac:dyDescent="0.25">
      <c r="A73" s="30">
        <f t="shared" si="14"/>
        <v>2018</v>
      </c>
      <c r="B73" s="129">
        <f>[1]Dates!A142</f>
        <v>43435</v>
      </c>
      <c r="C73" s="130">
        <v>101.73854206</v>
      </c>
      <c r="D73" s="100" t="e">
        <v>#N/A</v>
      </c>
      <c r="E73" s="131"/>
      <c r="F73" s="541">
        <v>101.73854206</v>
      </c>
    </row>
    <row r="74" spans="1:6" ht="15" x14ac:dyDescent="0.25">
      <c r="A74" s="30">
        <f t="shared" si="14"/>
        <v>2019</v>
      </c>
      <c r="B74" s="129">
        <f>[1]Dates!A143</f>
        <v>43466</v>
      </c>
      <c r="C74" s="130">
        <v>100.10439076999999</v>
      </c>
      <c r="D74" s="100" t="e">
        <v>#N/A</v>
      </c>
      <c r="E74" s="131"/>
      <c r="F74" s="541">
        <v>100.10439076999999</v>
      </c>
    </row>
    <row r="75" spans="1:6" ht="15" x14ac:dyDescent="0.25">
      <c r="A75" s="30">
        <f t="shared" si="14"/>
        <v>2019</v>
      </c>
      <c r="B75" s="129">
        <f>[1]Dates!A144</f>
        <v>43497</v>
      </c>
      <c r="C75" s="130">
        <v>99.832761000000005</v>
      </c>
      <c r="D75" s="100" t="e">
        <v>#N/A</v>
      </c>
      <c r="E75" s="140">
        <f t="shared" ref="E75:E84" si="17">AVERAGEIF($A$34:$A$97,A75,$F$34:$F$97)</f>
        <v>101.10857894550001</v>
      </c>
      <c r="F75" s="541">
        <v>99.832761000000005</v>
      </c>
    </row>
    <row r="76" spans="1:6" ht="15" x14ac:dyDescent="0.25">
      <c r="A76" s="30">
        <f t="shared" si="14"/>
        <v>2019</v>
      </c>
      <c r="B76" s="129">
        <f>[1]Dates!A145</f>
        <v>43525</v>
      </c>
      <c r="C76" s="130">
        <v>99.526194226000001</v>
      </c>
      <c r="D76" s="100" t="e">
        <v>#N/A</v>
      </c>
      <c r="E76" s="140">
        <f t="shared" si="17"/>
        <v>101.10857894550001</v>
      </c>
      <c r="F76" s="541">
        <v>99.526194226000001</v>
      </c>
    </row>
    <row r="77" spans="1:6" ht="15" x14ac:dyDescent="0.25">
      <c r="A77" s="30">
        <f t="shared" si="14"/>
        <v>2019</v>
      </c>
      <c r="B77" s="129">
        <f>[1]Dates!A146</f>
        <v>43556</v>
      </c>
      <c r="C77" s="130">
        <v>100.11757007999999</v>
      </c>
      <c r="D77" s="100" t="e">
        <v>#N/A</v>
      </c>
      <c r="E77" s="140">
        <f t="shared" si="17"/>
        <v>101.10857894550001</v>
      </c>
      <c r="F77" s="541">
        <v>100.11757007999999</v>
      </c>
    </row>
    <row r="78" spans="1:6" ht="15" x14ac:dyDescent="0.25">
      <c r="A78" s="30">
        <f t="shared" si="14"/>
        <v>2019</v>
      </c>
      <c r="B78" s="129">
        <f>[1]Dates!A147</f>
        <v>43586</v>
      </c>
      <c r="C78" s="130">
        <v>100.32159889</v>
      </c>
      <c r="D78" s="100" t="e">
        <v>#N/A</v>
      </c>
      <c r="E78" s="140">
        <f t="shared" si="17"/>
        <v>101.10857894550001</v>
      </c>
      <c r="F78" s="541">
        <v>100.32159889</v>
      </c>
    </row>
    <row r="79" spans="1:6" ht="15" x14ac:dyDescent="0.25">
      <c r="A79" s="30">
        <f t="shared" si="14"/>
        <v>2019</v>
      </c>
      <c r="B79" s="129">
        <f>[1]Dates!A148</f>
        <v>43617</v>
      </c>
      <c r="C79" s="130">
        <v>101.29613024</v>
      </c>
      <c r="D79" s="100">
        <v>101.29613024</v>
      </c>
      <c r="E79" s="140">
        <f t="shared" si="17"/>
        <v>101.10857894550001</v>
      </c>
      <c r="F79" s="541">
        <v>101.29613024</v>
      </c>
    </row>
    <row r="80" spans="1:6" ht="15" x14ac:dyDescent="0.25">
      <c r="A80" s="30">
        <f t="shared" si="14"/>
        <v>2019</v>
      </c>
      <c r="B80" s="129">
        <f>[1]Dates!A149</f>
        <v>43647</v>
      </c>
      <c r="C80" s="130" t="e">
        <v>#N/A</v>
      </c>
      <c r="D80" s="100">
        <v>101.71878045</v>
      </c>
      <c r="E80" s="140">
        <f t="shared" si="17"/>
        <v>101.10857894550001</v>
      </c>
      <c r="F80" s="541">
        <v>101.71878045</v>
      </c>
    </row>
    <row r="81" spans="1:6" ht="15" x14ac:dyDescent="0.25">
      <c r="A81" s="30">
        <f t="shared" si="14"/>
        <v>2019</v>
      </c>
      <c r="B81" s="129">
        <f>[1]Dates!A150</f>
        <v>43678</v>
      </c>
      <c r="C81" s="130" t="e">
        <v>#N/A</v>
      </c>
      <c r="D81" s="100">
        <v>101.60070702</v>
      </c>
      <c r="E81" s="140">
        <f t="shared" si="17"/>
        <v>101.10857894550001</v>
      </c>
      <c r="F81" s="541">
        <v>101.60070702</v>
      </c>
    </row>
    <row r="82" spans="1:6" ht="15" x14ac:dyDescent="0.25">
      <c r="A82" s="30">
        <f t="shared" si="14"/>
        <v>2019</v>
      </c>
      <c r="B82" s="129">
        <f>[1]Dates!A151</f>
        <v>43709</v>
      </c>
      <c r="C82" s="130" t="e">
        <v>#N/A</v>
      </c>
      <c r="D82" s="100">
        <v>102.00498683000001</v>
      </c>
      <c r="E82" s="140">
        <f t="shared" si="17"/>
        <v>101.10857894550001</v>
      </c>
      <c r="F82" s="541">
        <v>102.00498683000001</v>
      </c>
    </row>
    <row r="83" spans="1:6" ht="15" x14ac:dyDescent="0.25">
      <c r="A83" s="30">
        <f t="shared" si="14"/>
        <v>2019</v>
      </c>
      <c r="B83" s="129">
        <f>[1]Dates!A152</f>
        <v>43739</v>
      </c>
      <c r="C83" s="130" t="e">
        <v>#N/A</v>
      </c>
      <c r="D83" s="100">
        <v>102.23832105</v>
      </c>
      <c r="E83" s="140">
        <f t="shared" si="17"/>
        <v>101.10857894550001</v>
      </c>
      <c r="F83" s="541">
        <v>102.23832105</v>
      </c>
    </row>
    <row r="84" spans="1:6" ht="15" x14ac:dyDescent="0.25">
      <c r="A84" s="30">
        <f t="shared" si="14"/>
        <v>2019</v>
      </c>
      <c r="B84" s="129">
        <f>[1]Dates!A153</f>
        <v>43770</v>
      </c>
      <c r="C84" s="130" t="e">
        <v>#N/A</v>
      </c>
      <c r="D84" s="100">
        <v>102.53446489</v>
      </c>
      <c r="E84" s="140">
        <f t="shared" si="17"/>
        <v>101.10857894550001</v>
      </c>
      <c r="F84" s="541">
        <v>102.53446489</v>
      </c>
    </row>
    <row r="85" spans="1:6" ht="15" x14ac:dyDescent="0.25">
      <c r="A85" s="30">
        <f t="shared" si="14"/>
        <v>2019</v>
      </c>
      <c r="B85" s="129">
        <f>[1]Dates!A154</f>
        <v>43800</v>
      </c>
      <c r="C85" s="130" t="e">
        <v>#N/A</v>
      </c>
      <c r="D85" s="100">
        <v>102.0070419</v>
      </c>
      <c r="E85" s="131"/>
      <c r="F85" s="541">
        <v>102.0070419</v>
      </c>
    </row>
    <row r="86" spans="1:6" ht="15" x14ac:dyDescent="0.25">
      <c r="A86" s="30">
        <f t="shared" si="14"/>
        <v>2020</v>
      </c>
      <c r="B86" s="129">
        <f>[1]Dates!A155</f>
        <v>43831</v>
      </c>
      <c r="C86" s="130" t="e">
        <v>#N/A</v>
      </c>
      <c r="D86" s="100">
        <v>101.25301112</v>
      </c>
      <c r="E86" s="131"/>
      <c r="F86" s="541">
        <v>101.25301112</v>
      </c>
    </row>
    <row r="87" spans="1:6" ht="15" x14ac:dyDescent="0.25">
      <c r="A87" s="30">
        <f t="shared" si="14"/>
        <v>2020</v>
      </c>
      <c r="B87" s="129">
        <f>[1]Dates!A156</f>
        <v>43862</v>
      </c>
      <c r="C87" s="130" t="e">
        <v>#N/A</v>
      </c>
      <c r="D87" s="100">
        <v>101.15205543</v>
      </c>
      <c r="E87" s="140">
        <f t="shared" ref="E87:E96" si="18">AVERAGEIF($A$34:$A$97,A87,$F$34:$F$97)</f>
        <v>102.54275201833333</v>
      </c>
      <c r="F87" s="541">
        <v>101.15205543</v>
      </c>
    </row>
    <row r="88" spans="1:6" ht="15" x14ac:dyDescent="0.25">
      <c r="A88" s="30">
        <f t="shared" si="14"/>
        <v>2020</v>
      </c>
      <c r="B88" s="129">
        <f>[1]Dates!A157</f>
        <v>43891</v>
      </c>
      <c r="C88" s="130" t="e">
        <v>#N/A</v>
      </c>
      <c r="D88" s="100">
        <v>101.16612833000001</v>
      </c>
      <c r="E88" s="140">
        <f t="shared" si="18"/>
        <v>102.54275201833333</v>
      </c>
      <c r="F88" s="541">
        <v>101.16612833000001</v>
      </c>
    </row>
    <row r="89" spans="1:6" ht="15" x14ac:dyDescent="0.25">
      <c r="A89" s="30">
        <f t="shared" si="14"/>
        <v>2020</v>
      </c>
      <c r="B89" s="129">
        <f>[1]Dates!A158</f>
        <v>43922</v>
      </c>
      <c r="C89" s="130" t="e">
        <v>#N/A</v>
      </c>
      <c r="D89" s="100">
        <v>102.03548485</v>
      </c>
      <c r="E89" s="140">
        <f t="shared" si="18"/>
        <v>102.54275201833333</v>
      </c>
      <c r="F89" s="541">
        <v>102.03548485</v>
      </c>
    </row>
    <row r="90" spans="1:6" ht="15" x14ac:dyDescent="0.25">
      <c r="A90" s="30">
        <f t="shared" si="14"/>
        <v>2020</v>
      </c>
      <c r="B90" s="129">
        <f>[1]Dates!A159</f>
        <v>43952</v>
      </c>
      <c r="C90" s="130" t="e">
        <v>#N/A</v>
      </c>
      <c r="D90" s="100">
        <v>102.52387367999999</v>
      </c>
      <c r="E90" s="140">
        <f t="shared" si="18"/>
        <v>102.54275201833333</v>
      </c>
      <c r="F90" s="541">
        <v>102.52387367999999</v>
      </c>
    </row>
    <row r="91" spans="1:6" ht="15" x14ac:dyDescent="0.25">
      <c r="A91" s="30">
        <f t="shared" si="14"/>
        <v>2020</v>
      </c>
      <c r="B91" s="129">
        <f>[1]Dates!A160</f>
        <v>43983</v>
      </c>
      <c r="C91" s="130" t="e">
        <v>#N/A</v>
      </c>
      <c r="D91" s="100">
        <v>102.99153117</v>
      </c>
      <c r="E91" s="140">
        <f t="shared" si="18"/>
        <v>102.54275201833333</v>
      </c>
      <c r="F91" s="541">
        <v>102.99153117</v>
      </c>
    </row>
    <row r="92" spans="1:6" ht="15" x14ac:dyDescent="0.25">
      <c r="A92" s="30">
        <f t="shared" ref="A92:A97" si="19">+YEAR(B92)</f>
        <v>2020</v>
      </c>
      <c r="B92" s="129">
        <f>[1]Dates!A161</f>
        <v>44013</v>
      </c>
      <c r="C92" s="130" t="e">
        <v>#N/A</v>
      </c>
      <c r="D92" s="100">
        <v>103.12414463</v>
      </c>
      <c r="E92" s="140">
        <f t="shared" si="18"/>
        <v>102.54275201833333</v>
      </c>
      <c r="F92" s="541">
        <v>103.12414463</v>
      </c>
    </row>
    <row r="93" spans="1:6" ht="15" x14ac:dyDescent="0.25">
      <c r="A93" s="30">
        <f t="shared" si="19"/>
        <v>2020</v>
      </c>
      <c r="B93" s="129">
        <f>[1]Dates!A162</f>
        <v>44044</v>
      </c>
      <c r="C93" s="130" t="e">
        <v>#N/A</v>
      </c>
      <c r="D93" s="100">
        <v>103.07135012000001</v>
      </c>
      <c r="E93" s="140">
        <f t="shared" si="18"/>
        <v>102.54275201833333</v>
      </c>
      <c r="F93" s="541">
        <v>103.07135012000001</v>
      </c>
    </row>
    <row r="94" spans="1:6" ht="15" x14ac:dyDescent="0.25">
      <c r="A94" s="30">
        <f t="shared" si="19"/>
        <v>2020</v>
      </c>
      <c r="B94" s="129">
        <f>[1]Dates!A163</f>
        <v>44075</v>
      </c>
      <c r="C94" s="130" t="e">
        <v>#N/A</v>
      </c>
      <c r="D94" s="100">
        <v>103.37285559</v>
      </c>
      <c r="E94" s="140">
        <f t="shared" si="18"/>
        <v>102.54275201833333</v>
      </c>
      <c r="F94" s="541">
        <v>103.37285559</v>
      </c>
    </row>
    <row r="95" spans="1:6" ht="15" x14ac:dyDescent="0.25">
      <c r="A95" s="30">
        <f t="shared" si="19"/>
        <v>2020</v>
      </c>
      <c r="B95" s="129">
        <f>[1]Dates!A164</f>
        <v>44105</v>
      </c>
      <c r="C95" s="130" t="e">
        <v>#N/A</v>
      </c>
      <c r="D95" s="100">
        <v>103.20099297</v>
      </c>
      <c r="E95" s="140">
        <f t="shared" si="18"/>
        <v>102.54275201833333</v>
      </c>
      <c r="F95" s="541">
        <v>103.20099297</v>
      </c>
    </row>
    <row r="96" spans="1:6" ht="15" x14ac:dyDescent="0.25">
      <c r="A96" s="30">
        <f t="shared" si="19"/>
        <v>2020</v>
      </c>
      <c r="B96" s="129">
        <f>[1]Dates!A165</f>
        <v>44136</v>
      </c>
      <c r="C96" s="130" t="e">
        <v>#N/A</v>
      </c>
      <c r="D96" s="100">
        <v>103.49032468</v>
      </c>
      <c r="E96" s="140">
        <f t="shared" si="18"/>
        <v>102.54275201833333</v>
      </c>
      <c r="F96" s="541">
        <v>103.49032468</v>
      </c>
    </row>
    <row r="97" spans="1:6" ht="15" x14ac:dyDescent="0.25">
      <c r="A97" s="30">
        <f t="shared" si="19"/>
        <v>2020</v>
      </c>
      <c r="B97" s="129">
        <f>[1]Dates!A166</f>
        <v>44166</v>
      </c>
      <c r="C97" s="130" t="e">
        <v>#N/A</v>
      </c>
      <c r="D97" s="100">
        <v>103.13127165</v>
      </c>
      <c r="E97" s="131"/>
      <c r="F97" s="541">
        <v>103.13127165</v>
      </c>
    </row>
    <row r="98" spans="1:6" x14ac:dyDescent="0.2">
      <c r="A98" s="119"/>
      <c r="B98" s="376"/>
      <c r="C98" s="119"/>
      <c r="D98" s="119"/>
      <c r="E98" s="119"/>
    </row>
    <row r="99" spans="1:6" x14ac:dyDescent="0.2">
      <c r="A99" s="119"/>
      <c r="B99" s="119"/>
      <c r="C99" s="119"/>
      <c r="D99" s="119"/>
      <c r="E99" s="119"/>
    </row>
    <row r="100" spans="1:6" x14ac:dyDescent="0.2">
      <c r="A100" s="119"/>
      <c r="B100" s="119"/>
      <c r="C100" s="119"/>
      <c r="D100" s="119"/>
      <c r="E100" s="119"/>
    </row>
    <row r="101" spans="1:6" x14ac:dyDescent="0.2">
      <c r="A101" s="75"/>
      <c r="B101" s="75" t="s">
        <v>0</v>
      </c>
      <c r="C101" s="119"/>
      <c r="D101" s="119"/>
      <c r="E101" s="119"/>
    </row>
    <row r="102" spans="1:6" x14ac:dyDescent="0.2">
      <c r="A102" s="30">
        <v>2.5</v>
      </c>
      <c r="B102" s="29">
        <v>-1</v>
      </c>
      <c r="C102" s="119"/>
      <c r="D102" s="119"/>
      <c r="E102" s="119"/>
    </row>
    <row r="103" spans="1:6" x14ac:dyDescent="0.2">
      <c r="A103" s="30">
        <v>2.5</v>
      </c>
      <c r="B103" s="29">
        <v>3</v>
      </c>
      <c r="C103" s="119"/>
      <c r="D103" s="119"/>
      <c r="E103" s="119"/>
    </row>
    <row r="104" spans="1:6" x14ac:dyDescent="0.2">
      <c r="A104" s="119"/>
      <c r="B104" s="119"/>
      <c r="C104" s="119"/>
      <c r="D104" s="119"/>
      <c r="E104" s="119"/>
    </row>
    <row r="105" spans="1:6" x14ac:dyDescent="0.2">
      <c r="A105" s="119"/>
      <c r="B105" s="119"/>
      <c r="C105" s="119"/>
      <c r="D105" s="119"/>
      <c r="E105" s="119"/>
    </row>
    <row r="106" spans="1:6" x14ac:dyDescent="0.2">
      <c r="A106" s="119"/>
      <c r="B106" s="119"/>
      <c r="C106" s="119"/>
      <c r="D106" s="119"/>
      <c r="E106" s="119"/>
    </row>
    <row r="107" spans="1:6" x14ac:dyDescent="0.2">
      <c r="A107" s="119"/>
      <c r="B107" s="119"/>
      <c r="C107" s="119"/>
      <c r="D107" s="119"/>
      <c r="E107" s="119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tr">
        <f>[1]Dates!$B$6</f>
        <v>Short-Term Energy Outlook, July 2019</v>
      </c>
      <c r="M2" s="30"/>
    </row>
    <row r="3" spans="1:18" x14ac:dyDescent="0.2">
      <c r="A3" s="22" t="s">
        <v>16</v>
      </c>
      <c r="M3" s="30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10" t="s">
        <v>442</v>
      </c>
      <c r="R6" s="209" t="s">
        <v>352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10" t="s">
        <v>18</v>
      </c>
      <c r="R7" s="182" t="s">
        <v>329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308" t="s">
        <v>346</v>
      </c>
      <c r="R8" s="214" t="s">
        <v>345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320" t="s">
        <v>348</v>
      </c>
      <c r="R9" s="216" t="s">
        <v>347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1" x14ac:dyDescent="0.2">
      <c r="B25" s="23"/>
      <c r="C25" s="23" t="s">
        <v>443</v>
      </c>
      <c r="D25" s="23"/>
      <c r="E25" s="23"/>
      <c r="F25" s="23"/>
      <c r="G25" s="23" t="s">
        <v>444</v>
      </c>
      <c r="H25" s="23"/>
      <c r="I25" s="23"/>
    </row>
    <row r="26" spans="1:11" x14ac:dyDescent="0.2">
      <c r="A26" s="319"/>
      <c r="B26" s="319"/>
      <c r="C26" s="23" t="s">
        <v>511</v>
      </c>
      <c r="D26" s="23"/>
      <c r="E26" s="23"/>
      <c r="F26" s="23"/>
      <c r="G26" s="23" t="s">
        <v>511</v>
      </c>
      <c r="H26" s="23"/>
    </row>
    <row r="27" spans="1:11" x14ac:dyDescent="0.2">
      <c r="B27" s="9"/>
      <c r="C27" s="396" t="s">
        <v>442</v>
      </c>
      <c r="D27" s="396" t="s">
        <v>18</v>
      </c>
      <c r="E27" s="237"/>
      <c r="F27" s="237"/>
      <c r="G27" s="398" t="s">
        <v>346</v>
      </c>
      <c r="H27" s="397" t="s">
        <v>445</v>
      </c>
    </row>
    <row r="28" spans="1:11" x14ac:dyDescent="0.2">
      <c r="B28" s="1">
        <f>[1]Dates!$A119</f>
        <v>42736</v>
      </c>
      <c r="C28" s="114">
        <v>60.081722419000002</v>
      </c>
      <c r="D28" s="114">
        <v>37.260623373000001</v>
      </c>
      <c r="G28" s="114">
        <v>45.855609246999997</v>
      </c>
      <c r="H28" s="114">
        <v>49.157249354999998</v>
      </c>
      <c r="J28" s="20"/>
    </row>
    <row r="29" spans="1:11" x14ac:dyDescent="0.2">
      <c r="B29" s="1">
        <f>[1]Dates!$A120</f>
        <v>42767</v>
      </c>
      <c r="C29" s="114">
        <v>60.437246285999997</v>
      </c>
      <c r="D29" s="114">
        <v>37.060704862000001</v>
      </c>
      <c r="G29" s="114">
        <v>46.834000134999997</v>
      </c>
      <c r="H29" s="114">
        <v>50.336003599999998</v>
      </c>
    </row>
    <row r="30" spans="1:11" x14ac:dyDescent="0.2">
      <c r="B30" s="1">
        <f>[1]Dates!$A121</f>
        <v>42795</v>
      </c>
      <c r="C30" s="114">
        <v>60.278873709999999</v>
      </c>
      <c r="D30" s="114">
        <v>36.568791359000002</v>
      </c>
      <c r="G30" s="114">
        <v>47.613994491</v>
      </c>
      <c r="H30" s="114">
        <v>50.945019391000002</v>
      </c>
    </row>
    <row r="31" spans="1:11" x14ac:dyDescent="0.2">
      <c r="B31" s="1">
        <f>[1]Dates!$A122</f>
        <v>42826</v>
      </c>
      <c r="C31" s="114">
        <v>59.886740000000003</v>
      </c>
      <c r="D31" s="114">
        <v>36.779742343000002</v>
      </c>
      <c r="G31" s="114">
        <v>45.860867153999997</v>
      </c>
      <c r="H31" s="114">
        <v>50.613806054000001</v>
      </c>
    </row>
    <row r="32" spans="1:11" x14ac:dyDescent="0.2">
      <c r="B32" s="1">
        <f>[1]Dates!$A123</f>
        <v>42856</v>
      </c>
      <c r="C32" s="114">
        <v>60.345308387000003</v>
      </c>
      <c r="D32" s="114">
        <v>37.262915778</v>
      </c>
      <c r="G32" s="114">
        <v>46.953221951000003</v>
      </c>
      <c r="H32" s="114">
        <v>51.955023865000001</v>
      </c>
    </row>
    <row r="33" spans="2:8" x14ac:dyDescent="0.2">
      <c r="B33" s="1">
        <f>[1]Dates!$A124</f>
        <v>42887</v>
      </c>
      <c r="C33" s="114">
        <v>60.678092333000002</v>
      </c>
      <c r="D33" s="114">
        <v>37.658910927999997</v>
      </c>
      <c r="G33" s="114">
        <v>47.91506072</v>
      </c>
      <c r="H33" s="114">
        <v>52.436876626999997</v>
      </c>
    </row>
    <row r="34" spans="2:8" x14ac:dyDescent="0.2">
      <c r="B34" s="1">
        <f>[1]Dates!$A125</f>
        <v>42917</v>
      </c>
      <c r="C34" s="114">
        <v>61.172660677000003</v>
      </c>
      <c r="D34" s="114">
        <v>37.894361103000001</v>
      </c>
      <c r="G34" s="114">
        <v>47.462919047</v>
      </c>
      <c r="H34" s="114">
        <v>51.042176488000003</v>
      </c>
    </row>
    <row r="35" spans="2:8" x14ac:dyDescent="0.2">
      <c r="B35" s="1">
        <f>[1]Dates!$A126</f>
        <v>42948</v>
      </c>
      <c r="C35" s="114">
        <v>60.625874289999999</v>
      </c>
      <c r="D35" s="114">
        <v>37.688202224000001</v>
      </c>
      <c r="G35" s="114">
        <v>47.732990151000003</v>
      </c>
      <c r="H35" s="114">
        <v>51.146311441000002</v>
      </c>
    </row>
    <row r="36" spans="2:8" x14ac:dyDescent="0.2">
      <c r="B36" s="1">
        <f>[1]Dates!$A127</f>
        <v>42979</v>
      </c>
      <c r="C36" s="114">
        <v>60.559806999999999</v>
      </c>
      <c r="D36" s="114">
        <v>37.847043489000001</v>
      </c>
      <c r="G36" s="114">
        <v>47.315669016000001</v>
      </c>
      <c r="H36" s="114">
        <v>52.426483073</v>
      </c>
    </row>
    <row r="37" spans="2:8" x14ac:dyDescent="0.2">
      <c r="B37" s="1">
        <f>[1]Dates!$A128</f>
        <v>43009</v>
      </c>
      <c r="C37" s="114">
        <v>61.414425354999999</v>
      </c>
      <c r="D37" s="114">
        <v>37.582106021000001</v>
      </c>
      <c r="G37" s="114">
        <v>47.119765094999998</v>
      </c>
      <c r="H37" s="114">
        <v>51.208617422000003</v>
      </c>
    </row>
    <row r="38" spans="2:8" x14ac:dyDescent="0.2">
      <c r="B38" s="1">
        <f>[1]Dates!$A129</f>
        <v>43040</v>
      </c>
      <c r="C38" s="114">
        <v>62.156496333</v>
      </c>
      <c r="D38" s="114">
        <v>37.420909596999998</v>
      </c>
      <c r="G38" s="114">
        <v>48.261663491999997</v>
      </c>
      <c r="H38" s="114">
        <v>52.592285408999999</v>
      </c>
    </row>
    <row r="39" spans="2:8" x14ac:dyDescent="0.2">
      <c r="B39" s="1">
        <f>[1]Dates!$A130</f>
        <v>43070</v>
      </c>
      <c r="C39" s="114">
        <v>61.512212386999998</v>
      </c>
      <c r="D39" s="114">
        <v>37.345397847999998</v>
      </c>
      <c r="G39" s="114">
        <v>48.173593947000001</v>
      </c>
      <c r="H39" s="114">
        <v>50.903224481000002</v>
      </c>
    </row>
    <row r="40" spans="2:8" x14ac:dyDescent="0.2">
      <c r="B40" s="1">
        <f>[1]Dates!$A131</f>
        <v>43101</v>
      </c>
      <c r="C40" s="114">
        <v>61.433976452000003</v>
      </c>
      <c r="D40" s="114">
        <v>37.647471678000002</v>
      </c>
      <c r="G40" s="114">
        <v>47.099183015000001</v>
      </c>
      <c r="H40" s="114">
        <v>51.048862061000001</v>
      </c>
    </row>
    <row r="41" spans="2:8" x14ac:dyDescent="0.2">
      <c r="B41" s="1">
        <f>[1]Dates!$A132</f>
        <v>43132</v>
      </c>
      <c r="C41" s="114">
        <v>61.845061714000003</v>
      </c>
      <c r="D41" s="114">
        <v>37.490528042999998</v>
      </c>
      <c r="G41" s="114">
        <v>47.970315382000003</v>
      </c>
      <c r="H41" s="114">
        <v>51.645512728999996</v>
      </c>
    </row>
    <row r="42" spans="2:8" x14ac:dyDescent="0.2">
      <c r="B42" s="1">
        <f>[1]Dates!$A133</f>
        <v>43160</v>
      </c>
      <c r="C42" s="114">
        <v>62.168540774</v>
      </c>
      <c r="D42" s="114">
        <v>37.240895105</v>
      </c>
      <c r="G42" s="114">
        <v>47.826905244999999</v>
      </c>
      <c r="H42" s="114">
        <v>51.936943335000002</v>
      </c>
    </row>
    <row r="43" spans="2:8" x14ac:dyDescent="0.2">
      <c r="B43" s="1">
        <f>[1]Dates!$A134</f>
        <v>43191</v>
      </c>
      <c r="C43" s="114">
        <v>62.343637000000001</v>
      </c>
      <c r="D43" s="114">
        <v>37.140570668999999</v>
      </c>
      <c r="G43" s="114">
        <v>46.652414110000002</v>
      </c>
      <c r="H43" s="114">
        <v>52.164367777000002</v>
      </c>
    </row>
    <row r="44" spans="2:8" x14ac:dyDescent="0.2">
      <c r="B44" s="1">
        <f>[1]Dates!$A135</f>
        <v>43221</v>
      </c>
      <c r="C44" s="114">
        <v>62.495317839000002</v>
      </c>
      <c r="D44" s="114">
        <v>37.010089499999999</v>
      </c>
      <c r="G44" s="114">
        <v>46.948626468999997</v>
      </c>
      <c r="H44" s="114">
        <v>52.237625471999998</v>
      </c>
    </row>
    <row r="45" spans="2:8" x14ac:dyDescent="0.2">
      <c r="B45" s="1">
        <f>[1]Dates!$A136</f>
        <v>43252</v>
      </c>
      <c r="C45" s="114">
        <v>63.311342666999998</v>
      </c>
      <c r="D45" s="114">
        <v>37.061407101</v>
      </c>
      <c r="G45" s="114">
        <v>47.476731039999997</v>
      </c>
      <c r="H45" s="114">
        <v>53.392926134</v>
      </c>
    </row>
    <row r="46" spans="2:8" x14ac:dyDescent="0.2">
      <c r="B46" s="1">
        <f>[1]Dates!$A137</f>
        <v>43282</v>
      </c>
      <c r="C46" s="114">
        <v>64.053524160999999</v>
      </c>
      <c r="D46" s="114">
        <v>37.114241268000001</v>
      </c>
      <c r="G46" s="114">
        <v>48.093790446</v>
      </c>
      <c r="H46" s="114">
        <v>52.665956323000003</v>
      </c>
    </row>
    <row r="47" spans="2:8" x14ac:dyDescent="0.2">
      <c r="B47" s="1">
        <f>[1]Dates!$A138</f>
        <v>43313</v>
      </c>
      <c r="C47" s="114">
        <v>64.162477968000005</v>
      </c>
      <c r="D47" s="114">
        <v>37.378769867999999</v>
      </c>
      <c r="G47" s="114">
        <v>48.734735907999998</v>
      </c>
      <c r="H47" s="114">
        <v>52.363215992000001</v>
      </c>
    </row>
    <row r="48" spans="2:8" x14ac:dyDescent="0.2">
      <c r="B48" s="1">
        <f>[1]Dates!$A139</f>
        <v>43344</v>
      </c>
      <c r="C48" s="114">
        <v>64.031002666999996</v>
      </c>
      <c r="D48" s="114">
        <v>37.541468000000002</v>
      </c>
      <c r="G48" s="114">
        <v>46.943390995000001</v>
      </c>
      <c r="H48" s="114">
        <v>52.656519320000001</v>
      </c>
    </row>
    <row r="49" spans="2:8" x14ac:dyDescent="0.2">
      <c r="B49" s="1">
        <f>[1]Dates!$A140</f>
        <v>43374</v>
      </c>
      <c r="C49" s="114">
        <v>64.689264160999997</v>
      </c>
      <c r="D49" s="114">
        <v>37.711468000000004</v>
      </c>
      <c r="G49" s="114">
        <v>47.952965278999997</v>
      </c>
      <c r="H49" s="114">
        <v>52.252546039000002</v>
      </c>
    </row>
    <row r="50" spans="2:8" x14ac:dyDescent="0.2">
      <c r="B50" s="1">
        <f>[1]Dates!$A141</f>
        <v>43405</v>
      </c>
      <c r="C50" s="114">
        <v>64.832487333000003</v>
      </c>
      <c r="D50" s="114">
        <v>37.467467999999997</v>
      </c>
      <c r="G50" s="114">
        <v>47.642319438999998</v>
      </c>
      <c r="H50" s="114">
        <v>52.919361131999999</v>
      </c>
    </row>
    <row r="51" spans="2:8" x14ac:dyDescent="0.2">
      <c r="B51" s="1">
        <f>[1]Dates!$A142</f>
        <v>43435</v>
      </c>
      <c r="C51" s="114">
        <v>65.047074065000004</v>
      </c>
      <c r="D51" s="114">
        <v>36.691468</v>
      </c>
      <c r="G51" s="114">
        <v>47.022257969999998</v>
      </c>
      <c r="H51" s="114">
        <v>53.512948297999998</v>
      </c>
    </row>
    <row r="52" spans="2:8" x14ac:dyDescent="0.2">
      <c r="B52" s="1">
        <f>[1]Dates!$A143</f>
        <v>43466</v>
      </c>
      <c r="C52" s="114">
        <v>64.072922774000006</v>
      </c>
      <c r="D52" s="114">
        <v>36.031467999999997</v>
      </c>
      <c r="G52" s="114">
        <v>47.170335021</v>
      </c>
      <c r="H52" s="114">
        <v>52.101671789999997</v>
      </c>
    </row>
    <row r="53" spans="2:8" x14ac:dyDescent="0.2">
      <c r="B53" s="1">
        <f>[1]Dates!$A144</f>
        <v>43497</v>
      </c>
      <c r="C53" s="114">
        <v>63.847293000000001</v>
      </c>
      <c r="D53" s="114">
        <v>35.985467999999997</v>
      </c>
      <c r="G53" s="114">
        <v>47.696490097000002</v>
      </c>
      <c r="H53" s="114">
        <v>53.124602584000002</v>
      </c>
    </row>
    <row r="54" spans="2:8" x14ac:dyDescent="0.2">
      <c r="B54" s="1">
        <f>[1]Dates!$A145</f>
        <v>43525</v>
      </c>
      <c r="C54" s="114">
        <v>64.039726225999999</v>
      </c>
      <c r="D54" s="114">
        <v>35.486468000000002</v>
      </c>
      <c r="G54" s="114">
        <v>46.315873050999997</v>
      </c>
      <c r="H54" s="114">
        <v>52.762316865000003</v>
      </c>
    </row>
    <row r="55" spans="2:8" x14ac:dyDescent="0.2">
      <c r="B55" s="1">
        <f>[1]Dates!$A146</f>
        <v>43556</v>
      </c>
      <c r="C55" s="114">
        <v>64.424556679999995</v>
      </c>
      <c r="D55" s="114">
        <v>35.693013397000001</v>
      </c>
      <c r="G55" s="114">
        <v>46.479510349000002</v>
      </c>
      <c r="H55" s="114">
        <v>53.328072976000001</v>
      </c>
    </row>
    <row r="56" spans="2:8" x14ac:dyDescent="0.2">
      <c r="B56" s="1">
        <f>[1]Dates!$A147</f>
        <v>43586</v>
      </c>
      <c r="C56" s="114">
        <v>65.106399312999997</v>
      </c>
      <c r="D56" s="114">
        <v>35.215199577999996</v>
      </c>
      <c r="G56" s="114">
        <v>45.991559019999997</v>
      </c>
      <c r="H56" s="114">
        <v>53.573720774000002</v>
      </c>
    </row>
    <row r="57" spans="2:8" x14ac:dyDescent="0.2">
      <c r="B57" s="1">
        <f>[1]Dates!$A148</f>
        <v>43617</v>
      </c>
      <c r="C57" s="114">
        <v>66.069583667000003</v>
      </c>
      <c r="D57" s="114">
        <v>35.226546575</v>
      </c>
      <c r="G57" s="114">
        <v>47.350198734000003</v>
      </c>
      <c r="H57" s="114">
        <v>54.184196815999996</v>
      </c>
    </row>
    <row r="58" spans="2:8" x14ac:dyDescent="0.2">
      <c r="B58" s="1">
        <f>[1]Dates!$A149</f>
        <v>43647</v>
      </c>
      <c r="C58" s="114">
        <v>66.473793834999995</v>
      </c>
      <c r="D58" s="114">
        <v>35.244986619000002</v>
      </c>
      <c r="G58" s="114">
        <v>48.262417405000001</v>
      </c>
      <c r="H58" s="114">
        <v>53.868881825000003</v>
      </c>
    </row>
    <row r="59" spans="2:8" x14ac:dyDescent="0.2">
      <c r="B59" s="1">
        <f>[1]Dates!$A150</f>
        <v>43678</v>
      </c>
      <c r="C59" s="114">
        <v>66.174870718999998</v>
      </c>
      <c r="D59" s="114">
        <v>35.425836304999997</v>
      </c>
      <c r="G59" s="114">
        <v>48.472746276999999</v>
      </c>
      <c r="H59" s="114">
        <v>53.192588505000003</v>
      </c>
    </row>
    <row r="60" spans="2:8" x14ac:dyDescent="0.2">
      <c r="B60" s="1">
        <f>[1]Dates!$A151</f>
        <v>43709</v>
      </c>
      <c r="C60" s="114">
        <v>66.592069424000002</v>
      </c>
      <c r="D60" s="114">
        <v>35.412917409999999</v>
      </c>
      <c r="G60" s="114">
        <v>47.973011589999999</v>
      </c>
      <c r="H60" s="114">
        <v>53.940174777000003</v>
      </c>
    </row>
    <row r="61" spans="2:8" x14ac:dyDescent="0.2">
      <c r="B61" s="1">
        <f>[1]Dates!$A152</f>
        <v>43739</v>
      </c>
      <c r="C61" s="114">
        <v>66.824660531999996</v>
      </c>
      <c r="D61" s="114">
        <v>35.413660514999997</v>
      </c>
      <c r="G61" s="114">
        <v>47.999792307</v>
      </c>
      <c r="H61" s="114">
        <v>53.054857179000003</v>
      </c>
    </row>
    <row r="62" spans="2:8" x14ac:dyDescent="0.2">
      <c r="B62" s="1">
        <f>[1]Dates!$A153</f>
        <v>43770</v>
      </c>
      <c r="C62" s="114">
        <v>67.228901829999998</v>
      </c>
      <c r="D62" s="114">
        <v>35.305563055999997</v>
      </c>
      <c r="G62" s="114">
        <v>48.067234233000001</v>
      </c>
      <c r="H62" s="114">
        <v>53.882650308000002</v>
      </c>
    </row>
    <row r="63" spans="2:8" x14ac:dyDescent="0.2">
      <c r="B63" s="1">
        <f>[1]Dates!$A154</f>
        <v>43800</v>
      </c>
      <c r="C63" s="114">
        <v>66.909368293</v>
      </c>
      <c r="D63" s="114">
        <v>35.097673612000001</v>
      </c>
      <c r="G63" s="114">
        <v>48.763298747999997</v>
      </c>
      <c r="H63" s="114">
        <v>54.500229908000001</v>
      </c>
    </row>
    <row r="64" spans="2:8" x14ac:dyDescent="0.2">
      <c r="B64" s="1">
        <f>[1]Dates!$A155</f>
        <v>43831</v>
      </c>
      <c r="C64" s="114">
        <v>66.470270944000006</v>
      </c>
      <c r="D64" s="114">
        <v>34.782740171</v>
      </c>
      <c r="G64" s="114">
        <v>46.795640356</v>
      </c>
      <c r="H64" s="114">
        <v>52.866064098000003</v>
      </c>
    </row>
    <row r="65" spans="1:9" x14ac:dyDescent="0.2">
      <c r="B65" s="1">
        <f>[1]Dates!$A156</f>
        <v>43862</v>
      </c>
      <c r="C65" s="114">
        <v>66.464245371000004</v>
      </c>
      <c r="D65" s="114">
        <v>34.687810063000001</v>
      </c>
      <c r="G65" s="114">
        <v>48.161059059000003</v>
      </c>
      <c r="H65" s="114">
        <v>54.373076566999998</v>
      </c>
    </row>
    <row r="66" spans="1:9" x14ac:dyDescent="0.2">
      <c r="B66" s="1">
        <f>[1]Dates!$A157</f>
        <v>43891</v>
      </c>
      <c r="C66" s="114">
        <v>66.494926192999998</v>
      </c>
      <c r="D66" s="114">
        <v>34.671202141999999</v>
      </c>
      <c r="G66" s="114">
        <v>47.597025948000002</v>
      </c>
      <c r="H66" s="114">
        <v>54.084962156000003</v>
      </c>
    </row>
    <row r="67" spans="1:9" x14ac:dyDescent="0.2">
      <c r="B67" s="1">
        <f>[1]Dates!$A158</f>
        <v>43922</v>
      </c>
      <c r="C67" s="114">
        <v>67.370981196000002</v>
      </c>
      <c r="D67" s="114">
        <v>34.664503654000001</v>
      </c>
      <c r="G67" s="114">
        <v>46.924693214000001</v>
      </c>
      <c r="H67" s="114">
        <v>54.556626047000002</v>
      </c>
    </row>
    <row r="68" spans="1:9" x14ac:dyDescent="0.2">
      <c r="B68" s="1">
        <f>[1]Dates!$A159</f>
        <v>43952</v>
      </c>
      <c r="C68" s="114">
        <v>67.771117434000004</v>
      </c>
      <c r="D68" s="114">
        <v>34.752756245999997</v>
      </c>
      <c r="G68" s="114">
        <v>46.566015229999998</v>
      </c>
      <c r="H68" s="114">
        <v>54.680269596000002</v>
      </c>
    </row>
    <row r="69" spans="1:9" x14ac:dyDescent="0.2">
      <c r="B69" s="1">
        <f>[1]Dates!$A160</f>
        <v>43983</v>
      </c>
      <c r="C69" s="114">
        <v>68.144638674000007</v>
      </c>
      <c r="D69" s="114">
        <v>34.846892498000003</v>
      </c>
      <c r="G69" s="114">
        <v>47.803137014000001</v>
      </c>
      <c r="H69" s="114">
        <v>55.193162385000001</v>
      </c>
    </row>
    <row r="70" spans="1:9" x14ac:dyDescent="0.2">
      <c r="B70" s="1">
        <f>[1]Dates!$A161</f>
        <v>44013</v>
      </c>
      <c r="C70" s="114">
        <v>68.178748186999997</v>
      </c>
      <c r="D70" s="114">
        <v>34.945396440000003</v>
      </c>
      <c r="G70" s="114">
        <v>48.307808860000002</v>
      </c>
      <c r="H70" s="114">
        <v>54.879637058</v>
      </c>
    </row>
    <row r="71" spans="1:9" x14ac:dyDescent="0.2">
      <c r="B71" s="1">
        <f>[1]Dates!$A162</f>
        <v>44044</v>
      </c>
      <c r="C71" s="114">
        <v>68.127863769000001</v>
      </c>
      <c r="D71" s="114">
        <v>34.943486354000001</v>
      </c>
      <c r="G71" s="114">
        <v>48.492625797999999</v>
      </c>
      <c r="H71" s="114">
        <v>54.414307082000001</v>
      </c>
    </row>
    <row r="72" spans="1:9" x14ac:dyDescent="0.2">
      <c r="B72" s="1">
        <f>[1]Dates!$A163</f>
        <v>44075</v>
      </c>
      <c r="C72" s="114">
        <v>68.540968355999993</v>
      </c>
      <c r="D72" s="114">
        <v>34.831887236999997</v>
      </c>
      <c r="G72" s="114">
        <v>48.113956678000001</v>
      </c>
      <c r="H72" s="114">
        <v>55.199542332999997</v>
      </c>
    </row>
    <row r="73" spans="1:9" x14ac:dyDescent="0.2">
      <c r="B73" s="1">
        <f>[1]Dates!$A164</f>
        <v>44105</v>
      </c>
      <c r="C73" s="114">
        <v>68.476336892000006</v>
      </c>
      <c r="D73" s="114">
        <v>34.724656074000002</v>
      </c>
      <c r="G73" s="114">
        <v>48.033311288</v>
      </c>
      <c r="H73" s="114">
        <v>54.224829212000003</v>
      </c>
    </row>
    <row r="74" spans="1:9" x14ac:dyDescent="0.2">
      <c r="B74" s="1">
        <f>[1]Dates!$A165</f>
        <v>44136</v>
      </c>
      <c r="C74" s="114">
        <v>68.881644090999998</v>
      </c>
      <c r="D74" s="114">
        <v>34.608680591000002</v>
      </c>
      <c r="G74" s="114">
        <v>48.043900598999997</v>
      </c>
      <c r="H74" s="114">
        <v>55.123993855000002</v>
      </c>
    </row>
    <row r="75" spans="1:9" x14ac:dyDescent="0.2">
      <c r="B75" s="1">
        <f>[1]Dates!$A166</f>
        <v>44166</v>
      </c>
      <c r="C75" s="114">
        <v>68.463369896000003</v>
      </c>
      <c r="D75" s="114">
        <v>34.667901755000003</v>
      </c>
      <c r="G75" s="114">
        <v>48.668583105000003</v>
      </c>
      <c r="H75" s="114">
        <v>55.79411717</v>
      </c>
    </row>
    <row r="76" spans="1:9" x14ac:dyDescent="0.2">
      <c r="B76" s="1"/>
      <c r="C76" s="114"/>
      <c r="D76" s="114"/>
      <c r="G76" s="114"/>
      <c r="H76" s="114"/>
    </row>
    <row r="77" spans="1:9" x14ac:dyDescent="0.2">
      <c r="B77" s="367" t="str">
        <f>"Source: Short-Term Energy Outlook, "&amp;[1]Dates!$B$7&amp;""</f>
        <v>Source: Short-Term Energy Outlook, July 2019</v>
      </c>
    </row>
    <row r="78" spans="1:9" x14ac:dyDescent="0.2">
      <c r="A78" s="1"/>
      <c r="I78" s="401"/>
    </row>
    <row r="79" spans="1:9" x14ac:dyDescent="0.2">
      <c r="A79" s="15"/>
      <c r="B79" s="4"/>
      <c r="C79" s="75" t="s">
        <v>368</v>
      </c>
      <c r="I79" s="399"/>
    </row>
    <row r="80" spans="1:9" x14ac:dyDescent="0.2">
      <c r="A80" s="58"/>
      <c r="B80" s="390">
        <f>COUNT($B$28:$B$75)-SUM([1]Dates!$B$119:$B$166)-0.5</f>
        <v>30.5</v>
      </c>
      <c r="C80">
        <v>0</v>
      </c>
      <c r="F80" s="17">
        <f>COUNT($B$28:$B$75)-SUM([1]Dates!$B$119:$B$166)-1</f>
        <v>30</v>
      </c>
      <c r="I80" s="376"/>
    </row>
    <row r="81" spans="1:6" x14ac:dyDescent="0.2">
      <c r="A81" s="58"/>
      <c r="B81" s="390">
        <f>COUNT($B$28:$B$75)-SUM([1]Dates!$B$119:$B$166)-0.5</f>
        <v>30.5</v>
      </c>
      <c r="C81">
        <v>1.2</v>
      </c>
      <c r="F81" s="17">
        <f>COUNT($B$28:$B$75)-SUM([1]Dates!$B$119:$B$166)-1</f>
        <v>30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tr">
        <f>[1]Dates!$B$6</f>
        <v>Short-Term Energy Outlook, July 2019</v>
      </c>
    </row>
    <row r="3" spans="1:19" x14ac:dyDescent="0.2">
      <c r="A3" s="22" t="s">
        <v>16</v>
      </c>
    </row>
    <row r="4" spans="1:19" x14ac:dyDescent="0.2">
      <c r="A4" s="381"/>
      <c r="B4" s="381"/>
      <c r="C4" s="408"/>
      <c r="D4" s="381"/>
      <c r="E4" s="381"/>
      <c r="F4" s="381"/>
      <c r="G4" s="381"/>
      <c r="H4" s="381"/>
      <c r="I4" s="381"/>
      <c r="J4" s="381"/>
      <c r="K4" s="381"/>
    </row>
    <row r="5" spans="1:19" ht="15" x14ac:dyDescent="0.25">
      <c r="A5" s="381"/>
      <c r="B5" s="381"/>
      <c r="C5" s="408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244"/>
      <c r="S5" s="207"/>
    </row>
    <row r="6" spans="1:19" x14ac:dyDescent="0.2">
      <c r="A6" s="381"/>
      <c r="B6" s="381"/>
      <c r="C6" s="408"/>
      <c r="D6" s="381"/>
      <c r="E6" s="381"/>
      <c r="F6" s="381"/>
      <c r="G6" s="381"/>
      <c r="H6" s="381"/>
      <c r="I6" s="381"/>
      <c r="J6" s="381"/>
      <c r="K6" s="381"/>
      <c r="Q6" s="242" t="s">
        <v>205</v>
      </c>
      <c r="R6" s="237" t="s">
        <v>377</v>
      </c>
      <c r="S6" s="243"/>
    </row>
    <row r="7" spans="1:19" x14ac:dyDescent="0.2">
      <c r="A7" s="381"/>
      <c r="B7" s="381"/>
      <c r="C7" s="408"/>
      <c r="D7" s="381"/>
      <c r="E7" s="381"/>
      <c r="F7" s="381"/>
      <c r="G7" s="381"/>
      <c r="H7" s="381"/>
      <c r="I7" s="381"/>
      <c r="J7" s="381"/>
      <c r="K7" s="381"/>
    </row>
    <row r="8" spans="1:19" x14ac:dyDescent="0.2">
      <c r="A8" s="381"/>
      <c r="B8" s="381"/>
      <c r="C8" s="408"/>
      <c r="D8" s="381"/>
      <c r="E8" s="381"/>
      <c r="F8" s="381"/>
      <c r="G8" s="381"/>
      <c r="H8" s="381"/>
      <c r="I8" s="381"/>
      <c r="J8" s="381"/>
      <c r="K8" s="381"/>
    </row>
    <row r="9" spans="1:19" x14ac:dyDescent="0.2">
      <c r="A9" s="381"/>
      <c r="B9" s="381"/>
      <c r="C9" s="408"/>
      <c r="D9" s="381"/>
      <c r="E9" s="381"/>
      <c r="F9" s="381"/>
      <c r="G9" s="381"/>
      <c r="H9" s="381"/>
      <c r="I9" s="381"/>
      <c r="J9" s="381"/>
      <c r="K9" s="381"/>
    </row>
    <row r="10" spans="1:19" x14ac:dyDescent="0.2">
      <c r="A10" s="381"/>
      <c r="B10" s="381"/>
      <c r="C10" s="408"/>
      <c r="D10" s="381"/>
      <c r="E10" s="381"/>
      <c r="F10" s="381"/>
      <c r="G10" s="381"/>
      <c r="H10" s="381"/>
      <c r="I10" s="381"/>
      <c r="J10" s="381"/>
      <c r="K10" s="381"/>
    </row>
    <row r="11" spans="1:19" x14ac:dyDescent="0.2">
      <c r="A11" s="381"/>
      <c r="B11" s="381"/>
      <c r="C11" s="408"/>
      <c r="D11" s="381"/>
      <c r="E11" s="381"/>
      <c r="F11" s="381"/>
      <c r="G11" s="381"/>
      <c r="H11" s="381"/>
      <c r="I11" s="381"/>
      <c r="J11" s="381"/>
      <c r="K11" s="381"/>
    </row>
    <row r="12" spans="1:19" x14ac:dyDescent="0.2">
      <c r="A12" s="381"/>
      <c r="B12" s="381"/>
      <c r="C12" s="408"/>
      <c r="D12" s="381"/>
      <c r="E12" s="381"/>
      <c r="F12" s="381"/>
      <c r="G12" s="381"/>
      <c r="H12" s="381"/>
      <c r="I12" s="381"/>
      <c r="J12" s="381"/>
      <c r="K12" s="381"/>
    </row>
    <row r="13" spans="1:19" x14ac:dyDescent="0.2">
      <c r="A13" s="381"/>
      <c r="B13" s="381"/>
      <c r="C13" s="408"/>
      <c r="D13" s="381"/>
      <c r="E13" s="381"/>
      <c r="F13" s="381"/>
      <c r="G13" s="381"/>
      <c r="H13" s="381"/>
      <c r="I13" s="381"/>
      <c r="J13" s="381"/>
      <c r="K13" s="381"/>
    </row>
    <row r="14" spans="1:19" x14ac:dyDescent="0.2">
      <c r="A14" s="381"/>
      <c r="B14" s="381"/>
      <c r="C14" s="408"/>
      <c r="D14" s="381"/>
      <c r="E14" s="381"/>
      <c r="F14" s="381"/>
      <c r="G14" s="381"/>
      <c r="H14" s="381"/>
      <c r="I14" s="381"/>
      <c r="J14" s="381"/>
      <c r="K14" s="381"/>
    </row>
    <row r="15" spans="1:19" x14ac:dyDescent="0.2">
      <c r="A15" s="381"/>
      <c r="B15" s="381"/>
      <c r="C15" s="408"/>
      <c r="D15" s="381"/>
      <c r="E15" s="381"/>
      <c r="F15" s="381"/>
      <c r="G15" s="381"/>
      <c r="H15" s="381"/>
      <c r="I15" s="381"/>
      <c r="J15" s="381"/>
      <c r="K15" s="381"/>
    </row>
    <row r="16" spans="1:19" x14ac:dyDescent="0.2">
      <c r="A16" s="381"/>
      <c r="B16" s="381"/>
      <c r="C16" s="408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408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408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408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408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408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408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408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408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A25" s="381"/>
      <c r="B25" s="381"/>
      <c r="C25" s="408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"/>
      <c r="C26" s="239" t="s">
        <v>511</v>
      </c>
    </row>
    <row r="27" spans="1:11" ht="38.25" x14ac:dyDescent="0.2">
      <c r="B27" s="3"/>
      <c r="C27" s="548" t="s">
        <v>512</v>
      </c>
      <c r="D27" s="549" t="str">
        <f>[1]Dates!$C$28&amp;"-"&amp;[1]Dates!$C$37&amp;" average"</f>
        <v>2009-2018 average</v>
      </c>
    </row>
    <row r="28" spans="1:11" x14ac:dyDescent="0.2">
      <c r="B28" s="5" t="s">
        <v>12</v>
      </c>
      <c r="C28" s="9"/>
      <c r="D28" s="9"/>
    </row>
    <row r="29" spans="1:11" x14ac:dyDescent="0.2">
      <c r="B29">
        <f>[1]Dates!$C$27</f>
        <v>2008</v>
      </c>
      <c r="C29" s="15"/>
      <c r="D29" s="6">
        <f t="shared" ref="D29:D42" si="0">AVERAGE($C$30:$C$39)</f>
        <v>2.3276546917800003</v>
      </c>
    </row>
    <row r="30" spans="1:11" x14ac:dyDescent="0.2">
      <c r="B30">
        <f>[1]Dates!$C$28</f>
        <v>2009</v>
      </c>
      <c r="C30" s="29">
        <v>3.7770274081999999</v>
      </c>
      <c r="D30" s="6">
        <f>AVERAGE($C$30:$C$39)</f>
        <v>2.3276546917800003</v>
      </c>
    </row>
    <row r="31" spans="1:11" x14ac:dyDescent="0.2">
      <c r="B31">
        <f>[1]Dates!$C$29</f>
        <v>2010</v>
      </c>
      <c r="C31" s="29">
        <v>3.9780037397000001</v>
      </c>
      <c r="D31" s="6">
        <f t="shared" si="0"/>
        <v>2.3276546917800003</v>
      </c>
    </row>
    <row r="32" spans="1:11" x14ac:dyDescent="0.2">
      <c r="B32">
        <f>[1]Dates!$C$30</f>
        <v>2011</v>
      </c>
      <c r="C32" s="29">
        <v>3.0469274137000002</v>
      </c>
      <c r="D32" s="6">
        <f t="shared" si="0"/>
        <v>2.3276546917800003</v>
      </c>
    </row>
    <row r="33" spans="2:4" x14ac:dyDescent="0.2">
      <c r="B33">
        <f>[1]Dates!$C$31</f>
        <v>2012</v>
      </c>
      <c r="C33" s="29">
        <v>2.1223238769999999</v>
      </c>
      <c r="D33" s="6">
        <f t="shared" si="0"/>
        <v>2.3276546917800003</v>
      </c>
    </row>
    <row r="34" spans="2:4" x14ac:dyDescent="0.2">
      <c r="B34">
        <f>[1]Dates!$C$32</f>
        <v>2013</v>
      </c>
      <c r="C34" s="29">
        <v>2.1556190247</v>
      </c>
      <c r="D34" s="6">
        <f t="shared" si="0"/>
        <v>2.3276546917800003</v>
      </c>
    </row>
    <row r="35" spans="2:4" x14ac:dyDescent="0.2">
      <c r="B35">
        <f>[1]Dates!$C$33</f>
        <v>2014</v>
      </c>
      <c r="C35" s="29">
        <v>2.0735442219000002</v>
      </c>
      <c r="D35" s="6">
        <f t="shared" si="0"/>
        <v>2.3276546917800003</v>
      </c>
    </row>
    <row r="36" spans="2:4" x14ac:dyDescent="0.2">
      <c r="B36">
        <f>[1]Dates!$C$34</f>
        <v>2015</v>
      </c>
      <c r="C36" s="29">
        <v>1.4591209178</v>
      </c>
      <c r="D36" s="6">
        <f t="shared" si="0"/>
        <v>2.3276546917800003</v>
      </c>
    </row>
    <row r="37" spans="2:4" x14ac:dyDescent="0.2">
      <c r="B37">
        <f>[1]Dates!$C$35</f>
        <v>2016</v>
      </c>
      <c r="C37" s="29">
        <v>1.1467601284</v>
      </c>
      <c r="D37" s="6">
        <f t="shared" si="0"/>
        <v>2.3276546917800003</v>
      </c>
    </row>
    <row r="38" spans="2:4" x14ac:dyDescent="0.2">
      <c r="B38">
        <f>[1]Dates!$C$36</f>
        <v>2017</v>
      </c>
      <c r="C38" s="29">
        <v>2.0330684932</v>
      </c>
      <c r="D38" s="6">
        <f t="shared" si="0"/>
        <v>2.3276546917800003</v>
      </c>
    </row>
    <row r="39" spans="2:4" x14ac:dyDescent="0.2">
      <c r="B39">
        <f>[1]Dates!$C$37</f>
        <v>2018</v>
      </c>
      <c r="C39" s="29">
        <v>1.4841516932000001</v>
      </c>
      <c r="D39" s="6">
        <f t="shared" si="0"/>
        <v>2.3276546917800003</v>
      </c>
    </row>
    <row r="40" spans="2:4" x14ac:dyDescent="0.2">
      <c r="B40">
        <f>[1]Dates!$C$38</f>
        <v>2019</v>
      </c>
      <c r="C40" s="29">
        <v>1.7490811973</v>
      </c>
      <c r="D40" s="6">
        <f t="shared" si="0"/>
        <v>2.3276546917800003</v>
      </c>
    </row>
    <row r="41" spans="2:4" x14ac:dyDescent="0.2">
      <c r="B41">
        <f>[1]Dates!$C$39</f>
        <v>2020</v>
      </c>
      <c r="C41" s="29">
        <v>1.8109836066</v>
      </c>
      <c r="D41" s="6">
        <f t="shared" si="0"/>
        <v>2.3276546917800003</v>
      </c>
    </row>
    <row r="42" spans="2:4" x14ac:dyDescent="0.2">
      <c r="B42" s="9">
        <f>B41+1</f>
        <v>2021</v>
      </c>
      <c r="C42" s="67"/>
      <c r="D42" s="66">
        <f t="shared" si="0"/>
        <v>2.3276546917800003</v>
      </c>
    </row>
    <row r="43" spans="2:4" x14ac:dyDescent="0.2">
      <c r="B43" s="367" t="str">
        <f>"Source: Short-Term Energy Outlook, "&amp;[1]Dates!$B$7&amp;""</f>
        <v>Source: Short-Term Energy Outlook, July 2019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2009-2018 average (2.3 million barrels per day).</v>
      </c>
      <c r="C44"/>
    </row>
    <row r="45" spans="2:4" x14ac:dyDescent="0.2">
      <c r="C45"/>
    </row>
    <row r="46" spans="2:4" x14ac:dyDescent="0.2">
      <c r="B46" s="5"/>
      <c r="C46" s="90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7"/>
    </row>
    <row r="2" spans="1:17" ht="15.75" x14ac:dyDescent="0.25">
      <c r="A2" s="44" t="str">
        <f>[1]Dates!$B$6</f>
        <v>Short-Term Energy Outlook, July 2019</v>
      </c>
    </row>
    <row r="3" spans="1:17" x14ac:dyDescent="0.2">
      <c r="A3" s="22" t="s">
        <v>16</v>
      </c>
      <c r="L3" s="30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42" t="s">
        <v>378</v>
      </c>
      <c r="Q6" s="243" t="s">
        <v>379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83" t="s">
        <v>195</v>
      </c>
      <c r="C25" s="584"/>
      <c r="D25" s="584"/>
      <c r="E25" s="584"/>
    </row>
    <row r="26" spans="1:11" x14ac:dyDescent="0.2">
      <c r="B26" s="584"/>
      <c r="C26" s="584"/>
      <c r="D26" s="584"/>
      <c r="E26" s="584"/>
    </row>
    <row r="27" spans="1:11" x14ac:dyDescent="0.2">
      <c r="A27" s="3"/>
      <c r="B27" s="74" t="s">
        <v>513</v>
      </c>
      <c r="C27" s="582" t="str">
        <f>[1]Dates!C33&amp;" - "&amp;[1]Dates!C37</f>
        <v>2014 - 2018</v>
      </c>
      <c r="D27" s="582"/>
      <c r="E27" s="582"/>
    </row>
    <row r="28" spans="1:11" x14ac:dyDescent="0.2">
      <c r="A28" s="5"/>
      <c r="B28" s="75" t="s">
        <v>514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f>[1]Dates!$A$83</f>
        <v>41640</v>
      </c>
      <c r="B29" s="12">
        <v>54.910057258000002</v>
      </c>
      <c r="C29" s="43">
        <f>+MIN($B$29,$B$41,$B$53,$B$65,$B$77)</f>
        <v>54.910057258000002</v>
      </c>
      <c r="D29" s="43">
        <f>+MAX($B$29,$B$41,$B$53,$B$65,$B$77)</f>
        <v>65.483501048999997</v>
      </c>
      <c r="E29" s="17">
        <f t="shared" ref="E29:E92" si="0">D29-C29</f>
        <v>10.573443790999995</v>
      </c>
      <c r="G29" s="43"/>
      <c r="H29" s="17"/>
    </row>
    <row r="30" spans="1:11" x14ac:dyDescent="0.2">
      <c r="A30" s="1">
        <f>[1]Dates!$A$84</f>
        <v>41671</v>
      </c>
      <c r="B30" s="12">
        <v>56.421352777000003</v>
      </c>
      <c r="C30" s="43">
        <f>+MIN($B$30,$B$42,$B$54,$B$66,$B$78)</f>
        <v>56.421352777000003</v>
      </c>
      <c r="D30" s="43">
        <f>+MAX($B$30,$B$42,$B$54,$B$66,$B$78)</f>
        <v>64.431838644999999</v>
      </c>
      <c r="E30" s="17">
        <f t="shared" si="0"/>
        <v>8.0104858679999964</v>
      </c>
      <c r="G30" s="43"/>
      <c r="H30" s="17"/>
    </row>
    <row r="31" spans="1:11" x14ac:dyDescent="0.2">
      <c r="A31" s="1">
        <f>[1]Dates!$A$85</f>
        <v>41699</v>
      </c>
      <c r="B31" s="12">
        <v>56.991174751999999</v>
      </c>
      <c r="C31" s="43">
        <f>+MIN($B$31,$B$43,$B$55,$B$67,$B$79)</f>
        <v>56.991174751999999</v>
      </c>
      <c r="D31" s="43">
        <f>+MAX($B$31,$B$43,$B$55,$B$67,$B$79)</f>
        <v>66.050548714000001</v>
      </c>
      <c r="E31" s="17">
        <f t="shared" si="0"/>
        <v>9.0593739620000022</v>
      </c>
      <c r="G31" s="43"/>
      <c r="H31" s="17"/>
    </row>
    <row r="32" spans="1:11" x14ac:dyDescent="0.2">
      <c r="A32" s="1">
        <f>[1]Dates!$A$86</f>
        <v>41730</v>
      </c>
      <c r="B32" s="12">
        <v>58.236890977000002</v>
      </c>
      <c r="C32" s="43">
        <f>+MIN($B$32,$B$44,$B$56,$B$68,$B$80)</f>
        <v>58.236890977000002</v>
      </c>
      <c r="D32" s="43">
        <f>+MAX($B$32,$B$44,$B$56,$B$68,$B$80)</f>
        <v>66.731948107999997</v>
      </c>
      <c r="E32" s="17">
        <f t="shared" si="0"/>
        <v>8.4950571309999958</v>
      </c>
      <c r="G32" s="43"/>
      <c r="H32" s="17"/>
    </row>
    <row r="33" spans="1:8" x14ac:dyDescent="0.2">
      <c r="A33" s="1">
        <f>[1]Dates!$A$87</f>
        <v>41760</v>
      </c>
      <c r="B33" s="12">
        <v>58.672855822000002</v>
      </c>
      <c r="C33" s="43">
        <f>+MIN($B$33,$B$45,$B$57,$B$69,$B$81)</f>
        <v>58.672855822000002</v>
      </c>
      <c r="D33" s="43">
        <f>+MAX($B$33,$B$45,$B$57,$B$69,$B$81)</f>
        <v>65.764740227000004</v>
      </c>
      <c r="E33" s="17">
        <f t="shared" si="0"/>
        <v>7.0918844050000018</v>
      </c>
      <c r="G33" s="43"/>
      <c r="H33" s="17"/>
    </row>
    <row r="34" spans="1:8" x14ac:dyDescent="0.2">
      <c r="A34" s="1">
        <f>[1]Dates!$A$88</f>
        <v>41791</v>
      </c>
      <c r="B34" s="12">
        <v>57.170212972000002</v>
      </c>
      <c r="C34" s="43">
        <f>+MIN($B$34,$B$46,$B$58,$B$70,$B$82)</f>
        <v>57.170212972000002</v>
      </c>
      <c r="D34" s="43">
        <f>+MAX($B$34,$B$46,$B$58,$B$70,$B$82)</f>
        <v>65.878225997000001</v>
      </c>
      <c r="E34" s="17">
        <f t="shared" si="0"/>
        <v>8.7080130249999996</v>
      </c>
      <c r="G34" s="43"/>
      <c r="H34" s="17"/>
    </row>
    <row r="35" spans="1:8" x14ac:dyDescent="0.2">
      <c r="A35" s="1">
        <f>[1]Dates!$A$89</f>
        <v>41821</v>
      </c>
      <c r="B35" s="12">
        <v>58.149670939000004</v>
      </c>
      <c r="C35" s="43">
        <f>+MIN($B$35,$B$47,$B$59,$B$71,$B$83)</f>
        <v>57.984046909</v>
      </c>
      <c r="D35" s="43">
        <f>+MAX($B$35,$B$47,$B$59,$B$71,$B$83)</f>
        <v>64.809928244000005</v>
      </c>
      <c r="E35" s="17">
        <f t="shared" si="0"/>
        <v>6.8258813350000054</v>
      </c>
      <c r="G35" s="43"/>
      <c r="H35" s="17"/>
    </row>
    <row r="36" spans="1:8" x14ac:dyDescent="0.2">
      <c r="A36" s="1">
        <f>[1]Dates!$A$90</f>
        <v>41852</v>
      </c>
      <c r="B36" s="12">
        <v>58.803082961000001</v>
      </c>
      <c r="C36" s="43">
        <f>+MIN($B$36,$B$48,$B$60,$B$72,$B$84)</f>
        <v>58.803082961000001</v>
      </c>
      <c r="D36" s="43">
        <f>+MAX($B$36,$B$48,$B$60,$B$72,$B$84)</f>
        <v>65.735935603000001</v>
      </c>
      <c r="E36" s="17">
        <f t="shared" si="0"/>
        <v>6.9328526420000003</v>
      </c>
      <c r="G36" s="43"/>
      <c r="H36" s="17"/>
    </row>
    <row r="37" spans="1:8" x14ac:dyDescent="0.2">
      <c r="A37" s="1">
        <f>[1]Dates!$A$91</f>
        <v>41883</v>
      </c>
      <c r="B37" s="12">
        <v>58.343067267000002</v>
      </c>
      <c r="C37" s="43">
        <f>+MIN($B$37,$B$49,$B$61,$B$73,$B$85)</f>
        <v>58.343067267000002</v>
      </c>
      <c r="D37" s="43">
        <f>+MAX($B$37,$B$49,$B$61,$B$73,$B$85)</f>
        <v>65.913942517999999</v>
      </c>
      <c r="E37" s="17">
        <f t="shared" si="0"/>
        <v>7.5708752509999968</v>
      </c>
      <c r="G37" s="43"/>
      <c r="H37" s="17"/>
    </row>
    <row r="38" spans="1:8" x14ac:dyDescent="0.2">
      <c r="A38" s="1">
        <f>[1]Dates!$A$92</f>
        <v>41913</v>
      </c>
      <c r="B38" s="12">
        <v>59.016088324999998</v>
      </c>
      <c r="C38" s="43">
        <f>+MIN($B$38,$B$50,$B$62,$B$74,$B$86)</f>
        <v>59.016088324999998</v>
      </c>
      <c r="D38" s="43">
        <f>+MAX($B$38,$B$50,$B$62,$B$74,$B$86)</f>
        <v>64.866726669000002</v>
      </c>
      <c r="E38" s="17">
        <f t="shared" si="0"/>
        <v>5.8506383440000036</v>
      </c>
      <c r="G38" s="43"/>
      <c r="H38" s="17"/>
    </row>
    <row r="39" spans="1:8" x14ac:dyDescent="0.2">
      <c r="A39" s="1">
        <f>[1]Dates!$A$93</f>
        <v>41944</v>
      </c>
      <c r="B39" s="12">
        <v>57.263354524</v>
      </c>
      <c r="C39" s="43">
        <f>+MIN($B$39,$B$51,$B$63,$B$75,$B$87)</f>
        <v>57.263354524</v>
      </c>
      <c r="D39" s="43">
        <f>+MAX($B$39,$B$51,$B$63,$B$75,$B$87)</f>
        <v>63.169352680000003</v>
      </c>
      <c r="E39" s="17">
        <f t="shared" si="0"/>
        <v>5.9059981560000026</v>
      </c>
      <c r="G39" s="43"/>
      <c r="H39" s="17"/>
    </row>
    <row r="40" spans="1:8" x14ac:dyDescent="0.2">
      <c r="A40" s="1">
        <f>[1]Dates!$A$94</f>
        <v>41974</v>
      </c>
      <c r="B40" s="12">
        <v>58.839480100999999</v>
      </c>
      <c r="C40" s="43">
        <f>+MIN($B$40,$B$52,$B$64,$B$76,$B$88)</f>
        <v>58.839480100999999</v>
      </c>
      <c r="D40" s="43">
        <f>+MAX($B$40,$B$52,$B$64,$B$76,$B$88)</f>
        <v>65.374744898000003</v>
      </c>
      <c r="E40" s="17">
        <f t="shared" si="0"/>
        <v>6.5352647970000035</v>
      </c>
      <c r="G40" s="43"/>
      <c r="H40" s="17"/>
    </row>
    <row r="41" spans="1:8" x14ac:dyDescent="0.2">
      <c r="A41" s="1">
        <f>[1]Dates!$A$95</f>
        <v>42005</v>
      </c>
      <c r="B41" s="12">
        <v>56.935404536</v>
      </c>
      <c r="C41" s="43">
        <f>+MIN($B$29,$B$41,$B$53,$B$65,$B$77)</f>
        <v>54.910057258000002</v>
      </c>
      <c r="D41" s="43">
        <f>+MAX($B$29,$B$41,$B$53,$B$65,$B$77)</f>
        <v>65.483501048999997</v>
      </c>
      <c r="E41" s="17">
        <f t="shared" si="0"/>
        <v>10.573443790999995</v>
      </c>
      <c r="G41" s="43"/>
      <c r="H41" s="17"/>
    </row>
    <row r="42" spans="1:8" x14ac:dyDescent="0.2">
      <c r="A42" s="1">
        <f>[1]Dates!$A$96</f>
        <v>42036</v>
      </c>
      <c r="B42" s="12">
        <v>58.801419068000001</v>
      </c>
      <c r="C42" s="43">
        <f>+MIN($B$30,$B$42,$B$54,$B$66,$B$78)</f>
        <v>56.421352777000003</v>
      </c>
      <c r="D42" s="43">
        <f>+MAX($B$30,$B$42,$B$54,$B$66,$B$78)</f>
        <v>64.431838644999999</v>
      </c>
      <c r="E42" s="17">
        <f t="shared" si="0"/>
        <v>8.0104858679999964</v>
      </c>
      <c r="G42" s="43"/>
      <c r="H42" s="17"/>
    </row>
    <row r="43" spans="1:8" x14ac:dyDescent="0.2">
      <c r="A43" s="1">
        <f>[1]Dates!$A$97</f>
        <v>42064</v>
      </c>
      <c r="B43" s="12">
        <v>60.542615564000002</v>
      </c>
      <c r="C43" s="43">
        <f>+MIN($B$31,$B$43,$B$55,$B$67,$B$79)</f>
        <v>56.991174751999999</v>
      </c>
      <c r="D43" s="43">
        <f>+MAX($B$31,$B$43,$B$55,$B$67,$B$79)</f>
        <v>66.050548714000001</v>
      </c>
      <c r="E43" s="17">
        <f t="shared" si="0"/>
        <v>9.0593739620000022</v>
      </c>
      <c r="G43" s="43"/>
      <c r="H43" s="17"/>
    </row>
    <row r="44" spans="1:8" x14ac:dyDescent="0.2">
      <c r="A44" s="1">
        <f>[1]Dates!$A$98</f>
        <v>42095</v>
      </c>
      <c r="B44" s="12">
        <v>62.795401091000002</v>
      </c>
      <c r="C44" s="43">
        <f>+MIN($B$32,$B$44,$B$56,$B$68,$B$80)</f>
        <v>58.236890977000002</v>
      </c>
      <c r="D44" s="43">
        <f>+MAX($B$32,$B$44,$B$56,$B$68,$B$80)</f>
        <v>66.731948107999997</v>
      </c>
      <c r="E44" s="17">
        <f t="shared" si="0"/>
        <v>8.4950571309999958</v>
      </c>
      <c r="G44" s="43"/>
      <c r="H44" s="17"/>
    </row>
    <row r="45" spans="1:8" x14ac:dyDescent="0.2">
      <c r="A45" s="1">
        <f>[1]Dates!$A$99</f>
        <v>42125</v>
      </c>
      <c r="B45" s="12">
        <v>61.727746670999998</v>
      </c>
      <c r="C45" s="43">
        <f>+MIN($B$33,$B$45,$B$57,$B$69,$B$81)</f>
        <v>58.672855822000002</v>
      </c>
      <c r="D45" s="43">
        <f>+MAX($B$33,$B$45,$B$57,$B$69,$B$81)</f>
        <v>65.764740227000004</v>
      </c>
      <c r="E45" s="17">
        <f t="shared" si="0"/>
        <v>7.0918844050000018</v>
      </c>
      <c r="G45" s="43"/>
      <c r="H45" s="17"/>
    </row>
    <row r="46" spans="1:8" x14ac:dyDescent="0.2">
      <c r="A46" s="1">
        <f>[1]Dates!$A$100</f>
        <v>42156</v>
      </c>
      <c r="B46" s="12">
        <v>60.677446367999998</v>
      </c>
      <c r="C46" s="43">
        <f>+MIN($B$34,$B$46,$B$58,$B$70,$B$82)</f>
        <v>57.170212972000002</v>
      </c>
      <c r="D46" s="43">
        <f>+MAX($B$34,$B$46,$B$58,$B$70,$B$82)</f>
        <v>65.878225997000001</v>
      </c>
      <c r="E46" s="17">
        <f t="shared" si="0"/>
        <v>8.7080130249999996</v>
      </c>
      <c r="G46" s="43"/>
      <c r="H46" s="17"/>
    </row>
    <row r="47" spans="1:8" x14ac:dyDescent="0.2">
      <c r="A47" s="1">
        <f>[1]Dates!$A$101</f>
        <v>42186</v>
      </c>
      <c r="B47" s="12">
        <v>61.148933823999997</v>
      </c>
      <c r="C47" s="43">
        <f>+MIN($B$35,$B$47,$B$59,$B$71,$B$83)</f>
        <v>57.984046909</v>
      </c>
      <c r="D47" s="43">
        <f>+MAX($B$35,$B$47,$B$59,$B$71,$B$83)</f>
        <v>64.809928244000005</v>
      </c>
      <c r="E47" s="17">
        <f t="shared" si="0"/>
        <v>6.8258813350000054</v>
      </c>
      <c r="G47" s="43"/>
      <c r="H47" s="17"/>
    </row>
    <row r="48" spans="1:8" x14ac:dyDescent="0.2">
      <c r="A48" s="1">
        <f>[1]Dates!$A$102</f>
        <v>42217</v>
      </c>
      <c r="B48" s="12">
        <v>62.685160662999998</v>
      </c>
      <c r="C48" s="43">
        <f>+MIN($B$36,$B$48,$B$60,$B$72,$B$84)</f>
        <v>58.803082961000001</v>
      </c>
      <c r="D48" s="43">
        <f>+MAX($B$36,$B$48,$B$60,$B$72,$B$84)</f>
        <v>65.735935603000001</v>
      </c>
      <c r="E48" s="17">
        <f t="shared" si="0"/>
        <v>6.9328526420000003</v>
      </c>
      <c r="G48" s="43"/>
      <c r="H48" s="17"/>
    </row>
    <row r="49" spans="1:8" x14ac:dyDescent="0.2">
      <c r="A49" s="1">
        <f>[1]Dates!$A$103</f>
        <v>42248</v>
      </c>
      <c r="B49" s="12">
        <v>63.409026162000004</v>
      </c>
      <c r="C49" s="43">
        <f>+MIN($B$37,$B$49,$B$61,$B$73,$B$85)</f>
        <v>58.343067267000002</v>
      </c>
      <c r="D49" s="43">
        <f>+MAX($B$37,$B$49,$B$61,$B$73,$B$85)</f>
        <v>65.913942517999999</v>
      </c>
      <c r="E49" s="17">
        <f t="shared" si="0"/>
        <v>7.5708752509999968</v>
      </c>
      <c r="G49" s="43"/>
      <c r="H49" s="17"/>
    </row>
    <row r="50" spans="1:8" x14ac:dyDescent="0.2">
      <c r="A50" s="1">
        <f>[1]Dates!$A$104</f>
        <v>42278</v>
      </c>
      <c r="B50" s="12">
        <v>64.258769246</v>
      </c>
      <c r="C50" s="43">
        <f>+MIN($B$38,$B$50,$B$62,$B$74,$B$86)</f>
        <v>59.016088324999998</v>
      </c>
      <c r="D50" s="43">
        <f>+MAX($B$38,$B$50,$B$62,$B$74,$B$86)</f>
        <v>64.866726669000002</v>
      </c>
      <c r="E50" s="17">
        <f t="shared" si="0"/>
        <v>5.8506383440000036</v>
      </c>
      <c r="G50" s="43"/>
      <c r="H50" s="17"/>
    </row>
    <row r="51" spans="1:8" x14ac:dyDescent="0.2">
      <c r="A51" s="1">
        <f>[1]Dates!$A$105</f>
        <v>42309</v>
      </c>
      <c r="B51" s="12">
        <v>62.413316565999999</v>
      </c>
      <c r="C51" s="43">
        <f>+MIN($B$39,$B$51,$B$63,$B$75,$B$87)</f>
        <v>57.263354524</v>
      </c>
      <c r="D51" s="43">
        <f>+MAX($B$39,$B$51,$B$63,$B$75,$B$87)</f>
        <v>63.169352680000003</v>
      </c>
      <c r="E51" s="17">
        <f t="shared" si="0"/>
        <v>5.9059981560000026</v>
      </c>
      <c r="G51" s="43"/>
      <c r="H51" s="17"/>
    </row>
    <row r="52" spans="1:8" x14ac:dyDescent="0.2">
      <c r="A52" s="1">
        <f>[1]Dates!$A$106</f>
        <v>42339</v>
      </c>
      <c r="B52" s="12">
        <v>65.374744898000003</v>
      </c>
      <c r="C52" s="43">
        <f>+MIN($B$40,$B$52,$B$64,$B$76,$B$88)</f>
        <v>58.839480100999999</v>
      </c>
      <c r="D52" s="43">
        <f>+MAX($B$40,$B$52,$B$64,$B$76,$B$88)</f>
        <v>65.374744898000003</v>
      </c>
      <c r="E52" s="17">
        <f t="shared" si="0"/>
        <v>6.5352647970000035</v>
      </c>
      <c r="G52" s="43"/>
      <c r="H52" s="17"/>
    </row>
    <row r="53" spans="1:8" x14ac:dyDescent="0.2">
      <c r="A53" s="1">
        <f>[1]Dates!$A$107</f>
        <v>42370</v>
      </c>
      <c r="B53" s="12">
        <v>63.519062712</v>
      </c>
      <c r="C53" s="43">
        <f>+MIN($B$29,$B$41,$B$53,$B$65,$B$77)</f>
        <v>54.910057258000002</v>
      </c>
      <c r="D53" s="43">
        <f>+MAX($B$29,$B$41,$B$53,$B$65,$B$77)</f>
        <v>65.483501048999997</v>
      </c>
      <c r="E53" s="17">
        <f t="shared" si="0"/>
        <v>10.573443790999995</v>
      </c>
      <c r="G53" s="43"/>
      <c r="H53" s="17"/>
    </row>
    <row r="54" spans="1:8" x14ac:dyDescent="0.2">
      <c r="A54" s="1">
        <f>[1]Dates!$A$108</f>
        <v>42401</v>
      </c>
      <c r="B54" s="12">
        <v>64.431838644999999</v>
      </c>
      <c r="C54" s="43">
        <f>+MIN($B$30,$B$42,$B$54,$B$66,$B$78)</f>
        <v>56.421352777000003</v>
      </c>
      <c r="D54" s="43">
        <f>+MAX($B$30,$B$42,$B$54,$B$66,$B$78)</f>
        <v>64.431838644999999</v>
      </c>
      <c r="E54" s="17">
        <f t="shared" si="0"/>
        <v>8.0104858679999964</v>
      </c>
      <c r="G54" s="43"/>
      <c r="H54" s="17"/>
    </row>
    <row r="55" spans="1:8" x14ac:dyDescent="0.2">
      <c r="A55" s="1">
        <f>[1]Dates!$A$109</f>
        <v>42430</v>
      </c>
      <c r="B55" s="12">
        <v>65.550247264000006</v>
      </c>
      <c r="C55" s="43">
        <f>+MIN($B$31,$B$43,$B$55,$B$67,$B$79)</f>
        <v>56.991174751999999</v>
      </c>
      <c r="D55" s="43">
        <f>+MAX($B$31,$B$43,$B$55,$B$67,$B$79)</f>
        <v>66.050548714000001</v>
      </c>
      <c r="E55" s="17">
        <f t="shared" si="0"/>
        <v>9.0593739620000022</v>
      </c>
      <c r="G55" s="43"/>
      <c r="H55" s="17"/>
    </row>
    <row r="56" spans="1:8" x14ac:dyDescent="0.2">
      <c r="A56" s="1">
        <f>[1]Dates!$A$110</f>
        <v>42461</v>
      </c>
      <c r="B56" s="12">
        <v>66.731948107999997</v>
      </c>
      <c r="C56" s="43">
        <f>+MIN($B$32,$B$44,$B$56,$B$68,$B$80)</f>
        <v>58.236890977000002</v>
      </c>
      <c r="D56" s="43">
        <f>+MAX($B$32,$B$44,$B$56,$B$68,$B$80)</f>
        <v>66.731948107999997</v>
      </c>
      <c r="E56" s="17">
        <f t="shared" si="0"/>
        <v>8.4950571309999958</v>
      </c>
      <c r="G56" s="43"/>
      <c r="H56" s="17"/>
    </row>
    <row r="57" spans="1:8" x14ac:dyDescent="0.2">
      <c r="A57" s="1">
        <f>[1]Dates!$A$111</f>
        <v>42491</v>
      </c>
      <c r="B57" s="12">
        <v>65.764740227000004</v>
      </c>
      <c r="C57" s="43">
        <f>+MIN($B$33,$B$45,$B$57,$B$69,$B$81)</f>
        <v>58.672855822000002</v>
      </c>
      <c r="D57" s="43">
        <f>+MAX($B$33,$B$45,$B$57,$B$69,$B$81)</f>
        <v>65.764740227000004</v>
      </c>
      <c r="E57" s="17">
        <f t="shared" si="0"/>
        <v>7.0918844050000018</v>
      </c>
      <c r="G57" s="43"/>
      <c r="H57" s="17"/>
    </row>
    <row r="58" spans="1:8" x14ac:dyDescent="0.2">
      <c r="A58" s="1">
        <f>[1]Dates!$A$112</f>
        <v>42522</v>
      </c>
      <c r="B58" s="12">
        <v>65.878225997000001</v>
      </c>
      <c r="C58" s="43">
        <f>+MIN($B$34,$B$46,$B$58,$B$70,$B$82)</f>
        <v>57.170212972000002</v>
      </c>
      <c r="D58" s="43">
        <f>+MAX($B$34,$B$46,$B$58,$B$70,$B$82)</f>
        <v>65.878225997000001</v>
      </c>
      <c r="E58" s="17">
        <f t="shared" si="0"/>
        <v>8.7080130249999996</v>
      </c>
      <c r="G58" s="43"/>
      <c r="H58" s="17"/>
    </row>
    <row r="59" spans="1:8" x14ac:dyDescent="0.2">
      <c r="A59" s="1">
        <f>[1]Dates!$A$113</f>
        <v>42552</v>
      </c>
      <c r="B59" s="12">
        <v>64.809928244000005</v>
      </c>
      <c r="C59" s="43">
        <f>+MIN($B$35,$B$47,$B$59,$B$71,$B$83)</f>
        <v>57.984046909</v>
      </c>
      <c r="D59" s="43">
        <f>+MAX($B$35,$B$47,$B$59,$B$71,$B$83)</f>
        <v>64.809928244000005</v>
      </c>
      <c r="E59" s="17">
        <f t="shared" si="0"/>
        <v>6.8258813350000054</v>
      </c>
      <c r="G59" s="43"/>
      <c r="H59" s="17"/>
    </row>
    <row r="60" spans="1:8" x14ac:dyDescent="0.2">
      <c r="A60" s="1">
        <f>[1]Dates!$A$114</f>
        <v>42583</v>
      </c>
      <c r="B60" s="12">
        <v>65.735935603000001</v>
      </c>
      <c r="C60" s="43">
        <f>+MIN($B$36,$B$48,$B$60,$B$72,$B$84)</f>
        <v>58.803082961000001</v>
      </c>
      <c r="D60" s="43">
        <f>+MAX($B$36,$B$48,$B$60,$B$72,$B$84)</f>
        <v>65.735935603000001</v>
      </c>
      <c r="E60" s="17">
        <f t="shared" si="0"/>
        <v>6.9328526420000003</v>
      </c>
      <c r="G60" s="43"/>
      <c r="H60" s="17"/>
    </row>
    <row r="61" spans="1:8" x14ac:dyDescent="0.2">
      <c r="A61" s="1">
        <f>[1]Dates!$A$115</f>
        <v>42614</v>
      </c>
      <c r="B61" s="12">
        <v>65.913942517999999</v>
      </c>
      <c r="C61" s="43">
        <f>+MIN($B$37,$B$49,$B$61,$B$73,$B$85)</f>
        <v>58.343067267000002</v>
      </c>
      <c r="D61" s="43">
        <f>+MAX($B$37,$B$49,$B$61,$B$73,$B$85)</f>
        <v>65.913942517999999</v>
      </c>
      <c r="E61" s="17">
        <f t="shared" si="0"/>
        <v>7.5708752509999968</v>
      </c>
      <c r="G61" s="43"/>
      <c r="H61" s="17"/>
    </row>
    <row r="62" spans="1:8" x14ac:dyDescent="0.2">
      <c r="A62" s="1">
        <f>[1]Dates!$A$116</f>
        <v>42644</v>
      </c>
      <c r="B62" s="12">
        <v>64.866726669000002</v>
      </c>
      <c r="C62" s="43">
        <f>+MIN($B$38,$B$50,$B$62,$B$74,$B$86)</f>
        <v>59.016088324999998</v>
      </c>
      <c r="D62" s="43">
        <f>+MAX($B$38,$B$50,$B$62,$B$74,$B$86)</f>
        <v>64.866726669000002</v>
      </c>
      <c r="E62" s="17">
        <f t="shared" si="0"/>
        <v>5.8506383440000036</v>
      </c>
      <c r="G62" s="43"/>
      <c r="H62" s="17"/>
    </row>
    <row r="63" spans="1:8" x14ac:dyDescent="0.2">
      <c r="A63" s="1">
        <f>[1]Dates!$A$117</f>
        <v>42675</v>
      </c>
      <c r="B63" s="12">
        <v>63.169352680000003</v>
      </c>
      <c r="C63" s="43">
        <f>+MIN($B$39,$B$51,$B$63,$B$75,$B$87)</f>
        <v>57.263354524</v>
      </c>
      <c r="D63" s="43">
        <f>+MAX($B$39,$B$51,$B$63,$B$75,$B$87)</f>
        <v>63.169352680000003</v>
      </c>
      <c r="E63" s="17">
        <f t="shared" si="0"/>
        <v>5.9059981560000026</v>
      </c>
      <c r="G63" s="43"/>
      <c r="H63" s="17"/>
    </row>
    <row r="64" spans="1:8" x14ac:dyDescent="0.2">
      <c r="A64" s="1">
        <f>[1]Dates!$A$118</f>
        <v>42705</v>
      </c>
      <c r="B64" s="12">
        <v>65.296193621</v>
      </c>
      <c r="C64" s="43">
        <f>+MIN($B$40,$B$52,$B$64,$B$76,$B$88)</f>
        <v>58.839480100999999</v>
      </c>
      <c r="D64" s="43">
        <f>+MAX($B$40,$B$52,$B$64,$B$76,$B$88)</f>
        <v>65.374744898000003</v>
      </c>
      <c r="E64" s="17">
        <f t="shared" si="0"/>
        <v>6.5352647970000035</v>
      </c>
      <c r="G64" s="43"/>
      <c r="H64" s="17"/>
    </row>
    <row r="65" spans="1:8" x14ac:dyDescent="0.2">
      <c r="A65" s="1">
        <f>[1]Dates!$A$119</f>
        <v>42736</v>
      </c>
      <c r="B65" s="12">
        <v>65.483501048999997</v>
      </c>
      <c r="C65" s="43">
        <f>+MIN($B$29,$B$41,$B$53,$B$65,$B$77)</f>
        <v>54.910057258000002</v>
      </c>
      <c r="D65" s="43">
        <f>+MAX($B$29,$B$41,$B$53,$B$65,$B$77)</f>
        <v>65.483501048999997</v>
      </c>
      <c r="E65" s="17">
        <f t="shared" si="0"/>
        <v>10.573443790999995</v>
      </c>
      <c r="G65" s="43"/>
      <c r="H65" s="17"/>
    </row>
    <row r="66" spans="1:8" x14ac:dyDescent="0.2">
      <c r="A66" s="1">
        <f>[1]Dates!$A$120</f>
        <v>42767</v>
      </c>
      <c r="B66" s="12">
        <v>64.235068423000001</v>
      </c>
      <c r="C66" s="43">
        <f>+MIN($B$30,$B$42,$B$54,$B$66,$B$78)</f>
        <v>56.421352777000003</v>
      </c>
      <c r="D66" s="43">
        <f>+MAX($B$30,$B$42,$B$54,$B$66,$B$78)</f>
        <v>64.431838644999999</v>
      </c>
      <c r="E66" s="17">
        <f t="shared" si="0"/>
        <v>8.0104858679999964</v>
      </c>
      <c r="G66" s="43"/>
      <c r="H66" s="17"/>
    </row>
    <row r="67" spans="1:8" x14ac:dyDescent="0.2">
      <c r="A67" s="1">
        <f>[1]Dates!$A$121</f>
        <v>42795</v>
      </c>
      <c r="B67" s="12">
        <v>66.050548714000001</v>
      </c>
      <c r="C67" s="43">
        <f>+MIN($B$31,$B$43,$B$55,$B$67,$B$79)</f>
        <v>56.991174751999999</v>
      </c>
      <c r="D67" s="43">
        <f>+MAX($B$31,$B$43,$B$55,$B$67,$B$79)</f>
        <v>66.050548714000001</v>
      </c>
      <c r="E67" s="17">
        <f t="shared" si="0"/>
        <v>9.0593739620000022</v>
      </c>
      <c r="G67" s="43"/>
      <c r="H67" s="17"/>
    </row>
    <row r="68" spans="1:8" x14ac:dyDescent="0.2">
      <c r="A68" s="1">
        <f>[1]Dates!$A$122</f>
        <v>42826</v>
      </c>
      <c r="B68" s="12">
        <v>64.888316849000006</v>
      </c>
      <c r="C68" s="43">
        <f>+MIN($B$32,$B$44,$B$56,$B$68,$B$80)</f>
        <v>58.236890977000002</v>
      </c>
      <c r="D68" s="43">
        <f>+MAX($B$32,$B$44,$B$56,$B$68,$B$80)</f>
        <v>66.731948107999997</v>
      </c>
      <c r="E68" s="17">
        <f t="shared" si="0"/>
        <v>8.4950571309999958</v>
      </c>
      <c r="G68" s="43"/>
      <c r="H68" s="17"/>
    </row>
    <row r="69" spans="1:8" x14ac:dyDescent="0.2">
      <c r="A69" s="1">
        <f>[1]Dates!$A$123</f>
        <v>42856</v>
      </c>
      <c r="B69" s="12">
        <v>63.631863994</v>
      </c>
      <c r="C69" s="43">
        <f>+MIN($B$33,$B$45,$B$57,$B$69,$B$81)</f>
        <v>58.672855822000002</v>
      </c>
      <c r="D69" s="43">
        <f>+MAX($B$33,$B$45,$B$57,$B$69,$B$81)</f>
        <v>65.764740227000004</v>
      </c>
      <c r="E69" s="17">
        <f t="shared" si="0"/>
        <v>7.0918844050000018</v>
      </c>
      <c r="G69" s="43"/>
      <c r="H69" s="17"/>
    </row>
    <row r="70" spans="1:8" x14ac:dyDescent="0.2">
      <c r="A70" s="1">
        <f>[1]Dates!$A$124</f>
        <v>42887</v>
      </c>
      <c r="B70" s="12">
        <v>63.474904461999998</v>
      </c>
      <c r="C70" s="43">
        <f>+MIN($B$34,$B$46,$B$58,$B$70,$B$82)</f>
        <v>57.170212972000002</v>
      </c>
      <c r="D70" s="43">
        <f>+MAX($B$34,$B$46,$B$58,$B$70,$B$82)</f>
        <v>65.878225997000001</v>
      </c>
      <c r="E70" s="17">
        <f t="shared" si="0"/>
        <v>8.7080130249999996</v>
      </c>
      <c r="G70" s="43"/>
      <c r="H70" s="17"/>
    </row>
    <row r="71" spans="1:8" x14ac:dyDescent="0.2">
      <c r="A71" s="1">
        <f>[1]Dates!$A$125</f>
        <v>42917</v>
      </c>
      <c r="B71" s="12">
        <v>63.276318672000002</v>
      </c>
      <c r="C71" s="43">
        <f>+MIN($B$35,$B$47,$B$59,$B$71,$B$83)</f>
        <v>57.984046909</v>
      </c>
      <c r="D71" s="43">
        <f>+MAX($B$35,$B$47,$B$59,$B$71,$B$83)</f>
        <v>64.809928244000005</v>
      </c>
      <c r="E71" s="17">
        <f t="shared" si="0"/>
        <v>6.8258813350000054</v>
      </c>
      <c r="G71" s="43"/>
      <c r="H71" s="17"/>
    </row>
    <row r="72" spans="1:8" x14ac:dyDescent="0.2">
      <c r="A72" s="1">
        <f>[1]Dates!$A$126</f>
        <v>42948</v>
      </c>
      <c r="B72" s="12">
        <v>63.388906431000002</v>
      </c>
      <c r="C72" s="43">
        <f>+MIN($B$36,$B$48,$B$60,$B$72,$B$84)</f>
        <v>58.803082961000001</v>
      </c>
      <c r="D72" s="43">
        <f>+MAX($B$36,$B$48,$B$60,$B$72,$B$84)</f>
        <v>65.735935603000001</v>
      </c>
      <c r="E72" s="17">
        <f t="shared" si="0"/>
        <v>6.9328526420000003</v>
      </c>
      <c r="G72" s="43"/>
      <c r="H72" s="17"/>
    </row>
    <row r="73" spans="1:8" x14ac:dyDescent="0.2">
      <c r="A73" s="1">
        <f>[1]Dates!$A$127</f>
        <v>42979</v>
      </c>
      <c r="B73" s="12">
        <v>62.829060099000003</v>
      </c>
      <c r="C73" s="43">
        <f>+MIN($B$37,$B$49,$B$61,$B$73,$B$85)</f>
        <v>58.343067267000002</v>
      </c>
      <c r="D73" s="43">
        <f>+MAX($B$37,$B$49,$B$61,$B$73,$B$85)</f>
        <v>65.913942517999999</v>
      </c>
      <c r="E73" s="17">
        <f t="shared" si="0"/>
        <v>7.5708752509999968</v>
      </c>
      <c r="G73" s="43"/>
      <c r="H73" s="17"/>
    </row>
    <row r="74" spans="1:8" x14ac:dyDescent="0.2">
      <c r="A74" s="1">
        <f>[1]Dates!$A$128</f>
        <v>43009</v>
      </c>
      <c r="B74" s="12">
        <v>60.390188197000001</v>
      </c>
      <c r="C74" s="43">
        <f>+MIN($B$38,$B$50,$B$62,$B$74,$B$86)</f>
        <v>59.016088324999998</v>
      </c>
      <c r="D74" s="43">
        <f>+MAX($B$38,$B$50,$B$62,$B$74,$B$86)</f>
        <v>64.866726669000002</v>
      </c>
      <c r="E74" s="17">
        <f t="shared" si="0"/>
        <v>5.8506383440000036</v>
      </c>
      <c r="G74" s="43"/>
      <c r="H74" s="17"/>
    </row>
    <row r="75" spans="1:8" x14ac:dyDescent="0.2">
      <c r="A75" s="1">
        <f>[1]Dates!$A$129</f>
        <v>43040</v>
      </c>
      <c r="B75" s="12">
        <v>60.075738778999998</v>
      </c>
      <c r="C75" s="43">
        <f>+MIN($B$39,$B$51,$B$63,$B$75,$B$87)</f>
        <v>57.263354524</v>
      </c>
      <c r="D75" s="43">
        <f>+MAX($B$39,$B$51,$B$63,$B$75,$B$87)</f>
        <v>63.169352680000003</v>
      </c>
      <c r="E75" s="17">
        <f t="shared" si="0"/>
        <v>5.9059981560000026</v>
      </c>
      <c r="G75" s="43"/>
      <c r="H75" s="17"/>
    </row>
    <row r="76" spans="1:8" x14ac:dyDescent="0.2">
      <c r="A76" s="1">
        <f>[1]Dates!$A$130</f>
        <v>43070</v>
      </c>
      <c r="B76" s="12">
        <v>60.378710753</v>
      </c>
      <c r="C76" s="43">
        <f>+MIN($B$40,$B$52,$B$64,$B$76,$B$88)</f>
        <v>58.839480100999999</v>
      </c>
      <c r="D76" s="43">
        <f>+MAX($B$40,$B$52,$B$64,$B$76,$B$88)</f>
        <v>65.374744898000003</v>
      </c>
      <c r="E76" s="17">
        <f t="shared" si="0"/>
        <v>6.5352647970000035</v>
      </c>
      <c r="G76" s="43"/>
      <c r="H76" s="17"/>
    </row>
    <row r="77" spans="1:8" x14ac:dyDescent="0.2">
      <c r="A77" s="1">
        <f>[1]Dates!$A$131</f>
        <v>43101</v>
      </c>
      <c r="B77" s="12">
        <v>59.714757140000003</v>
      </c>
      <c r="C77" s="43">
        <f>+MIN($B$29,$B$41,$B$53,$B$65,$B$77)</f>
        <v>54.910057258000002</v>
      </c>
      <c r="D77" s="43">
        <f>+MAX($B$29,$B$41,$B$53,$B$65,$B$77)</f>
        <v>65.483501048999997</v>
      </c>
      <c r="E77" s="17">
        <f t="shared" si="0"/>
        <v>10.573443790999995</v>
      </c>
      <c r="G77" s="43"/>
      <c r="H77" s="17"/>
    </row>
    <row r="78" spans="1:8" x14ac:dyDescent="0.2">
      <c r="A78" s="1">
        <f>[1]Dates!$A$132</f>
        <v>43132</v>
      </c>
      <c r="B78" s="12">
        <v>59.495873514000003</v>
      </c>
      <c r="C78" s="43">
        <f>+MIN($B$30,$B$42,$B$54,$B$66,$B$78)</f>
        <v>56.421352777000003</v>
      </c>
      <c r="D78" s="43">
        <f>+MAX($B$30,$B$42,$B$54,$B$66,$B$78)</f>
        <v>64.431838644999999</v>
      </c>
      <c r="E78" s="17">
        <f t="shared" si="0"/>
        <v>8.0104858679999964</v>
      </c>
      <c r="G78" s="43"/>
      <c r="H78" s="17"/>
    </row>
    <row r="79" spans="1:8" x14ac:dyDescent="0.2">
      <c r="A79" s="1">
        <f>[1]Dates!$A$133</f>
        <v>43160</v>
      </c>
      <c r="B79" s="12">
        <v>60.117465205000002</v>
      </c>
      <c r="C79" s="43">
        <f>+MIN($B$31,$B$43,$B$55,$B$67,$B$79)</f>
        <v>56.991174751999999</v>
      </c>
      <c r="D79" s="43">
        <f>+MAX($B$31,$B$43,$B$55,$B$67,$B$79)</f>
        <v>66.050548714000001</v>
      </c>
      <c r="E79" s="17">
        <f t="shared" si="0"/>
        <v>9.0593739620000022</v>
      </c>
      <c r="G79" s="43"/>
      <c r="H79" s="17"/>
    </row>
    <row r="80" spans="1:8" x14ac:dyDescent="0.2">
      <c r="A80" s="1">
        <f>[1]Dates!$A$134</f>
        <v>43191</v>
      </c>
      <c r="B80" s="12">
        <v>59.846583666000001</v>
      </c>
      <c r="C80" s="43">
        <f>+MIN($B$32,$B$44,$B$56,$B$68,$B$80)</f>
        <v>58.236890977000002</v>
      </c>
      <c r="D80" s="43">
        <f>+MAX($B$32,$B$44,$B$56,$B$68,$B$80)</f>
        <v>66.731948107999997</v>
      </c>
      <c r="E80" s="17">
        <f t="shared" si="0"/>
        <v>8.4950571309999958</v>
      </c>
      <c r="G80" s="43"/>
      <c r="H80" s="17"/>
    </row>
    <row r="81" spans="1:8" x14ac:dyDescent="0.2">
      <c r="A81" s="1">
        <f>[1]Dates!$A$135</f>
        <v>43221</v>
      </c>
      <c r="B81" s="12">
        <v>59.338565826</v>
      </c>
      <c r="C81" s="43">
        <f>+MIN($B$33,$B$45,$B$57,$B$69,$B$81)</f>
        <v>58.672855822000002</v>
      </c>
      <c r="D81" s="43">
        <f>+MAX($B$33,$B$45,$B$57,$B$69,$B$81)</f>
        <v>65.764740227000004</v>
      </c>
      <c r="E81" s="17">
        <f t="shared" si="0"/>
        <v>7.0918844050000018</v>
      </c>
      <c r="G81" s="43"/>
      <c r="H81" s="17"/>
    </row>
    <row r="82" spans="1:8" x14ac:dyDescent="0.2">
      <c r="A82" s="1">
        <f>[1]Dates!$A$136</f>
        <v>43252</v>
      </c>
      <c r="B82" s="12">
        <v>58.315060136</v>
      </c>
      <c r="C82" s="43">
        <f>+MIN($B$34,$B$46,$B$58,$B$70,$B$82)</f>
        <v>57.170212972000002</v>
      </c>
      <c r="D82" s="43">
        <f>+MAX($B$34,$B$46,$B$58,$B$70,$B$82)</f>
        <v>65.878225997000001</v>
      </c>
      <c r="E82" s="17">
        <f t="shared" si="0"/>
        <v>8.7080130249999996</v>
      </c>
      <c r="G82" s="43"/>
      <c r="H82" s="17"/>
    </row>
    <row r="83" spans="1:8" x14ac:dyDescent="0.2">
      <c r="A83" s="1">
        <f>[1]Dates!$A$137</f>
        <v>43282</v>
      </c>
      <c r="B83" s="12">
        <v>57.984046909</v>
      </c>
      <c r="C83" s="43">
        <f>+MIN($B$35,$B$47,$B$59,$B$71,$B$83)</f>
        <v>57.984046909</v>
      </c>
      <c r="D83" s="43">
        <f>+MAX($B$35,$B$47,$B$59,$B$71,$B$83)</f>
        <v>64.809928244000005</v>
      </c>
      <c r="E83" s="17">
        <f t="shared" si="0"/>
        <v>6.8258813350000054</v>
      </c>
      <c r="G83" s="43"/>
      <c r="H83" s="17"/>
    </row>
    <row r="84" spans="1:8" x14ac:dyDescent="0.2">
      <c r="A84" s="1">
        <f>[1]Dates!$A$138</f>
        <v>43313</v>
      </c>
      <c r="B84" s="12">
        <v>60.756509757000003</v>
      </c>
      <c r="C84" s="43">
        <f>+MIN($B$36,$B$48,$B$60,$B$72,$B$84)</f>
        <v>58.803082961000001</v>
      </c>
      <c r="D84" s="43">
        <f>+MAX($B$36,$B$48,$B$60,$B$72,$B$84)</f>
        <v>65.735935603000001</v>
      </c>
      <c r="E84" s="17">
        <f t="shared" si="0"/>
        <v>6.9328526420000003</v>
      </c>
      <c r="G84" s="43"/>
      <c r="H84" s="17"/>
    </row>
    <row r="85" spans="1:8" x14ac:dyDescent="0.2">
      <c r="A85" s="1">
        <f>[1]Dates!$A$139</f>
        <v>43344</v>
      </c>
      <c r="B85" s="12">
        <v>59.564173902</v>
      </c>
      <c r="C85" s="43">
        <f>+MIN($B$37,$B$49,$B$61,$B$73,$B$85)</f>
        <v>58.343067267000002</v>
      </c>
      <c r="D85" s="43">
        <f>+MAX($B$37,$B$49,$B$61,$B$73,$B$85)</f>
        <v>65.913942517999999</v>
      </c>
      <c r="E85" s="17">
        <f t="shared" si="0"/>
        <v>7.5708752509999968</v>
      </c>
      <c r="G85" s="43"/>
      <c r="H85" s="17"/>
    </row>
    <row r="86" spans="1:8" x14ac:dyDescent="0.2">
      <c r="A86" s="1">
        <f>[1]Dates!$A$140</f>
        <v>43374</v>
      </c>
      <c r="B86" s="12">
        <v>59.793525285000001</v>
      </c>
      <c r="C86" s="43">
        <f>+MIN($B$38,$B$50,$B$62,$B$74,$B$86)</f>
        <v>59.016088324999998</v>
      </c>
      <c r="D86" s="43">
        <f>+MAX($B$38,$B$50,$B$62,$B$74,$B$86)</f>
        <v>64.866726669000002</v>
      </c>
      <c r="E86" s="17">
        <f t="shared" si="0"/>
        <v>5.8506383440000036</v>
      </c>
      <c r="G86" s="43"/>
      <c r="H86" s="17"/>
    </row>
    <row r="87" spans="1:8" x14ac:dyDescent="0.2">
      <c r="A87" s="1">
        <f>[1]Dates!$A$141</f>
        <v>43405</v>
      </c>
      <c r="B87" s="12">
        <v>60.582190179999998</v>
      </c>
      <c r="C87" s="43">
        <f>+MIN($B$39,$B$51,$B$63,$B$75,$B$87)</f>
        <v>57.263354524</v>
      </c>
      <c r="D87" s="43">
        <f>+MAX($B$39,$B$51,$B$63,$B$75,$B$87)</f>
        <v>63.169352680000003</v>
      </c>
      <c r="E87" s="17">
        <f t="shared" si="0"/>
        <v>5.9059981560000026</v>
      </c>
      <c r="G87" s="43"/>
      <c r="H87" s="17"/>
    </row>
    <row r="88" spans="1:8" x14ac:dyDescent="0.2">
      <c r="A88" s="1">
        <f>[1]Dates!$A$142</f>
        <v>43435</v>
      </c>
      <c r="B88" s="12">
        <v>60.659105001999997</v>
      </c>
      <c r="C88" s="43">
        <f>+MIN($B$40,$B$52,$B$64,$B$76,$B$88)</f>
        <v>58.839480100999999</v>
      </c>
      <c r="D88" s="43">
        <f>+MAX($B$40,$B$52,$B$64,$B$76,$B$88)</f>
        <v>65.374744898000003</v>
      </c>
      <c r="E88" s="17">
        <f t="shared" si="0"/>
        <v>6.5352647970000035</v>
      </c>
      <c r="G88" s="43"/>
      <c r="H88" s="17"/>
    </row>
    <row r="89" spans="1:8" x14ac:dyDescent="0.2">
      <c r="A89" s="1">
        <f>[1]Dates!$A$143</f>
        <v>43466</v>
      </c>
      <c r="B89" s="12">
        <v>60.267553067000001</v>
      </c>
      <c r="C89" s="43">
        <f>+MIN($B$29,$B$41,$B$53,$B$65,$B$77)</f>
        <v>54.910057258000002</v>
      </c>
      <c r="D89" s="43">
        <f>+MAX($B$29,$B$41,$B$53,$B$65,$B$77)</f>
        <v>65.483501048999997</v>
      </c>
      <c r="E89" s="17">
        <f t="shared" si="0"/>
        <v>10.573443790999995</v>
      </c>
      <c r="G89" s="43"/>
      <c r="H89" s="17"/>
    </row>
    <row r="90" spans="1:8" x14ac:dyDescent="0.2">
      <c r="A90" s="1">
        <f>[1]Dates!$A$144</f>
        <v>43497</v>
      </c>
      <c r="B90" s="12">
        <v>61.826006731</v>
      </c>
      <c r="C90" s="43">
        <f>+MIN($B$30,$B$42,$B$54,$B$66,$B$78)</f>
        <v>56.421352777000003</v>
      </c>
      <c r="D90" s="43">
        <f>+MAX($B$30,$B$42,$B$54,$B$66,$B$78)</f>
        <v>64.431838644999999</v>
      </c>
      <c r="E90" s="17">
        <f t="shared" si="0"/>
        <v>8.0104858679999964</v>
      </c>
      <c r="G90" s="43"/>
      <c r="H90" s="17"/>
    </row>
    <row r="91" spans="1:8" x14ac:dyDescent="0.2">
      <c r="A91" s="1">
        <f>[1]Dates!$A$145</f>
        <v>43525</v>
      </c>
      <c r="B91" s="12">
        <v>61.461512730000003</v>
      </c>
      <c r="C91" s="43">
        <f>+MIN($B$31,$B$43,$B$55,$B$67,$B$79)</f>
        <v>56.991174751999999</v>
      </c>
      <c r="D91" s="43">
        <f>+MAX($B$31,$B$43,$B$55,$B$67,$B$79)</f>
        <v>66.050548714000001</v>
      </c>
      <c r="E91" s="17">
        <f t="shared" si="0"/>
        <v>9.0593739620000022</v>
      </c>
      <c r="G91" s="43"/>
      <c r="H91" s="17"/>
    </row>
    <row r="92" spans="1:8" x14ac:dyDescent="0.2">
      <c r="A92" s="1">
        <f>[1]Dates!$A$146</f>
        <v>43556</v>
      </c>
      <c r="B92" s="12">
        <v>62.450230716999997</v>
      </c>
      <c r="C92" s="43">
        <f>+MIN($B$32,$B$44,$B$56,$B$68,$B$80)</f>
        <v>58.236890977000002</v>
      </c>
      <c r="D92" s="43">
        <f>+MAX($B$32,$B$44,$B$56,$B$68,$B$80)</f>
        <v>66.731948107999997</v>
      </c>
      <c r="E92" s="17">
        <f t="shared" si="0"/>
        <v>8.4950571309999958</v>
      </c>
      <c r="G92" s="43"/>
      <c r="H92" s="17"/>
    </row>
    <row r="93" spans="1:8" x14ac:dyDescent="0.2">
      <c r="A93" s="1">
        <f>[1]Dates!$A$147</f>
        <v>43586</v>
      </c>
      <c r="B93" s="12">
        <v>61.366818445</v>
      </c>
      <c r="C93" s="43">
        <f>+MIN($B$33,$B$45,$B$57,$B$69,$B$81)</f>
        <v>58.672855822000002</v>
      </c>
      <c r="D93" s="43">
        <f>+MAX($B$33,$B$45,$B$57,$B$69,$B$81)</f>
        <v>65.764740227000004</v>
      </c>
      <c r="E93" s="17">
        <f t="shared" ref="E93:E112" si="1">D93-C93</f>
        <v>7.0918844050000018</v>
      </c>
      <c r="G93" s="43"/>
      <c r="H93" s="17"/>
    </row>
    <row r="94" spans="1:8" x14ac:dyDescent="0.2">
      <c r="A94" s="1">
        <f>[1]Dates!$A$148</f>
        <v>43617</v>
      </c>
      <c r="B94" s="12">
        <v>60.123440563999999</v>
      </c>
      <c r="C94" s="43">
        <f>+MIN($B$34,$B$46,$B$58,$B$70,$B$82)</f>
        <v>57.170212972000002</v>
      </c>
      <c r="D94" s="43">
        <f>+MAX($B$34,$B$46,$B$58,$B$70,$B$82)</f>
        <v>65.878225997000001</v>
      </c>
      <c r="E94" s="17">
        <f t="shared" si="1"/>
        <v>8.7080130249999996</v>
      </c>
      <c r="G94" s="43"/>
      <c r="H94" s="17"/>
    </row>
    <row r="95" spans="1:8" x14ac:dyDescent="0.2">
      <c r="A95" s="1">
        <f>[1]Dates!$A$149</f>
        <v>43647</v>
      </c>
      <c r="B95" s="12">
        <v>59.768867651999997</v>
      </c>
      <c r="C95" s="43">
        <f>+MIN($B$35,$B$47,$B$59,$B$71,$B$83)</f>
        <v>57.984046909</v>
      </c>
      <c r="D95" s="43">
        <f>+MAX($B$35,$B$47,$B$59,$B$71,$B$83)</f>
        <v>64.809928244000005</v>
      </c>
      <c r="E95" s="17">
        <f t="shared" si="1"/>
        <v>6.8258813350000054</v>
      </c>
      <c r="G95" s="43"/>
      <c r="H95" s="17"/>
    </row>
    <row r="96" spans="1:8" x14ac:dyDescent="0.2">
      <c r="A96" s="1">
        <f>[1]Dates!$A$150</f>
        <v>43678</v>
      </c>
      <c r="B96" s="12">
        <v>60.468694218000003</v>
      </c>
      <c r="C96" s="43">
        <f>+MIN($B$36,$B$48,$B$60,$B$72,$B$84)</f>
        <v>58.803082961000001</v>
      </c>
      <c r="D96" s="43">
        <f>+MAX($B$36,$B$48,$B$60,$B$72,$B$84)</f>
        <v>65.735935603000001</v>
      </c>
      <c r="E96" s="17">
        <f t="shared" si="1"/>
        <v>6.9328526420000003</v>
      </c>
      <c r="G96" s="43"/>
      <c r="H96" s="17"/>
    </row>
    <row r="97" spans="1:8" x14ac:dyDescent="0.2">
      <c r="A97" s="1">
        <f>[1]Dates!$A$151</f>
        <v>43709</v>
      </c>
      <c r="B97" s="12">
        <v>60.557696907999997</v>
      </c>
      <c r="C97" s="43">
        <f>+MIN($B$37,$B$49,$B$61,$B$73,$B$85)</f>
        <v>58.343067267000002</v>
      </c>
      <c r="D97" s="43">
        <f>+MAX($B$37,$B$49,$B$61,$B$73,$B$85)</f>
        <v>65.913942517999999</v>
      </c>
      <c r="E97" s="17">
        <f t="shared" si="1"/>
        <v>7.5708752509999968</v>
      </c>
      <c r="G97" s="43"/>
      <c r="H97" s="17"/>
    </row>
    <row r="98" spans="1:8" x14ac:dyDescent="0.2">
      <c r="A98" s="1">
        <f>[1]Dates!$A$152</f>
        <v>43739</v>
      </c>
      <c r="B98" s="12">
        <v>60.665219075000003</v>
      </c>
      <c r="C98" s="43">
        <f>+MIN($B$38,$B$50,$B$62,$B$74,$B$86)</f>
        <v>59.016088324999998</v>
      </c>
      <c r="D98" s="43">
        <f>+MAX($B$38,$B$50,$B$62,$B$74,$B$86)</f>
        <v>64.866726669000002</v>
      </c>
      <c r="E98" s="17">
        <f t="shared" si="1"/>
        <v>5.8506383440000036</v>
      </c>
      <c r="G98" s="43"/>
      <c r="H98" s="17"/>
    </row>
    <row r="99" spans="1:8" x14ac:dyDescent="0.2">
      <c r="A99" s="1">
        <f>[1]Dates!$A$153</f>
        <v>43770</v>
      </c>
      <c r="B99" s="12">
        <v>59.948915444999997</v>
      </c>
      <c r="C99" s="43">
        <f>+MIN($B$39,$B$51,$B$63,$B$75,$B$87)</f>
        <v>57.263354524</v>
      </c>
      <c r="D99" s="43">
        <f>+MAX($B$39,$B$51,$B$63,$B$75,$B$87)</f>
        <v>63.169352680000003</v>
      </c>
      <c r="E99" s="17">
        <f t="shared" si="1"/>
        <v>5.9059981560000026</v>
      </c>
      <c r="G99" s="43"/>
      <c r="H99" s="17"/>
    </row>
    <row r="100" spans="1:8" x14ac:dyDescent="0.2">
      <c r="A100" s="1">
        <f>[1]Dates!$A$154</f>
        <v>43800</v>
      </c>
      <c r="B100" s="12">
        <v>61.943106651000001</v>
      </c>
      <c r="C100" s="43">
        <f>+MIN($B$40,$B$52,$B$64,$B$76,$B$88)</f>
        <v>58.839480100999999</v>
      </c>
      <c r="D100" s="43">
        <f>+MAX($B$40,$B$52,$B$64,$B$76,$B$88)</f>
        <v>65.374744898000003</v>
      </c>
      <c r="E100" s="17">
        <f t="shared" si="1"/>
        <v>6.5352647970000035</v>
      </c>
      <c r="G100" s="43"/>
      <c r="H100" s="17"/>
    </row>
    <row r="101" spans="1:8" x14ac:dyDescent="0.2">
      <c r="A101" s="1">
        <f>[1]Dates!$A$155</f>
        <v>43831</v>
      </c>
      <c r="B101" s="12">
        <v>60.520427224999999</v>
      </c>
      <c r="C101" s="43">
        <f>+MIN($B$29,$B$41,$B$53,$B$65,$B$77)</f>
        <v>54.910057258000002</v>
      </c>
      <c r="D101" s="17">
        <f>+MAX($B$29,$B$41,$B$53,$B$65,$B$77)</f>
        <v>65.483501048999997</v>
      </c>
      <c r="E101" s="17">
        <f t="shared" si="1"/>
        <v>10.573443790999995</v>
      </c>
      <c r="G101" s="43"/>
      <c r="H101" s="17"/>
    </row>
    <row r="102" spans="1:8" x14ac:dyDescent="0.2">
      <c r="A102" s="1">
        <f>[1]Dates!$A$156</f>
        <v>43862</v>
      </c>
      <c r="B102" s="12">
        <v>60.906292712000003</v>
      </c>
      <c r="C102" s="43">
        <f>+MIN($B$30,$B$42,$B$54,$B$66,$B$78)</f>
        <v>56.421352777000003</v>
      </c>
      <c r="D102" s="17">
        <f>+MAX($B$30,$B$42,$B$54,$B$66,$B$78)</f>
        <v>64.431838644999999</v>
      </c>
      <c r="E102" s="17">
        <f t="shared" si="1"/>
        <v>8.0104858679999964</v>
      </c>
      <c r="G102" s="43"/>
      <c r="H102" s="17"/>
    </row>
    <row r="103" spans="1:8" x14ac:dyDescent="0.2">
      <c r="A103" s="1">
        <f>[1]Dates!$A$157</f>
        <v>43891</v>
      </c>
      <c r="B103" s="12">
        <v>61.745801313000001</v>
      </c>
      <c r="C103" s="43">
        <f>+MIN($B$31,$B$43,$B$55,$B$67,$B$79)</f>
        <v>56.991174751999999</v>
      </c>
      <c r="D103" s="17">
        <f>+MAX($B$31,$B$43,$B$55,$B$67,$B$79)</f>
        <v>66.050548714000001</v>
      </c>
      <c r="E103" s="17">
        <f t="shared" si="1"/>
        <v>9.0593739620000022</v>
      </c>
      <c r="G103" s="43"/>
      <c r="H103" s="17"/>
    </row>
    <row r="104" spans="1:8" x14ac:dyDescent="0.2">
      <c r="A104" s="1">
        <f>[1]Dates!$A$158</f>
        <v>43922</v>
      </c>
      <c r="B104" s="12">
        <v>62.521708945</v>
      </c>
      <c r="C104" s="43">
        <f>+MIN($B$32,$B$44,$B$56,$B$68,$B$80)</f>
        <v>58.236890977000002</v>
      </c>
      <c r="D104" s="17">
        <f>+MAX($B$32,$B$44,$B$56,$B$68,$B$80)</f>
        <v>66.731948107999997</v>
      </c>
      <c r="E104" s="17">
        <f t="shared" si="1"/>
        <v>8.4950571309999958</v>
      </c>
      <c r="G104" s="43"/>
      <c r="H104" s="17"/>
    </row>
    <row r="105" spans="1:8" x14ac:dyDescent="0.2">
      <c r="A105" s="1">
        <f>[1]Dates!$A$159</f>
        <v>43952</v>
      </c>
      <c r="B105" s="12">
        <v>61.455361117999999</v>
      </c>
      <c r="C105" s="43">
        <f>+MIN($B$33,$B$45,$B$57,$B$69,$B$81)</f>
        <v>58.672855822000002</v>
      </c>
      <c r="D105" s="17">
        <f>+MAX($B$33,$B$45,$B$57,$B$69,$B$81)</f>
        <v>65.764740227000004</v>
      </c>
      <c r="E105" s="17">
        <f t="shared" si="1"/>
        <v>7.0918844050000018</v>
      </c>
      <c r="G105" s="43"/>
      <c r="H105" s="17"/>
    </row>
    <row r="106" spans="1:8" x14ac:dyDescent="0.2">
      <c r="A106" s="1">
        <f>[1]Dates!$A$160</f>
        <v>43983</v>
      </c>
      <c r="B106" s="12">
        <v>60.911994149999998</v>
      </c>
      <c r="C106" s="43">
        <f>+MIN($B$34,$B$46,$B$58,$B$70,$B$82)</f>
        <v>57.170212972000002</v>
      </c>
      <c r="D106" s="17">
        <f>+MAX($B$34,$B$46,$B$58,$B$70,$B$82)</f>
        <v>65.878225997000001</v>
      </c>
      <c r="E106" s="17">
        <f t="shared" si="1"/>
        <v>8.7080130249999996</v>
      </c>
      <c r="G106" s="43"/>
      <c r="H106" s="17"/>
    </row>
    <row r="107" spans="1:8" x14ac:dyDescent="0.2">
      <c r="A107" s="1">
        <f>[1]Dates!$A$161</f>
        <v>44013</v>
      </c>
      <c r="B107" s="12">
        <v>60.698367501</v>
      </c>
      <c r="C107" s="43">
        <f>+MIN($B$35,$B$47,$B$59,$B$71,$B$83)</f>
        <v>57.984046909</v>
      </c>
      <c r="D107" s="17">
        <f>+MAX($B$35,$B$47,$B$59,$B$71,$B$83)</f>
        <v>64.809928244000005</v>
      </c>
      <c r="E107" s="17">
        <f t="shared" si="1"/>
        <v>6.8258813350000054</v>
      </c>
      <c r="G107" s="43"/>
      <c r="H107" s="17"/>
    </row>
    <row r="108" spans="1:8" x14ac:dyDescent="0.2">
      <c r="A108" s="1">
        <f>[1]Dates!$A$162</f>
        <v>44044</v>
      </c>
      <c r="B108" s="12">
        <v>61.287129612000001</v>
      </c>
      <c r="C108" s="43">
        <f>+MIN($B$36,$B$48,$B$60,$B$72,$B$84)</f>
        <v>58.803082961000001</v>
      </c>
      <c r="D108" s="17">
        <f>+MAX($B$36,$B$48,$B$60,$B$72,$B$84)</f>
        <v>65.735935603000001</v>
      </c>
      <c r="E108" s="17">
        <f t="shared" si="1"/>
        <v>6.9328526420000003</v>
      </c>
      <c r="G108" s="43"/>
      <c r="H108" s="17"/>
    </row>
    <row r="109" spans="1:8" x14ac:dyDescent="0.2">
      <c r="A109" s="1">
        <f>[1]Dates!$A$163</f>
        <v>44075</v>
      </c>
      <c r="B109" s="12">
        <v>61.448251524</v>
      </c>
      <c r="C109" s="43">
        <f>+MIN($B$37,$B$49,$B$61,$B$73,$B$85)</f>
        <v>58.343067267000002</v>
      </c>
      <c r="D109" s="17">
        <f>+MAX($B$37,$B$49,$B$61,$B$73,$B$85)</f>
        <v>65.913942517999999</v>
      </c>
      <c r="E109" s="17">
        <f t="shared" si="1"/>
        <v>7.5708752509999968</v>
      </c>
      <c r="G109" s="43"/>
      <c r="H109" s="17"/>
    </row>
    <row r="110" spans="1:8" x14ac:dyDescent="0.2">
      <c r="A110" s="1">
        <f>[1]Dates!$A$164</f>
        <v>44105</v>
      </c>
      <c r="B110" s="12">
        <v>61.580578633999998</v>
      </c>
      <c r="C110" s="43">
        <f>+MIN($B$38,$B$50,$B$62,$B$74,$B$86)</f>
        <v>59.016088324999998</v>
      </c>
      <c r="D110" s="17">
        <f>+MAX($B$38,$B$50,$B$62,$B$74,$B$86)</f>
        <v>64.866726669000002</v>
      </c>
      <c r="E110" s="17">
        <f t="shared" si="1"/>
        <v>5.8506383440000036</v>
      </c>
      <c r="G110" s="43"/>
      <c r="H110" s="17"/>
    </row>
    <row r="111" spans="1:8" x14ac:dyDescent="0.2">
      <c r="A111" s="1">
        <f>[1]Dates!$A$165</f>
        <v>44136</v>
      </c>
      <c r="B111" s="12">
        <v>60.849982052999998</v>
      </c>
      <c r="C111" s="43">
        <f>+MIN($B$39,$B$51,$B$63,$B$75,$B$87)</f>
        <v>57.263354524</v>
      </c>
      <c r="D111" s="17">
        <f>+MAX($B$39,$B$51,$B$63,$B$75,$B$87)</f>
        <v>63.169352680000003</v>
      </c>
      <c r="E111" s="17">
        <f t="shared" si="1"/>
        <v>5.9059981560000026</v>
      </c>
      <c r="G111" s="43"/>
      <c r="H111" s="17"/>
    </row>
    <row r="112" spans="1:8" x14ac:dyDescent="0.2">
      <c r="A112" s="65">
        <f>[1]Dates!$A$166</f>
        <v>44166</v>
      </c>
      <c r="B112" s="71">
        <v>62.844173257999998</v>
      </c>
      <c r="C112" s="70">
        <f>+MIN($B$40,$B$52,$B$64,$B$76,$B$88)</f>
        <v>58.839480100999999</v>
      </c>
      <c r="D112" s="69">
        <f>+MAX($B$40,$B$52,$B$64,$B$76,$B$88)</f>
        <v>65.374744898000003</v>
      </c>
      <c r="E112" s="69">
        <f t="shared" si="1"/>
        <v>6.5352647970000035</v>
      </c>
      <c r="G112" s="43"/>
      <c r="H112" s="17"/>
    </row>
    <row r="113" spans="1:2" x14ac:dyDescent="0.2">
      <c r="A113" s="367" t="str">
        <f>"Source: Short-Term Energy Outlook, "&amp;[1]Dates!$B$7&amp;""</f>
        <v>Source: Short-Term Energy Outlook, July 2019</v>
      </c>
    </row>
    <row r="114" spans="1:2" x14ac:dyDescent="0.2">
      <c r="A114" s="32" t="str">
        <f>"Note:  Colored band around days of supply of crude oil and other liquids stocks represents the range between the minimum and maximum from Jan. "&amp;[1]Dates!$C$33&amp;" - Dec. "&amp;[1]Dates!$C$37&amp;"."</f>
        <v>Note:  Colored band around days of supply of crude oil and other liquids stocks represents the range between the minimum and maximum from Jan. 2014 - Dec. 2018.</v>
      </c>
    </row>
    <row r="115" spans="1:2" x14ac:dyDescent="0.2">
      <c r="A115" s="380" t="str">
        <f>"monthly range from January "&amp;[1]Dates!$C$33&amp;" - December "&amp;[1]Dates!$C$37&amp;""</f>
        <v>monthly range from January 2014 - December 2018</v>
      </c>
    </row>
    <row r="116" spans="1:2" x14ac:dyDescent="0.2">
      <c r="A116" s="4"/>
      <c r="B116" s="75" t="s">
        <v>368</v>
      </c>
    </row>
    <row r="117" spans="1:2" x14ac:dyDescent="0.2">
      <c r="A117" s="400">
        <f>COUNT($A$29:$A$112)-SUM([1]Dates!$B$83:$B$166)-1</f>
        <v>66</v>
      </c>
      <c r="B117">
        <v>0</v>
      </c>
    </row>
    <row r="118" spans="1:2" x14ac:dyDescent="0.2">
      <c r="A118" s="17">
        <f>COUNT($A$29:$A$112)-SUM([1]Dates!$B$83:$B$166)-1</f>
        <v>66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RowHeight="15" x14ac:dyDescent="0.25"/>
  <cols>
    <col min="1" max="1" width="9.140625" style="131"/>
    <col min="2" max="2" width="26.140625" style="131" customWidth="1"/>
    <col min="3" max="3" width="9.5703125" style="131" customWidth="1"/>
    <col min="4" max="13" width="9.140625" style="131"/>
    <col min="14" max="15" width="9.140625" style="133"/>
    <col min="16" max="16" width="9.140625" style="131"/>
    <col min="17" max="17" width="33" style="131" customWidth="1"/>
    <col min="18" max="18" width="14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tr">
        <f>[1]Dates!$B$6</f>
        <v>Short-Term Energy Outlook, July 2019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475" t="s">
        <v>454</v>
      </c>
      <c r="R6" s="471" t="s">
        <v>448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476" t="s">
        <v>450</v>
      </c>
      <c r="R7" s="472" t="s">
        <v>449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476" t="s">
        <v>510</v>
      </c>
      <c r="R8" s="472" t="s">
        <v>451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Q9" s="477" t="s">
        <v>453</v>
      </c>
      <c r="R9" s="473" t="s">
        <v>452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3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3" x14ac:dyDescent="0.25">
      <c r="C24" s="578" t="s">
        <v>455</v>
      </c>
      <c r="D24" s="578"/>
      <c r="E24" s="578"/>
      <c r="F24" s="578"/>
      <c r="G24" s="578"/>
      <c r="H24" s="32"/>
      <c r="I24" s="578" t="s">
        <v>456</v>
      </c>
      <c r="J24" s="578"/>
      <c r="K24" s="578"/>
      <c r="L24" s="578"/>
    </row>
    <row r="25" spans="1:13" x14ac:dyDescent="0.25">
      <c r="C25" s="82">
        <f>[1]Dates!$C$35</f>
        <v>2016</v>
      </c>
      <c r="D25" s="82">
        <f>[1]Dates!$C$36</f>
        <v>2017</v>
      </c>
      <c r="E25" s="82">
        <f>[1]Dates!$C$37</f>
        <v>2018</v>
      </c>
      <c r="F25" s="82">
        <f>[1]Dates!$C$38</f>
        <v>2019</v>
      </c>
      <c r="G25" s="82">
        <f>[1]Dates!$C$39</f>
        <v>2020</v>
      </c>
      <c r="I25" s="82">
        <f>[1]Dates!$C$36</f>
        <v>2017</v>
      </c>
      <c r="J25" s="82">
        <f>[1]Dates!$C$37</f>
        <v>2018</v>
      </c>
      <c r="K25" s="82">
        <f>[1]Dates!$C$38</f>
        <v>2019</v>
      </c>
      <c r="L25" s="82">
        <f>[1]Dates!$C$39</f>
        <v>2020</v>
      </c>
    </row>
    <row r="26" spans="1:13" x14ac:dyDescent="0.25">
      <c r="A26" s="424"/>
      <c r="B26" s="474" t="s">
        <v>450</v>
      </c>
      <c r="C26" s="6">
        <v>0.48953282787000002</v>
      </c>
      <c r="D26" s="6">
        <v>0.49443077534000002</v>
      </c>
      <c r="E26" s="6">
        <v>0.47892669315000003</v>
      </c>
      <c r="F26" s="6">
        <v>0.47765064105999999</v>
      </c>
      <c r="G26" s="6">
        <v>0.48795611263999999</v>
      </c>
      <c r="H26" s="420"/>
      <c r="I26" s="6">
        <f t="shared" ref="I26:L28" si="0">D26-C26</f>
        <v>4.897947469999997E-3</v>
      </c>
      <c r="J26" s="6">
        <f t="shared" si="0"/>
        <v>-1.550408218999999E-2</v>
      </c>
      <c r="K26" s="6">
        <f t="shared" si="0"/>
        <v>-1.2760520900000349E-3</v>
      </c>
      <c r="L26" s="6">
        <f t="shared" si="0"/>
        <v>1.0305471580000003E-2</v>
      </c>
      <c r="M26" s="418"/>
    </row>
    <row r="27" spans="1:13" x14ac:dyDescent="0.25">
      <c r="A27" s="424"/>
      <c r="B27" s="474" t="s">
        <v>510</v>
      </c>
      <c r="C27" s="6">
        <v>1.598549929</v>
      </c>
      <c r="D27" s="6">
        <v>1.6788530986000001</v>
      </c>
      <c r="E27" s="6">
        <v>1.7399379288000001</v>
      </c>
      <c r="F27" s="6">
        <v>1.9134816702999999</v>
      </c>
      <c r="G27" s="6">
        <v>2.0419403698999998</v>
      </c>
      <c r="H27" s="420"/>
      <c r="I27" s="6">
        <f t="shared" si="0"/>
        <v>8.0303169600000057E-2</v>
      </c>
      <c r="J27" s="6">
        <f t="shared" si="0"/>
        <v>6.1084830199999995E-2</v>
      </c>
      <c r="K27" s="6">
        <f t="shared" si="0"/>
        <v>0.17354374149999985</v>
      </c>
      <c r="L27" s="6">
        <f t="shared" si="0"/>
        <v>0.12845869959999989</v>
      </c>
      <c r="M27" s="418"/>
    </row>
    <row r="28" spans="1:13" x14ac:dyDescent="0.25">
      <c r="A28" s="424"/>
      <c r="B28" s="474" t="s">
        <v>453</v>
      </c>
      <c r="C28" s="6">
        <v>6.7425861913</v>
      </c>
      <c r="D28" s="6">
        <v>7.1784307151000002</v>
      </c>
      <c r="E28" s="6">
        <v>8.7429222411000005</v>
      </c>
      <c r="F28" s="6">
        <v>9.9668983122999997</v>
      </c>
      <c r="G28" s="6">
        <v>10.729941632999999</v>
      </c>
      <c r="H28" s="420"/>
      <c r="I28" s="6">
        <f t="shared" si="0"/>
        <v>0.43584452380000016</v>
      </c>
      <c r="J28" s="6">
        <f t="shared" si="0"/>
        <v>1.5644915260000003</v>
      </c>
      <c r="K28" s="6">
        <f t="shared" si="0"/>
        <v>1.2239760711999992</v>
      </c>
      <c r="L28" s="6">
        <f t="shared" si="0"/>
        <v>0.76304332069999958</v>
      </c>
      <c r="M28" s="418"/>
    </row>
    <row r="29" spans="1:13" x14ac:dyDescent="0.25">
      <c r="A29" s="424"/>
      <c r="B29" s="478" t="s">
        <v>454</v>
      </c>
      <c r="C29" s="6">
        <f t="shared" ref="C29:G29" si="1">+SUM(C26:C28)</f>
        <v>8.8306689481700005</v>
      </c>
      <c r="D29" s="6">
        <f t="shared" si="1"/>
        <v>9.3517145890400002</v>
      </c>
      <c r="E29" s="6">
        <f t="shared" si="1"/>
        <v>10.961786863050001</v>
      </c>
      <c r="F29" s="6">
        <f t="shared" si="1"/>
        <v>12.358030623659999</v>
      </c>
      <c r="G29" s="6">
        <f t="shared" si="1"/>
        <v>13.259838115539999</v>
      </c>
      <c r="H29" s="419" t="s">
        <v>457</v>
      </c>
      <c r="I29" s="6">
        <f>+SUM(I26:I28)</f>
        <v>0.52104564087000016</v>
      </c>
      <c r="J29" s="6">
        <f t="shared" ref="J29:L29" si="2">+SUM(J26:J28)</f>
        <v>1.6100722740100002</v>
      </c>
      <c r="K29" s="6">
        <f t="shared" si="2"/>
        <v>1.3962437606099991</v>
      </c>
      <c r="L29" s="6">
        <f t="shared" si="2"/>
        <v>0.90180749187999942</v>
      </c>
      <c r="M29" s="418"/>
    </row>
    <row r="30" spans="1:13" x14ac:dyDescent="0.25">
      <c r="A30" s="418"/>
      <c r="B30" s="422" t="str">
        <f>"Source: Short-Term Energy Outlook, "&amp;[1]Dates!$B$7&amp;""</f>
        <v>Source: Short-Term Energy Outlook, July 2019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18"/>
    </row>
    <row r="31" spans="1:13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</row>
    <row r="32" spans="1:13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</row>
    <row r="33" spans="1:13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</row>
    <row r="34" spans="1:13" ht="36.75" x14ac:dyDescent="0.25">
      <c r="A34" s="418"/>
      <c r="B34" s="418"/>
      <c r="C34" s="484" t="s">
        <v>497</v>
      </c>
      <c r="D34" s="484" t="s">
        <v>242</v>
      </c>
      <c r="E34" s="484" t="s">
        <v>241</v>
      </c>
      <c r="F34" s="484" t="s">
        <v>498</v>
      </c>
      <c r="G34" s="418"/>
      <c r="H34" s="418"/>
      <c r="I34" s="418"/>
      <c r="J34" s="418"/>
      <c r="K34" s="418"/>
      <c r="L34" s="418"/>
      <c r="M34" s="418"/>
    </row>
    <row r="35" spans="1:13" x14ac:dyDescent="0.25">
      <c r="A35" s="480">
        <f t="shared" ref="A35:A82" si="3">YEAR(B35)</f>
        <v>2017</v>
      </c>
      <c r="B35" s="444">
        <f>[1]Dates!A119</f>
        <v>42736</v>
      </c>
      <c r="C35" s="481">
        <v>8.8400929999999995</v>
      </c>
      <c r="D35" s="479" t="e">
        <v>#N/A</v>
      </c>
      <c r="E35" s="482"/>
      <c r="F35" s="482">
        <v>8.8400929999999995</v>
      </c>
      <c r="G35" s="421"/>
      <c r="H35" s="418"/>
      <c r="I35" s="418"/>
      <c r="J35" s="418"/>
      <c r="K35" s="418"/>
      <c r="L35" s="418"/>
      <c r="M35" s="418"/>
    </row>
    <row r="36" spans="1:13" x14ac:dyDescent="0.25">
      <c r="A36" s="480">
        <f t="shared" si="3"/>
        <v>2017</v>
      </c>
      <c r="B36" s="444">
        <f>[1]Dates!A120</f>
        <v>42767</v>
      </c>
      <c r="C36" s="483">
        <v>9.0834530000000004</v>
      </c>
      <c r="D36" s="136" t="e">
        <v>#N/A</v>
      </c>
      <c r="E36" s="482">
        <f t="shared" ref="E36:E45" si="4">AVERAGEIF($A$35:$A$96,A36,$F$35:$F$96)</f>
        <v>9.3504924999999997</v>
      </c>
      <c r="F36" s="482">
        <v>9.0834530000000004</v>
      </c>
      <c r="G36" s="421"/>
      <c r="H36" s="418"/>
      <c r="I36" s="418"/>
      <c r="J36" s="418"/>
      <c r="K36" s="418"/>
      <c r="L36" s="418"/>
      <c r="M36" s="418"/>
    </row>
    <row r="37" spans="1:13" x14ac:dyDescent="0.25">
      <c r="A37" s="480">
        <f t="shared" si="3"/>
        <v>2017</v>
      </c>
      <c r="B37" s="444">
        <f>[1]Dates!A121</f>
        <v>42795</v>
      </c>
      <c r="C37" s="483">
        <v>9.140288</v>
      </c>
      <c r="D37" s="136" t="e">
        <v>#N/A</v>
      </c>
      <c r="E37" s="482">
        <f t="shared" si="4"/>
        <v>9.3504924999999997</v>
      </c>
      <c r="F37" s="482">
        <v>9.140288</v>
      </c>
      <c r="G37" s="421"/>
      <c r="H37" s="418"/>
      <c r="I37" s="418"/>
      <c r="J37" s="418"/>
      <c r="K37" s="418"/>
      <c r="L37" s="418"/>
      <c r="M37" s="418"/>
    </row>
    <row r="38" spans="1:13" x14ac:dyDescent="0.25">
      <c r="A38" s="480">
        <f t="shared" si="3"/>
        <v>2017</v>
      </c>
      <c r="B38" s="444">
        <f>[1]Dates!A122</f>
        <v>42826</v>
      </c>
      <c r="C38" s="483">
        <v>9.0847549999999995</v>
      </c>
      <c r="D38" s="136" t="e">
        <v>#N/A</v>
      </c>
      <c r="E38" s="482">
        <f t="shared" si="4"/>
        <v>9.3504924999999997</v>
      </c>
      <c r="F38" s="482">
        <v>9.0847549999999995</v>
      </c>
      <c r="G38" s="421"/>
      <c r="H38" s="418"/>
      <c r="I38" s="418"/>
      <c r="J38" s="418"/>
      <c r="K38" s="418"/>
      <c r="L38" s="418"/>
      <c r="M38" s="418"/>
    </row>
    <row r="39" spans="1:13" x14ac:dyDescent="0.25">
      <c r="A39" s="480">
        <f t="shared" si="3"/>
        <v>2017</v>
      </c>
      <c r="B39" s="444">
        <f>[1]Dates!A123</f>
        <v>42856</v>
      </c>
      <c r="C39" s="483">
        <v>9.1678619999999995</v>
      </c>
      <c r="D39" s="136" t="e">
        <v>#N/A</v>
      </c>
      <c r="E39" s="482">
        <f t="shared" si="4"/>
        <v>9.3504924999999997</v>
      </c>
      <c r="F39" s="482">
        <v>9.1678619999999995</v>
      </c>
      <c r="G39" s="421"/>
      <c r="H39" s="418"/>
      <c r="I39" s="418"/>
      <c r="J39" s="418"/>
      <c r="K39" s="418"/>
      <c r="L39" s="418"/>
      <c r="M39" s="418"/>
    </row>
    <row r="40" spans="1:13" x14ac:dyDescent="0.25">
      <c r="A40" s="480">
        <f t="shared" si="3"/>
        <v>2017</v>
      </c>
      <c r="B40" s="444">
        <f>[1]Dates!A124</f>
        <v>42887</v>
      </c>
      <c r="C40" s="483">
        <v>9.0738129999999995</v>
      </c>
      <c r="D40" s="136" t="e">
        <v>#N/A</v>
      </c>
      <c r="E40" s="482">
        <f t="shared" si="4"/>
        <v>9.3504924999999997</v>
      </c>
      <c r="F40" s="482">
        <v>9.0738129999999995</v>
      </c>
      <c r="G40" s="421"/>
      <c r="H40" s="418"/>
      <c r="I40" s="418"/>
      <c r="J40" s="418"/>
      <c r="K40" s="418"/>
      <c r="L40" s="418"/>
      <c r="M40" s="418"/>
    </row>
    <row r="41" spans="1:13" x14ac:dyDescent="0.25">
      <c r="A41" s="480">
        <f t="shared" si="3"/>
        <v>2017</v>
      </c>
      <c r="B41" s="444">
        <f>[1]Dates!A125</f>
        <v>42917</v>
      </c>
      <c r="C41" s="483">
        <v>9.2300550000000001</v>
      </c>
      <c r="D41" s="136" t="e">
        <v>#N/A</v>
      </c>
      <c r="E41" s="482">
        <f t="shared" si="4"/>
        <v>9.3504924999999997</v>
      </c>
      <c r="F41" s="482">
        <v>9.2300550000000001</v>
      </c>
      <c r="G41" s="421"/>
      <c r="H41" s="418"/>
      <c r="I41" s="418"/>
      <c r="J41" s="418"/>
      <c r="K41" s="418"/>
      <c r="L41" s="418"/>
      <c r="M41" s="418"/>
    </row>
    <row r="42" spans="1:13" x14ac:dyDescent="0.25">
      <c r="A42" s="480">
        <f t="shared" si="3"/>
        <v>2017</v>
      </c>
      <c r="B42" s="444">
        <f>[1]Dates!A126</f>
        <v>42948</v>
      </c>
      <c r="C42" s="483">
        <v>9.2435960000000001</v>
      </c>
      <c r="D42" s="136" t="e">
        <v>#N/A</v>
      </c>
      <c r="E42" s="482">
        <f t="shared" si="4"/>
        <v>9.3504924999999997</v>
      </c>
      <c r="F42" s="482">
        <v>9.2435960000000001</v>
      </c>
      <c r="G42" s="421"/>
      <c r="H42" s="418"/>
      <c r="I42" s="418"/>
      <c r="J42" s="418"/>
      <c r="K42" s="418"/>
      <c r="L42" s="418"/>
      <c r="M42" s="418"/>
    </row>
    <row r="43" spans="1:13" x14ac:dyDescent="0.25">
      <c r="A43" s="480">
        <f t="shared" si="3"/>
        <v>2017</v>
      </c>
      <c r="B43" s="444">
        <f>[1]Dates!A127</f>
        <v>42979</v>
      </c>
      <c r="C43" s="483">
        <v>9.4951950000000007</v>
      </c>
      <c r="D43" s="136" t="e">
        <v>#N/A</v>
      </c>
      <c r="E43" s="482">
        <f t="shared" si="4"/>
        <v>9.3504924999999997</v>
      </c>
      <c r="F43" s="482">
        <v>9.4951950000000007</v>
      </c>
      <c r="G43" s="421"/>
      <c r="H43" s="418"/>
      <c r="I43" s="418"/>
      <c r="J43" s="418"/>
      <c r="K43" s="418"/>
      <c r="L43" s="418"/>
      <c r="M43" s="418"/>
    </row>
    <row r="44" spans="1:13" x14ac:dyDescent="0.25">
      <c r="A44" s="480">
        <f t="shared" si="3"/>
        <v>2017</v>
      </c>
      <c r="B44" s="444">
        <f>[1]Dates!A128</f>
        <v>43009</v>
      </c>
      <c r="C44" s="483">
        <v>9.7031130000000001</v>
      </c>
      <c r="D44" s="136" t="e">
        <v>#N/A</v>
      </c>
      <c r="E44" s="482">
        <f t="shared" si="4"/>
        <v>9.3504924999999997</v>
      </c>
      <c r="F44" s="482">
        <v>9.7031130000000001</v>
      </c>
      <c r="G44" s="421"/>
      <c r="H44" s="418"/>
      <c r="I44" s="418"/>
      <c r="J44" s="418"/>
      <c r="K44" s="418"/>
      <c r="L44" s="418"/>
      <c r="M44" s="418"/>
    </row>
    <row r="45" spans="1:13" x14ac:dyDescent="0.25">
      <c r="A45" s="480">
        <f t="shared" si="3"/>
        <v>2017</v>
      </c>
      <c r="B45" s="444">
        <f>[1]Dates!A129</f>
        <v>43040</v>
      </c>
      <c r="C45" s="483">
        <v>10.103263</v>
      </c>
      <c r="D45" s="136" t="e">
        <v>#N/A</v>
      </c>
      <c r="E45" s="482">
        <f t="shared" si="4"/>
        <v>9.3504924999999997</v>
      </c>
      <c r="F45" s="482">
        <v>10.103263</v>
      </c>
      <c r="G45" s="421"/>
      <c r="H45" s="418"/>
      <c r="I45" s="418"/>
      <c r="J45" s="418"/>
      <c r="K45" s="418"/>
      <c r="L45" s="418"/>
      <c r="M45" s="418"/>
    </row>
    <row r="46" spans="1:13" x14ac:dyDescent="0.25">
      <c r="A46" s="480">
        <f t="shared" si="3"/>
        <v>2017</v>
      </c>
      <c r="B46" s="444">
        <f>[1]Dates!A130</f>
        <v>43070</v>
      </c>
      <c r="C46" s="483">
        <v>10.040424</v>
      </c>
      <c r="D46" s="136" t="e">
        <v>#N/A</v>
      </c>
      <c r="E46" s="482"/>
      <c r="F46" s="482">
        <v>10.040424</v>
      </c>
      <c r="G46" s="421"/>
      <c r="H46" s="418"/>
      <c r="I46" s="418"/>
      <c r="J46" s="418"/>
      <c r="K46" s="418"/>
      <c r="L46" s="418"/>
      <c r="M46" s="418"/>
    </row>
    <row r="47" spans="1:13" x14ac:dyDescent="0.25">
      <c r="A47" s="480">
        <f t="shared" si="3"/>
        <v>2018</v>
      </c>
      <c r="B47" s="444">
        <f>[1]Dates!A131</f>
        <v>43101</v>
      </c>
      <c r="C47" s="483">
        <v>9.9945590000000006</v>
      </c>
      <c r="D47" s="136" t="e">
        <v>#N/A</v>
      </c>
      <c r="E47" s="482"/>
      <c r="F47" s="482">
        <v>9.9945590000000006</v>
      </c>
      <c r="G47" s="421"/>
      <c r="H47" s="418"/>
      <c r="I47" s="418"/>
      <c r="J47" s="418"/>
      <c r="K47" s="418"/>
      <c r="L47" s="418"/>
      <c r="M47" s="418"/>
    </row>
    <row r="48" spans="1:13" x14ac:dyDescent="0.25">
      <c r="A48" s="480">
        <f t="shared" si="3"/>
        <v>2018</v>
      </c>
      <c r="B48" s="444">
        <f>[1]Dates!A132</f>
        <v>43132</v>
      </c>
      <c r="C48" s="483">
        <v>10.248239</v>
      </c>
      <c r="D48" s="136" t="e">
        <v>#N/A</v>
      </c>
      <c r="E48" s="482">
        <f t="shared" ref="E48" si="5">AVERAGEIF($A$35:$A$96,A48,$F$35:$F$96)</f>
        <v>10.957905416666668</v>
      </c>
      <c r="F48" s="482">
        <v>10.248239</v>
      </c>
      <c r="G48" s="421"/>
      <c r="H48" s="418"/>
      <c r="I48" s="418"/>
      <c r="J48" s="418"/>
      <c r="K48" s="418"/>
      <c r="L48" s="418"/>
      <c r="M48" s="418"/>
    </row>
    <row r="49" spans="1:13" x14ac:dyDescent="0.25">
      <c r="A49" s="480">
        <f t="shared" si="3"/>
        <v>2018</v>
      </c>
      <c r="B49" s="444">
        <f>[1]Dates!A133</f>
        <v>43160</v>
      </c>
      <c r="C49" s="483">
        <v>10.461342999999999</v>
      </c>
      <c r="D49" s="136" t="e">
        <v>#N/A</v>
      </c>
      <c r="E49" s="482">
        <f t="shared" ref="E49:E57" si="6">AVERAGEIF($A$35:$A$96,A49,$F$35:$F$96)</f>
        <v>10.957905416666668</v>
      </c>
      <c r="F49" s="482">
        <v>10.461342999999999</v>
      </c>
      <c r="G49" s="421"/>
      <c r="H49" s="418"/>
      <c r="I49" s="418"/>
      <c r="J49" s="418"/>
      <c r="K49" s="418"/>
      <c r="L49" s="418"/>
      <c r="M49" s="418"/>
    </row>
    <row r="50" spans="1:13" x14ac:dyDescent="0.25">
      <c r="A50" s="480">
        <f t="shared" si="3"/>
        <v>2018</v>
      </c>
      <c r="B50" s="444">
        <f>[1]Dates!A134</f>
        <v>43191</v>
      </c>
      <c r="C50" s="483">
        <v>10.475008000000001</v>
      </c>
      <c r="D50" s="136" t="e">
        <v>#N/A</v>
      </c>
      <c r="E50" s="482">
        <f t="shared" si="6"/>
        <v>10.957905416666668</v>
      </c>
      <c r="F50" s="482">
        <v>10.475008000000001</v>
      </c>
      <c r="G50" s="421"/>
      <c r="H50" s="418"/>
      <c r="I50" s="418"/>
      <c r="J50" s="418"/>
      <c r="K50" s="418"/>
      <c r="L50" s="418"/>
      <c r="M50" s="418"/>
    </row>
    <row r="51" spans="1:13" x14ac:dyDescent="0.25">
      <c r="A51" s="480">
        <f t="shared" si="3"/>
        <v>2018</v>
      </c>
      <c r="B51" s="444">
        <f>[1]Dates!A135</f>
        <v>43221</v>
      </c>
      <c r="C51" s="483">
        <v>10.463893000000001</v>
      </c>
      <c r="D51" s="136" t="e">
        <v>#N/A</v>
      </c>
      <c r="E51" s="482">
        <f t="shared" si="6"/>
        <v>10.957905416666668</v>
      </c>
      <c r="F51" s="482">
        <v>10.463893000000001</v>
      </c>
      <c r="G51" s="421"/>
      <c r="H51" s="418"/>
      <c r="I51" s="418"/>
      <c r="J51" s="418"/>
      <c r="K51" s="418"/>
      <c r="L51" s="418"/>
      <c r="M51" s="418"/>
    </row>
    <row r="52" spans="1:13" x14ac:dyDescent="0.25">
      <c r="A52" s="480">
        <f t="shared" si="3"/>
        <v>2018</v>
      </c>
      <c r="B52" s="444">
        <f>[1]Dates!A136</f>
        <v>43252</v>
      </c>
      <c r="C52" s="483">
        <v>10.672359999999999</v>
      </c>
      <c r="D52" s="136" t="e">
        <v>#N/A</v>
      </c>
      <c r="E52" s="482">
        <f t="shared" si="6"/>
        <v>10.957905416666668</v>
      </c>
      <c r="F52" s="482">
        <v>10.672359999999999</v>
      </c>
      <c r="G52" s="421"/>
      <c r="H52" s="418"/>
      <c r="I52" s="418"/>
      <c r="J52" s="418"/>
      <c r="K52" s="418"/>
      <c r="L52" s="418"/>
      <c r="M52" s="418"/>
    </row>
    <row r="53" spans="1:13" x14ac:dyDescent="0.25">
      <c r="A53" s="480">
        <f t="shared" si="3"/>
        <v>2018</v>
      </c>
      <c r="B53" s="444">
        <f>[1]Dates!A137</f>
        <v>43282</v>
      </c>
      <c r="C53" s="483">
        <v>10.935972</v>
      </c>
      <c r="D53" s="136" t="e">
        <v>#N/A</v>
      </c>
      <c r="E53" s="482">
        <f t="shared" si="6"/>
        <v>10.957905416666668</v>
      </c>
      <c r="F53" s="482">
        <v>10.935972</v>
      </c>
      <c r="G53" s="421"/>
      <c r="H53" s="418"/>
      <c r="I53" s="418"/>
      <c r="J53" s="418"/>
      <c r="K53" s="418"/>
      <c r="L53" s="418"/>
      <c r="M53" s="418"/>
    </row>
    <row r="54" spans="1:13" x14ac:dyDescent="0.25">
      <c r="A54" s="480">
        <f t="shared" si="3"/>
        <v>2018</v>
      </c>
      <c r="B54" s="444">
        <f>[1]Dates!A138</f>
        <v>43313</v>
      </c>
      <c r="C54" s="483">
        <v>11.324999999999999</v>
      </c>
      <c r="D54" s="136" t="e">
        <v>#N/A</v>
      </c>
      <c r="E54" s="482">
        <f t="shared" si="6"/>
        <v>10.957905416666668</v>
      </c>
      <c r="F54" s="482">
        <v>11.324999999999999</v>
      </c>
      <c r="G54" s="421"/>
      <c r="H54" s="418"/>
      <c r="I54" s="418"/>
      <c r="J54" s="418"/>
      <c r="K54" s="418"/>
      <c r="L54" s="418"/>
      <c r="M54" s="418"/>
    </row>
    <row r="55" spans="1:13" x14ac:dyDescent="0.25">
      <c r="A55" s="480">
        <f t="shared" si="3"/>
        <v>2018</v>
      </c>
      <c r="B55" s="444">
        <f>[1]Dates!A139</f>
        <v>43344</v>
      </c>
      <c r="C55" s="483">
        <v>11.470452</v>
      </c>
      <c r="D55" s="136" t="e">
        <v>#N/A</v>
      </c>
      <c r="E55" s="482">
        <f t="shared" si="6"/>
        <v>10.957905416666668</v>
      </c>
      <c r="F55" s="482">
        <v>11.470452</v>
      </c>
      <c r="G55" s="421"/>
      <c r="H55" s="418"/>
      <c r="I55" s="418"/>
      <c r="J55" s="418"/>
      <c r="K55" s="418"/>
      <c r="L55" s="418"/>
      <c r="M55" s="418"/>
    </row>
    <row r="56" spans="1:13" x14ac:dyDescent="0.25">
      <c r="A56" s="480">
        <f t="shared" si="3"/>
        <v>2018</v>
      </c>
      <c r="B56" s="444">
        <f>[1]Dates!A140</f>
        <v>43374</v>
      </c>
      <c r="C56" s="483">
        <v>11.558954999999999</v>
      </c>
      <c r="D56" s="136" t="e">
        <v>#N/A</v>
      </c>
      <c r="E56" s="482">
        <f t="shared" si="6"/>
        <v>10.957905416666668</v>
      </c>
      <c r="F56" s="482">
        <v>11.558954999999999</v>
      </c>
      <c r="G56" s="421"/>
      <c r="H56" s="418"/>
      <c r="I56" s="418"/>
      <c r="J56" s="418"/>
      <c r="K56" s="418"/>
      <c r="L56" s="418"/>
      <c r="M56" s="418"/>
    </row>
    <row r="57" spans="1:13" x14ac:dyDescent="0.25">
      <c r="A57" s="480">
        <f t="shared" si="3"/>
        <v>2018</v>
      </c>
      <c r="B57" s="444">
        <f>[1]Dates!A141</f>
        <v>43405</v>
      </c>
      <c r="C57" s="483">
        <v>11.926073000000001</v>
      </c>
      <c r="D57" s="136" t="e">
        <v>#N/A</v>
      </c>
      <c r="E57" s="482">
        <f t="shared" si="6"/>
        <v>10.957905416666668</v>
      </c>
      <c r="F57" s="482">
        <v>11.926073000000001</v>
      </c>
      <c r="G57" s="421"/>
      <c r="H57" s="418"/>
      <c r="I57" s="418"/>
      <c r="J57" s="418"/>
      <c r="K57" s="418"/>
      <c r="L57" s="418"/>
      <c r="M57" s="418"/>
    </row>
    <row r="58" spans="1:13" x14ac:dyDescent="0.25">
      <c r="A58" s="480">
        <f t="shared" si="3"/>
        <v>2018</v>
      </c>
      <c r="B58" s="444">
        <f>[1]Dates!A142</f>
        <v>43435</v>
      </c>
      <c r="C58" s="483">
        <v>11.963011</v>
      </c>
      <c r="D58" s="136" t="e">
        <v>#N/A</v>
      </c>
      <c r="E58" s="482"/>
      <c r="F58" s="482">
        <v>11.963011</v>
      </c>
      <c r="G58" s="421"/>
      <c r="H58" s="418"/>
      <c r="I58" s="418"/>
      <c r="J58" s="418"/>
      <c r="K58" s="418"/>
      <c r="L58" s="418"/>
      <c r="M58" s="418"/>
    </row>
    <row r="59" spans="1:13" x14ac:dyDescent="0.25">
      <c r="A59" s="480">
        <f t="shared" si="3"/>
        <v>2019</v>
      </c>
      <c r="B59" s="444">
        <f>[1]Dates!A143</f>
        <v>43466</v>
      </c>
      <c r="C59" s="483">
        <v>11.860234</v>
      </c>
      <c r="D59" s="136" t="e">
        <v>#N/A</v>
      </c>
      <c r="E59" s="482"/>
      <c r="F59" s="482">
        <v>11.860234</v>
      </c>
      <c r="G59" s="421"/>
      <c r="H59" s="418"/>
      <c r="I59" s="418"/>
      <c r="J59" s="418"/>
      <c r="K59" s="418"/>
      <c r="L59" s="418"/>
      <c r="M59" s="418"/>
    </row>
    <row r="60" spans="1:13" x14ac:dyDescent="0.25">
      <c r="A60" s="480">
        <f t="shared" si="3"/>
        <v>2019</v>
      </c>
      <c r="B60" s="444">
        <f>[1]Dates!A144</f>
        <v>43497</v>
      </c>
      <c r="C60" s="483">
        <v>11.678845000000001</v>
      </c>
      <c r="D60" s="136" t="e">
        <v>#N/A</v>
      </c>
      <c r="E60" s="482">
        <f t="shared" ref="E60" si="7">AVERAGEIF($A$35:$A$96,A60,$F$35:$F$96)</f>
        <v>12.353936980666667</v>
      </c>
      <c r="F60" s="482">
        <v>11.678845000000001</v>
      </c>
      <c r="G60" s="421"/>
      <c r="H60" s="418"/>
      <c r="I60" s="418"/>
      <c r="J60" s="418"/>
      <c r="K60" s="418"/>
      <c r="L60" s="418"/>
      <c r="M60" s="418"/>
    </row>
    <row r="61" spans="1:13" x14ac:dyDescent="0.25">
      <c r="A61" s="480">
        <f t="shared" si="3"/>
        <v>2019</v>
      </c>
      <c r="B61" s="444">
        <f>[1]Dates!A145</f>
        <v>43525</v>
      </c>
      <c r="C61" s="483">
        <v>11.916230000000001</v>
      </c>
      <c r="D61" s="136" t="e">
        <v>#N/A</v>
      </c>
      <c r="E61" s="482">
        <f t="shared" ref="E61:E69" si="8">AVERAGEIF($A$35:$A$96,A61,$F$35:$F$96)</f>
        <v>12.353936980666667</v>
      </c>
      <c r="F61" s="482">
        <v>11.916230000000001</v>
      </c>
      <c r="G61" s="421"/>
      <c r="H61" s="418"/>
      <c r="I61" s="418"/>
      <c r="J61" s="418"/>
      <c r="K61" s="418"/>
      <c r="L61" s="418"/>
      <c r="M61" s="418"/>
    </row>
    <row r="62" spans="1:13" x14ac:dyDescent="0.25">
      <c r="A62" s="480">
        <f t="shared" si="3"/>
        <v>2019</v>
      </c>
      <c r="B62" s="444">
        <f>[1]Dates!A146</f>
        <v>43556</v>
      </c>
      <c r="C62" s="483">
        <v>12.162391</v>
      </c>
      <c r="D62" s="136" t="e">
        <v>#N/A</v>
      </c>
      <c r="E62" s="482">
        <f t="shared" si="8"/>
        <v>12.353936980666667</v>
      </c>
      <c r="F62" s="482">
        <v>12.162391</v>
      </c>
      <c r="G62" s="421"/>
      <c r="H62" s="418"/>
      <c r="I62" s="418"/>
      <c r="J62" s="418"/>
      <c r="K62" s="418"/>
      <c r="L62" s="418"/>
      <c r="M62" s="418"/>
    </row>
    <row r="63" spans="1:13" x14ac:dyDescent="0.25">
      <c r="A63" s="480">
        <f t="shared" si="3"/>
        <v>2019</v>
      </c>
      <c r="B63" s="444">
        <f>[1]Dates!A147</f>
        <v>43586</v>
      </c>
      <c r="C63" s="483">
        <v>12.206325795</v>
      </c>
      <c r="D63" s="136" t="e">
        <v>#N/A</v>
      </c>
      <c r="E63" s="482">
        <f t="shared" si="8"/>
        <v>12.353936980666667</v>
      </c>
      <c r="F63" s="482">
        <v>12.206325795</v>
      </c>
      <c r="G63" s="421"/>
      <c r="H63" s="418"/>
      <c r="I63" s="418"/>
      <c r="J63" s="418"/>
      <c r="K63" s="418"/>
      <c r="L63" s="418"/>
      <c r="M63" s="418"/>
    </row>
    <row r="64" spans="1:13" x14ac:dyDescent="0.25">
      <c r="A64" s="480">
        <f t="shared" si="3"/>
        <v>2019</v>
      </c>
      <c r="B64" s="444">
        <f>[1]Dates!A148</f>
        <v>43617</v>
      </c>
      <c r="C64" s="483">
        <v>12.193307973</v>
      </c>
      <c r="D64" s="136">
        <v>12.193307973</v>
      </c>
      <c r="E64" s="482">
        <f t="shared" si="8"/>
        <v>12.353936980666667</v>
      </c>
      <c r="F64" s="482">
        <v>12.193307973</v>
      </c>
      <c r="G64" s="421"/>
      <c r="H64" s="418"/>
      <c r="I64" s="418"/>
      <c r="J64" s="418"/>
      <c r="K64" s="418"/>
      <c r="L64" s="418"/>
      <c r="M64" s="418"/>
    </row>
    <row r="65" spans="1:13" x14ac:dyDescent="0.25">
      <c r="A65" s="480">
        <f t="shared" si="3"/>
        <v>2019</v>
      </c>
      <c r="B65" s="444">
        <f>[1]Dates!A149</f>
        <v>43647</v>
      </c>
      <c r="C65" s="483" t="e">
        <v>#N/A</v>
      </c>
      <c r="D65" s="136">
        <v>12.438750000000001</v>
      </c>
      <c r="E65" s="482">
        <f t="shared" si="8"/>
        <v>12.353936980666667</v>
      </c>
      <c r="F65" s="482">
        <v>12.438750000000001</v>
      </c>
      <c r="G65" s="421"/>
      <c r="H65" s="418"/>
      <c r="I65" s="418"/>
      <c r="J65" s="418"/>
      <c r="K65" s="418"/>
      <c r="L65" s="418"/>
      <c r="M65" s="418"/>
    </row>
    <row r="66" spans="1:13" x14ac:dyDescent="0.25">
      <c r="A66" s="480">
        <f t="shared" si="3"/>
        <v>2019</v>
      </c>
      <c r="B66" s="444">
        <f>[1]Dates!A150</f>
        <v>43678</v>
      </c>
      <c r="C66" s="483" t="e">
        <v>#N/A</v>
      </c>
      <c r="D66" s="136">
        <v>12.556469999999999</v>
      </c>
      <c r="E66" s="482">
        <f t="shared" si="8"/>
        <v>12.353936980666667</v>
      </c>
      <c r="F66" s="482">
        <v>12.556469999999999</v>
      </c>
      <c r="G66" s="421"/>
      <c r="H66" s="418"/>
      <c r="I66" s="418"/>
      <c r="J66" s="418"/>
      <c r="K66" s="418"/>
      <c r="L66" s="418"/>
      <c r="M66" s="418"/>
    </row>
    <row r="67" spans="1:13" x14ac:dyDescent="0.25">
      <c r="A67" s="480">
        <f t="shared" si="3"/>
        <v>2019</v>
      </c>
      <c r="B67" s="444">
        <f>[1]Dates!A151</f>
        <v>43709</v>
      </c>
      <c r="C67" s="483" t="e">
        <v>#N/A</v>
      </c>
      <c r="D67" s="136">
        <v>12.662000000000001</v>
      </c>
      <c r="E67" s="482">
        <f t="shared" si="8"/>
        <v>12.353936980666667</v>
      </c>
      <c r="F67" s="482">
        <v>12.662000000000001</v>
      </c>
      <c r="G67" s="421"/>
      <c r="H67" s="418"/>
      <c r="I67" s="418"/>
      <c r="J67" s="418"/>
      <c r="K67" s="418"/>
      <c r="L67" s="418"/>
      <c r="M67" s="418"/>
    </row>
    <row r="68" spans="1:13" x14ac:dyDescent="0.25">
      <c r="A68" s="480">
        <f t="shared" si="3"/>
        <v>2019</v>
      </c>
      <c r="B68" s="444">
        <f>[1]Dates!A152</f>
        <v>43739</v>
      </c>
      <c r="C68" s="483" t="e">
        <v>#N/A</v>
      </c>
      <c r="D68" s="136">
        <v>12.720370000000001</v>
      </c>
      <c r="E68" s="482">
        <f t="shared" si="8"/>
        <v>12.353936980666667</v>
      </c>
      <c r="F68" s="482">
        <v>12.720370000000001</v>
      </c>
      <c r="G68" s="421"/>
      <c r="H68" s="418"/>
      <c r="I68" s="418"/>
      <c r="J68" s="418"/>
      <c r="K68" s="418"/>
      <c r="L68" s="418"/>
      <c r="M68" s="418"/>
    </row>
    <row r="69" spans="1:13" x14ac:dyDescent="0.25">
      <c r="A69" s="480">
        <f t="shared" si="3"/>
        <v>2019</v>
      </c>
      <c r="B69" s="444">
        <f>[1]Dates!A153</f>
        <v>43770</v>
      </c>
      <c r="C69" s="483" t="e">
        <v>#N/A</v>
      </c>
      <c r="D69" s="136">
        <v>12.92925</v>
      </c>
      <c r="E69" s="482">
        <f t="shared" si="8"/>
        <v>12.353936980666667</v>
      </c>
      <c r="F69" s="482">
        <v>12.92925</v>
      </c>
      <c r="G69" s="421"/>
      <c r="H69" s="418"/>
      <c r="I69" s="418"/>
      <c r="J69" s="418"/>
      <c r="K69" s="418"/>
      <c r="L69" s="418"/>
      <c r="M69" s="418"/>
    </row>
    <row r="70" spans="1:13" x14ac:dyDescent="0.25">
      <c r="A70" s="480">
        <f t="shared" si="3"/>
        <v>2019</v>
      </c>
      <c r="B70" s="444">
        <f>[1]Dates!A154</f>
        <v>43800</v>
      </c>
      <c r="C70" s="483" t="e">
        <v>#N/A</v>
      </c>
      <c r="D70" s="136">
        <v>12.923069999999999</v>
      </c>
      <c r="E70" s="482"/>
      <c r="F70" s="482">
        <v>12.923069999999999</v>
      </c>
      <c r="G70" s="421"/>
      <c r="H70" s="418"/>
      <c r="I70" s="418"/>
      <c r="J70" s="418"/>
      <c r="K70" s="418"/>
      <c r="L70" s="418"/>
      <c r="M70" s="418"/>
    </row>
    <row r="71" spans="1:13" x14ac:dyDescent="0.25">
      <c r="A71" s="480">
        <f t="shared" si="3"/>
        <v>2020</v>
      </c>
      <c r="B71" s="444">
        <f>[1]Dates!A155</f>
        <v>43831</v>
      </c>
      <c r="C71" s="483" t="e">
        <v>#N/A</v>
      </c>
      <c r="D71" s="136">
        <v>12.93216</v>
      </c>
      <c r="E71" s="482"/>
      <c r="F71" s="482">
        <v>12.93216</v>
      </c>
      <c r="G71" s="421"/>
      <c r="H71" s="418"/>
      <c r="I71" s="418"/>
      <c r="J71" s="418"/>
      <c r="K71" s="418"/>
      <c r="L71" s="418"/>
      <c r="M71" s="418"/>
    </row>
    <row r="72" spans="1:13" x14ac:dyDescent="0.25">
      <c r="A72" s="480">
        <f t="shared" si="3"/>
        <v>2020</v>
      </c>
      <c r="B72" s="444">
        <f>[1]Dates!A156</f>
        <v>43862</v>
      </c>
      <c r="C72" s="483" t="e">
        <v>#N/A</v>
      </c>
      <c r="D72" s="136">
        <v>12.961349999999999</v>
      </c>
      <c r="E72" s="482">
        <f t="shared" ref="E72" si="9">AVERAGEIF($A$35:$A$96,A72,$F$35:$F$96)</f>
        <v>13.259185833333335</v>
      </c>
      <c r="F72" s="482">
        <v>12.961349999999999</v>
      </c>
      <c r="G72" s="421"/>
      <c r="H72" s="418"/>
      <c r="I72" s="418"/>
      <c r="J72" s="418"/>
      <c r="K72" s="418"/>
      <c r="L72" s="418"/>
      <c r="M72" s="418"/>
    </row>
    <row r="73" spans="1:13" x14ac:dyDescent="0.25">
      <c r="A73" s="480">
        <f t="shared" si="3"/>
        <v>2020</v>
      </c>
      <c r="B73" s="444">
        <f>[1]Dates!A157</f>
        <v>43891</v>
      </c>
      <c r="C73" s="483" t="e">
        <v>#N/A</v>
      </c>
      <c r="D73" s="136">
        <v>13.02116</v>
      </c>
      <c r="E73" s="482">
        <f t="shared" ref="E73:E81" si="10">AVERAGEIF($A$35:$A$96,A73,$F$35:$F$96)</f>
        <v>13.259185833333335</v>
      </c>
      <c r="F73" s="482">
        <v>13.02116</v>
      </c>
      <c r="G73" s="421"/>
      <c r="H73" s="418"/>
      <c r="I73" s="418"/>
      <c r="J73" s="418"/>
      <c r="K73" s="418"/>
      <c r="L73" s="418"/>
      <c r="M73" s="418"/>
    </row>
    <row r="74" spans="1:13" x14ac:dyDescent="0.25">
      <c r="A74" s="480">
        <f t="shared" si="3"/>
        <v>2020</v>
      </c>
      <c r="B74" s="444">
        <f>[1]Dates!A158</f>
        <v>43922</v>
      </c>
      <c r="C74" s="483" t="e">
        <v>#N/A</v>
      </c>
      <c r="D74" s="136">
        <v>13.09334</v>
      </c>
      <c r="E74" s="482">
        <f t="shared" si="10"/>
        <v>13.259185833333335</v>
      </c>
      <c r="F74" s="482">
        <v>13.09334</v>
      </c>
      <c r="G74" s="421"/>
      <c r="H74" s="418"/>
      <c r="I74" s="418"/>
      <c r="J74" s="418"/>
      <c r="K74" s="418"/>
      <c r="L74" s="418"/>
      <c r="M74" s="418"/>
    </row>
    <row r="75" spans="1:13" x14ac:dyDescent="0.25">
      <c r="A75" s="480">
        <f t="shared" si="3"/>
        <v>2020</v>
      </c>
      <c r="B75" s="444">
        <f>[1]Dates!A159</f>
        <v>43952</v>
      </c>
      <c r="C75" s="483" t="e">
        <v>#N/A</v>
      </c>
      <c r="D75" s="136">
        <v>13.20762</v>
      </c>
      <c r="E75" s="482">
        <f t="shared" si="10"/>
        <v>13.259185833333335</v>
      </c>
      <c r="F75" s="482">
        <v>13.20762</v>
      </c>
      <c r="G75" s="421"/>
      <c r="H75" s="418"/>
      <c r="I75" s="418"/>
      <c r="J75" s="418"/>
      <c r="K75" s="418"/>
      <c r="L75" s="418"/>
      <c r="M75" s="418"/>
    </row>
    <row r="76" spans="1:13" x14ac:dyDescent="0.25">
      <c r="A76" s="480">
        <f t="shared" si="3"/>
        <v>2020</v>
      </c>
      <c r="B76" s="444">
        <f>[1]Dates!A160</f>
        <v>43983</v>
      </c>
      <c r="C76" s="483" t="e">
        <v>#N/A</v>
      </c>
      <c r="D76" s="136">
        <v>13.212949999999999</v>
      </c>
      <c r="E76" s="482">
        <f t="shared" si="10"/>
        <v>13.259185833333335</v>
      </c>
      <c r="F76" s="482">
        <v>13.212949999999999</v>
      </c>
      <c r="G76" s="421"/>
      <c r="H76" s="418"/>
      <c r="I76" s="418"/>
      <c r="J76" s="418"/>
      <c r="K76" s="418"/>
      <c r="L76" s="418"/>
      <c r="M76" s="418"/>
    </row>
    <row r="77" spans="1:13" x14ac:dyDescent="0.25">
      <c r="A77" s="480">
        <f t="shared" si="3"/>
        <v>2020</v>
      </c>
      <c r="B77" s="444">
        <f>[1]Dates!A161</f>
        <v>44013</v>
      </c>
      <c r="C77" s="483" t="e">
        <v>#N/A</v>
      </c>
      <c r="D77" s="136">
        <v>13.20908</v>
      </c>
      <c r="E77" s="482">
        <f t="shared" si="10"/>
        <v>13.259185833333335</v>
      </c>
      <c r="F77" s="482">
        <v>13.20908</v>
      </c>
      <c r="G77" s="421"/>
      <c r="H77" s="418"/>
      <c r="I77" s="418"/>
      <c r="J77" s="418"/>
      <c r="K77" s="418"/>
      <c r="L77" s="418"/>
      <c r="M77" s="418"/>
    </row>
    <row r="78" spans="1:13" x14ac:dyDescent="0.25">
      <c r="A78" s="480">
        <f t="shared" si="3"/>
        <v>2020</v>
      </c>
      <c r="B78" s="444">
        <f>[1]Dates!A162</f>
        <v>44044</v>
      </c>
      <c r="C78" s="483" t="e">
        <v>#N/A</v>
      </c>
      <c r="D78" s="136">
        <v>13.34187</v>
      </c>
      <c r="E78" s="482">
        <f t="shared" si="10"/>
        <v>13.259185833333335</v>
      </c>
      <c r="F78" s="482">
        <v>13.34187</v>
      </c>
      <c r="G78" s="421"/>
      <c r="H78" s="418"/>
      <c r="I78" s="418"/>
      <c r="J78" s="418"/>
      <c r="K78" s="418"/>
      <c r="L78" s="418"/>
      <c r="M78" s="418"/>
    </row>
    <row r="79" spans="1:13" x14ac:dyDescent="0.25">
      <c r="A79" s="480">
        <f t="shared" si="3"/>
        <v>2020</v>
      </c>
      <c r="B79" s="444">
        <f>[1]Dates!A163</f>
        <v>44075</v>
      </c>
      <c r="C79" s="483" t="e">
        <v>#N/A</v>
      </c>
      <c r="D79" s="136">
        <v>13.462859999999999</v>
      </c>
      <c r="E79" s="482">
        <f t="shared" si="10"/>
        <v>13.259185833333335</v>
      </c>
      <c r="F79" s="482">
        <v>13.462859999999999</v>
      </c>
      <c r="G79" s="421"/>
      <c r="H79" s="418"/>
      <c r="I79" s="418"/>
      <c r="J79" s="418"/>
      <c r="K79" s="418"/>
      <c r="L79" s="418"/>
      <c r="M79" s="418"/>
    </row>
    <row r="80" spans="1:13" x14ac:dyDescent="0.25">
      <c r="A80" s="480">
        <f t="shared" si="3"/>
        <v>2020</v>
      </c>
      <c r="B80" s="444">
        <f>[1]Dates!A164</f>
        <v>44105</v>
      </c>
      <c r="C80" s="483" t="e">
        <v>#N/A</v>
      </c>
      <c r="D80" s="136">
        <v>13.40038</v>
      </c>
      <c r="E80" s="482">
        <f t="shared" si="10"/>
        <v>13.259185833333335</v>
      </c>
      <c r="F80" s="482">
        <v>13.40038</v>
      </c>
      <c r="G80" s="421"/>
      <c r="H80" s="418"/>
      <c r="I80" s="418"/>
      <c r="J80" s="418"/>
      <c r="K80" s="418"/>
      <c r="L80" s="418"/>
      <c r="M80" s="418"/>
    </row>
    <row r="81" spans="1:13" x14ac:dyDescent="0.25">
      <c r="A81" s="480">
        <f t="shared" si="3"/>
        <v>2020</v>
      </c>
      <c r="B81" s="444">
        <f>[1]Dates!A165</f>
        <v>44136</v>
      </c>
      <c r="C81" s="483" t="e">
        <v>#N/A</v>
      </c>
      <c r="D81" s="136">
        <v>13.62471</v>
      </c>
      <c r="E81" s="482">
        <f t="shared" si="10"/>
        <v>13.259185833333335</v>
      </c>
      <c r="F81" s="482">
        <v>13.62471</v>
      </c>
      <c r="G81" s="421"/>
      <c r="H81" s="418"/>
      <c r="I81" s="418"/>
      <c r="J81" s="418"/>
      <c r="K81" s="418"/>
      <c r="L81" s="418"/>
      <c r="M81" s="418"/>
    </row>
    <row r="82" spans="1:13" x14ac:dyDescent="0.25">
      <c r="A82" s="480">
        <f t="shared" si="3"/>
        <v>2020</v>
      </c>
      <c r="B82" s="444">
        <f>[1]Dates!A166</f>
        <v>44166</v>
      </c>
      <c r="C82" s="483" t="e">
        <v>#N/A</v>
      </c>
      <c r="D82" s="136">
        <v>13.642749999999999</v>
      </c>
      <c r="E82" s="482"/>
      <c r="F82" s="482">
        <v>13.642749999999999</v>
      </c>
      <c r="G82" s="421"/>
      <c r="H82" s="418"/>
      <c r="I82" s="418"/>
      <c r="J82" s="418"/>
      <c r="K82" s="418"/>
      <c r="L82" s="418"/>
      <c r="M82" s="418"/>
    </row>
    <row r="83" spans="1:13" x14ac:dyDescent="0.25">
      <c r="A83" s="418"/>
      <c r="B83" s="418"/>
      <c r="C83" s="418"/>
      <c r="D83" s="418"/>
      <c r="E83" s="418"/>
      <c r="F83" s="418"/>
      <c r="G83" s="421"/>
      <c r="H83" s="418"/>
      <c r="I83" s="418"/>
      <c r="J83" s="418"/>
      <c r="K83" s="418"/>
      <c r="L83" s="418"/>
      <c r="M83" s="418"/>
    </row>
    <row r="84" spans="1:13" x14ac:dyDescent="0.25">
      <c r="A84" s="418"/>
      <c r="B84" s="418"/>
      <c r="C84" s="418"/>
      <c r="D84" s="418"/>
      <c r="E84" s="418"/>
      <c r="F84" s="418"/>
      <c r="G84" s="421"/>
      <c r="H84" s="418"/>
      <c r="I84" s="418"/>
      <c r="J84" s="418"/>
      <c r="K84" s="418"/>
      <c r="L84" s="418"/>
      <c r="M84" s="418"/>
    </row>
    <row r="85" spans="1:13" x14ac:dyDescent="0.25">
      <c r="A85" s="418"/>
      <c r="B85" s="418"/>
      <c r="C85" s="418"/>
      <c r="D85" s="418"/>
      <c r="E85" s="418"/>
      <c r="F85" s="418"/>
      <c r="G85" s="421"/>
      <c r="H85" s="418"/>
      <c r="I85" s="418"/>
      <c r="J85" s="418"/>
      <c r="K85" s="418"/>
      <c r="L85" s="418"/>
      <c r="M85" s="418"/>
    </row>
    <row r="86" spans="1:13" x14ac:dyDescent="0.25">
      <c r="A86" s="418"/>
      <c r="B86" s="418"/>
      <c r="C86" s="418"/>
      <c r="D86" s="418"/>
      <c r="E86" s="418"/>
      <c r="F86" s="418"/>
      <c r="G86" s="421"/>
      <c r="H86" s="418"/>
      <c r="I86" s="418"/>
      <c r="J86" s="418"/>
      <c r="K86" s="418"/>
      <c r="L86" s="418"/>
      <c r="M86" s="418"/>
    </row>
    <row r="87" spans="1:13" x14ac:dyDescent="0.25">
      <c r="A87" s="418"/>
      <c r="B87" s="418"/>
      <c r="C87" s="418"/>
      <c r="D87" s="418"/>
      <c r="E87" s="418"/>
      <c r="F87" s="418"/>
      <c r="G87" s="421"/>
      <c r="H87" s="418"/>
      <c r="I87" s="418"/>
      <c r="J87" s="418"/>
      <c r="K87" s="418"/>
      <c r="L87" s="418"/>
      <c r="M87" s="418"/>
    </row>
    <row r="88" spans="1:13" x14ac:dyDescent="0.25">
      <c r="A88" s="418"/>
      <c r="B88" s="418"/>
      <c r="C88" s="418"/>
      <c r="D88" s="418"/>
      <c r="E88" s="418"/>
      <c r="F88" s="418"/>
      <c r="G88" s="421"/>
      <c r="H88" s="418"/>
      <c r="I88" s="418"/>
      <c r="J88" s="418"/>
      <c r="K88" s="418"/>
      <c r="L88" s="418"/>
      <c r="M88" s="418"/>
    </row>
    <row r="89" spans="1:13" x14ac:dyDescent="0.25">
      <c r="A89" s="423"/>
      <c r="B89" s="241" t="s">
        <v>368</v>
      </c>
      <c r="C89" s="418"/>
      <c r="D89" s="418"/>
      <c r="E89" s="418"/>
      <c r="F89" s="418"/>
      <c r="G89" s="421"/>
      <c r="H89" s="418"/>
      <c r="I89" s="418"/>
      <c r="J89" s="418"/>
      <c r="K89" s="418"/>
      <c r="L89" s="418"/>
      <c r="M89" s="418"/>
    </row>
    <row r="90" spans="1:13" x14ac:dyDescent="0.25">
      <c r="A90" s="6">
        <v>2.5</v>
      </c>
      <c r="B90" s="6">
        <v>-2</v>
      </c>
      <c r="C90" s="418"/>
      <c r="D90" s="418"/>
      <c r="E90" s="418"/>
      <c r="F90" s="418"/>
      <c r="G90" s="421"/>
      <c r="H90" s="418"/>
      <c r="I90" s="418"/>
      <c r="J90" s="418"/>
      <c r="K90" s="418"/>
      <c r="L90" s="418"/>
      <c r="M90" s="418"/>
    </row>
    <row r="91" spans="1:13" x14ac:dyDescent="0.25">
      <c r="A91" s="6">
        <v>2.5</v>
      </c>
      <c r="B91" s="6">
        <v>10</v>
      </c>
      <c r="C91" s="418"/>
      <c r="D91" s="418"/>
      <c r="E91" s="418"/>
      <c r="F91" s="418"/>
      <c r="G91" s="421"/>
      <c r="H91" s="418"/>
      <c r="I91" s="418"/>
      <c r="J91" s="418"/>
      <c r="K91" s="418"/>
      <c r="L91" s="418"/>
      <c r="M91" s="418"/>
    </row>
    <row r="92" spans="1:13" x14ac:dyDescent="0.25">
      <c r="B92" s="134"/>
      <c r="C92" s="418"/>
      <c r="D92" s="418"/>
      <c r="E92" s="418"/>
      <c r="F92" s="418"/>
      <c r="G92" s="421"/>
      <c r="H92" s="418"/>
      <c r="I92" s="418"/>
      <c r="J92" s="418"/>
      <c r="K92" s="418"/>
      <c r="L92" s="418"/>
      <c r="M92" s="418"/>
    </row>
    <row r="93" spans="1:13" x14ac:dyDescent="0.25">
      <c r="B93" s="134"/>
      <c r="D93" s="140"/>
      <c r="F93" s="140"/>
      <c r="G93" s="138"/>
    </row>
    <row r="94" spans="1:13" x14ac:dyDescent="0.25">
      <c r="B94" s="134"/>
      <c r="D94" s="140"/>
      <c r="F94" s="140"/>
      <c r="G94" s="138"/>
    </row>
    <row r="95" spans="1:13" x14ac:dyDescent="0.25">
      <c r="B95" s="134"/>
      <c r="C95" s="140"/>
      <c r="D95" s="138"/>
      <c r="F95" s="140"/>
      <c r="G95" s="138"/>
    </row>
    <row r="96" spans="1:13" x14ac:dyDescent="0.25">
      <c r="B96" s="134"/>
      <c r="C96" s="140"/>
      <c r="D96" s="138"/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tr">
        <f>[1]Dates!$B$6</f>
        <v>Short-Term Energy Outlook, July 2019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207</v>
      </c>
      <c r="Q6" s="243" t="s">
        <v>380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/>
    <row r="26" spans="1:11" x14ac:dyDescent="0.2">
      <c r="B26" s="36"/>
      <c r="C26" s="585" t="s">
        <v>40</v>
      </c>
      <c r="D26" s="585"/>
      <c r="E26" s="585"/>
    </row>
    <row r="27" spans="1:11" x14ac:dyDescent="0.2">
      <c r="A27" s="3"/>
      <c r="B27" s="37" t="s">
        <v>38</v>
      </c>
      <c r="C27" s="586" t="str">
        <f>[1]Dates!$C$33&amp;" - "&amp;[1]Dates!$C$37</f>
        <v>2014 - 2018</v>
      </c>
      <c r="D27" s="586"/>
      <c r="E27" s="586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f>[1]Dates!$A$83</f>
        <v>41640</v>
      </c>
      <c r="B29" s="12">
        <v>336.238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f>[1]Dates!$A$84</f>
        <v>41671</v>
      </c>
      <c r="B30" s="12">
        <v>345.274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f>[1]Dates!$A$85</f>
        <v>41699</v>
      </c>
      <c r="B31" s="12">
        <v>354.98700000000002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f>[1]Dates!$A$86</f>
        <v>41730</v>
      </c>
      <c r="B32" s="12">
        <v>365.339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f>[1]Dates!$A$87</f>
        <v>41760</v>
      </c>
      <c r="B33" s="12">
        <v>365.46</v>
      </c>
      <c r="C33" s="43">
        <f>+MIN($B$33,$B$45,$B$57,$B$69,$B$81)</f>
        <v>365.46</v>
      </c>
      <c r="D33" s="43">
        <f>+MAX($B$33,$B$45,$B$57,$B$69,$B$81)</f>
        <v>516.80799999999999</v>
      </c>
      <c r="E33" s="17">
        <f t="shared" si="0"/>
        <v>151.34800000000001</v>
      </c>
      <c r="G33" s="43"/>
      <c r="H33" s="17"/>
    </row>
    <row r="34" spans="1:8" x14ac:dyDescent="0.2">
      <c r="A34" s="1">
        <f>[1]Dates!$A$88</f>
        <v>41791</v>
      </c>
      <c r="B34" s="12">
        <v>354.30500000000001</v>
      </c>
      <c r="C34" s="43">
        <f>+MIN($B$34,$B$46,$B$58,$B$70,$B$82)</f>
        <v>354.30500000000001</v>
      </c>
      <c r="D34" s="43">
        <f>+MAX($B$34,$B$46,$B$58,$B$70,$B$82)</f>
        <v>501.55700000000002</v>
      </c>
      <c r="E34" s="17">
        <f t="shared" si="0"/>
        <v>147.25200000000001</v>
      </c>
      <c r="G34" s="43"/>
      <c r="H34" s="17"/>
    </row>
    <row r="35" spans="1:8" x14ac:dyDescent="0.2">
      <c r="A35" s="1">
        <f>[1]Dates!$A$89</f>
        <v>41821</v>
      </c>
      <c r="B35" s="12">
        <v>338.73700000000002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f>[1]Dates!$A$90</f>
        <v>41852</v>
      </c>
      <c r="B36" s="12">
        <v>331.07600000000002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f>[1]Dates!$A$91</f>
        <v>41883</v>
      </c>
      <c r="B37" s="12">
        <v>332.15499999999997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f>[1]Dates!$A$92</f>
        <v>41913</v>
      </c>
      <c r="B38" s="12">
        <v>351.71699999999998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f>[1]Dates!$A$93</f>
        <v>41944</v>
      </c>
      <c r="B39" s="12">
        <v>356.72899999999998</v>
      </c>
      <c r="C39" s="43">
        <f>+MIN($B$39,$B$51,$B$63,$B$75,$B$87)</f>
        <v>356.72899999999998</v>
      </c>
      <c r="D39" s="43">
        <f>+MAX($B$39,$B$51,$B$63,$B$75,$B$87)</f>
        <v>490.73399999999998</v>
      </c>
      <c r="E39" s="17">
        <f t="shared" si="0"/>
        <v>134.005</v>
      </c>
      <c r="G39" s="43"/>
      <c r="H39" s="17"/>
    </row>
    <row r="40" spans="1:8" x14ac:dyDescent="0.2">
      <c r="A40" s="1">
        <f>[1]Dates!$A$94</f>
        <v>41974</v>
      </c>
      <c r="B40" s="12">
        <v>360.86500000000001</v>
      </c>
      <c r="C40" s="43">
        <f>+MIN($B$40,$B$52,$B$64,$B$76,$B$88)</f>
        <v>360.86500000000001</v>
      </c>
      <c r="D40" s="43">
        <f>+MAX($B$40,$B$52,$B$64,$B$76,$B$88)</f>
        <v>484.62200000000001</v>
      </c>
      <c r="E40" s="17">
        <f t="shared" si="0"/>
        <v>123.75700000000001</v>
      </c>
      <c r="G40" s="43"/>
      <c r="H40" s="17"/>
    </row>
    <row r="41" spans="1:8" x14ac:dyDescent="0.2">
      <c r="A41" s="1">
        <f>[1]Dates!$A$95</f>
        <v>42005</v>
      </c>
      <c r="B41" s="12">
        <v>389.21300000000002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f>[1]Dates!$A$96</f>
        <v>42036</v>
      </c>
      <c r="B42" s="12">
        <v>415.31299999999999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f>[1]Dates!$A$97</f>
        <v>42064</v>
      </c>
      <c r="B43" s="12">
        <v>443.2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f>[1]Dates!$A$98</f>
        <v>42095</v>
      </c>
      <c r="B44" s="12">
        <v>452.71300000000002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f>[1]Dates!$A$99</f>
        <v>42125</v>
      </c>
      <c r="B45" s="12">
        <v>448.96100000000001</v>
      </c>
      <c r="C45" s="43">
        <f>+MIN($B$33,$B$45,$B$57,$B$69,$B$81)</f>
        <v>365.46</v>
      </c>
      <c r="D45" s="43">
        <f>+MAX($B$33,$B$45,$B$57,$B$69,$B$81)</f>
        <v>516.80799999999999</v>
      </c>
      <c r="E45" s="17">
        <f t="shared" si="0"/>
        <v>151.34800000000001</v>
      </c>
      <c r="G45" s="43"/>
      <c r="H45" s="17"/>
    </row>
    <row r="46" spans="1:8" x14ac:dyDescent="0.2">
      <c r="A46" s="1">
        <f>[1]Dates!$A$100</f>
        <v>42156</v>
      </c>
      <c r="B46" s="12">
        <v>438.81</v>
      </c>
      <c r="C46" s="43">
        <f>+MIN($B$34,$B$46,$B$58,$B$70,$B$82)</f>
        <v>354.30500000000001</v>
      </c>
      <c r="D46" s="43">
        <f>+MAX($B$34,$B$46,$B$58,$B$70,$B$82)</f>
        <v>501.55700000000002</v>
      </c>
      <c r="E46" s="17">
        <f t="shared" si="0"/>
        <v>147.25200000000001</v>
      </c>
      <c r="G46" s="43"/>
      <c r="H46" s="17"/>
    </row>
    <row r="47" spans="1:8" x14ac:dyDescent="0.2">
      <c r="A47" s="1">
        <f>[1]Dates!$A$101</f>
        <v>42186</v>
      </c>
      <c r="B47" s="12">
        <v>424.80900000000003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f>[1]Dates!$A$102</f>
        <v>42217</v>
      </c>
      <c r="B48" s="12">
        <v>425.85300000000001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f>[1]Dates!$A$103</f>
        <v>42248</v>
      </c>
      <c r="B49" s="12">
        <v>429.12900000000002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f>[1]Dates!$A$104</f>
        <v>42278</v>
      </c>
      <c r="B50" s="12">
        <v>455.21300000000002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f>[1]Dates!$A$105</f>
        <v>42309</v>
      </c>
      <c r="B51" s="12">
        <v>455.99400000000003</v>
      </c>
      <c r="C51" s="43">
        <f>+MIN($B$39,$B$51,$B$63,$B$75,$B$87)</f>
        <v>356.72899999999998</v>
      </c>
      <c r="D51" s="43">
        <f>+MAX($B$39,$B$51,$B$63,$B$75,$B$87)</f>
        <v>490.73399999999998</v>
      </c>
      <c r="E51" s="17">
        <f t="shared" si="0"/>
        <v>134.005</v>
      </c>
      <c r="G51" s="43"/>
      <c r="H51" s="17"/>
    </row>
    <row r="52" spans="1:8" x14ac:dyDescent="0.2">
      <c r="A52" s="1">
        <f>[1]Dates!$A$106</f>
        <v>42339</v>
      </c>
      <c r="B52" s="12">
        <v>449.22</v>
      </c>
      <c r="C52" s="43">
        <f>+MIN($B$40,$B$52,$B$64,$B$76,$B$88)</f>
        <v>360.86500000000001</v>
      </c>
      <c r="D52" s="43">
        <f>+MAX($B$40,$B$52,$B$64,$B$76,$B$88)</f>
        <v>484.62200000000001</v>
      </c>
      <c r="E52" s="17">
        <f t="shared" si="0"/>
        <v>123.75700000000001</v>
      </c>
      <c r="G52" s="43"/>
      <c r="H52" s="17"/>
    </row>
    <row r="53" spans="1:8" x14ac:dyDescent="0.2">
      <c r="A53" s="1">
        <f>[1]Dates!$A$107</f>
        <v>42370</v>
      </c>
      <c r="B53" s="12">
        <v>471.767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f>[1]Dates!$A$108</f>
        <v>42401</v>
      </c>
      <c r="B54" s="12">
        <v>492.15300000000002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f>[1]Dates!$A$109</f>
        <v>42430</v>
      </c>
      <c r="B55" s="12">
        <v>504.81099999999998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f>[1]Dates!$A$110</f>
        <v>42461</v>
      </c>
      <c r="B56" s="12">
        <v>509.32299999999998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f>[1]Dates!$A$111</f>
        <v>42491</v>
      </c>
      <c r="B57" s="12">
        <v>511.86099999999999</v>
      </c>
      <c r="C57" s="43">
        <f>+MIN($B$33,$B$45,$B$57,$B$69,$B$81)</f>
        <v>365.46</v>
      </c>
      <c r="D57" s="43">
        <f>+MAX($B$33,$B$45,$B$57,$B$69,$B$81)</f>
        <v>516.80799999999999</v>
      </c>
      <c r="E57" s="17">
        <f t="shared" si="0"/>
        <v>151.34800000000001</v>
      </c>
      <c r="G57" s="43"/>
      <c r="H57" s="17"/>
    </row>
    <row r="58" spans="1:8" x14ac:dyDescent="0.2">
      <c r="A58" s="1">
        <f>[1]Dates!$A$112</f>
        <v>42522</v>
      </c>
      <c r="B58" s="12">
        <v>500.85700000000003</v>
      </c>
      <c r="C58" s="43">
        <f>+MIN($B$34,$B$46,$B$58,$B$70,$B$82)</f>
        <v>354.30500000000001</v>
      </c>
      <c r="D58" s="43">
        <f>+MAX($B$34,$B$46,$B$58,$B$70,$B$82)</f>
        <v>501.55700000000002</v>
      </c>
      <c r="E58" s="17">
        <f t="shared" si="0"/>
        <v>147.25200000000001</v>
      </c>
      <c r="G58" s="43"/>
      <c r="H58" s="17"/>
    </row>
    <row r="59" spans="1:8" x14ac:dyDescent="0.2">
      <c r="A59" s="1">
        <f>[1]Dates!$A$113</f>
        <v>42552</v>
      </c>
      <c r="B59" s="12">
        <v>493.45800000000003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f>[1]Dates!$A$114</f>
        <v>42583</v>
      </c>
      <c r="B60" s="12">
        <v>486.67500000000001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f>[1]Dates!$A$115</f>
        <v>42614</v>
      </c>
      <c r="B61" s="12">
        <v>471.53699999999998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f>[1]Dates!$A$116</f>
        <v>42644</v>
      </c>
      <c r="B62" s="12">
        <v>491.20299999999997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f>[1]Dates!$A$117</f>
        <v>42675</v>
      </c>
      <c r="B63" s="12">
        <v>490.73399999999998</v>
      </c>
      <c r="C63" s="43">
        <f>+MIN($B$39,$B$51,$B$63,$B$75,$B$87)</f>
        <v>356.72899999999998</v>
      </c>
      <c r="D63" s="43">
        <f>+MAX($B$39,$B$51,$B$63,$B$75,$B$87)</f>
        <v>490.73399999999998</v>
      </c>
      <c r="E63" s="17">
        <f t="shared" si="0"/>
        <v>134.005</v>
      </c>
      <c r="G63" s="43"/>
      <c r="H63" s="17"/>
    </row>
    <row r="64" spans="1:8" x14ac:dyDescent="0.2">
      <c r="A64" s="1">
        <f>[1]Dates!$A$118</f>
        <v>42705</v>
      </c>
      <c r="B64" s="12">
        <v>484.62200000000001</v>
      </c>
      <c r="C64" s="43">
        <f>+MIN($B$40,$B$52,$B$64,$B$76,$B$88)</f>
        <v>360.86500000000001</v>
      </c>
      <c r="D64" s="43">
        <f>+MAX($B$40,$B$52,$B$64,$B$76,$B$88)</f>
        <v>484.62200000000001</v>
      </c>
      <c r="E64" s="17">
        <f t="shared" si="0"/>
        <v>123.75700000000001</v>
      </c>
      <c r="G64" s="43"/>
      <c r="H64" s="17"/>
    </row>
    <row r="65" spans="1:8" x14ac:dyDescent="0.2">
      <c r="A65" s="1">
        <f>[1]Dates!$A$119</f>
        <v>42736</v>
      </c>
      <c r="B65" s="12">
        <v>506.798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f>[1]Dates!$A$120</f>
        <v>42767</v>
      </c>
      <c r="B66" s="12">
        <v>525.41899999999998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f>[1]Dates!$A$121</f>
        <v>42795</v>
      </c>
      <c r="B67" s="12">
        <v>538.59500000000003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f>[1]Dates!$A$122</f>
        <v>42826</v>
      </c>
      <c r="B68" s="12">
        <v>524.28599999999994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f>[1]Dates!$A$123</f>
        <v>42856</v>
      </c>
      <c r="B69" s="12">
        <v>516.80799999999999</v>
      </c>
      <c r="C69" s="43">
        <f>+MIN($B$33,$B$45,$B$57,$B$69,$B$81)</f>
        <v>365.46</v>
      </c>
      <c r="D69" s="43">
        <f>+MAX($B$33,$B$45,$B$57,$B$69,$B$81)</f>
        <v>516.80799999999999</v>
      </c>
      <c r="E69" s="17">
        <f t="shared" si="0"/>
        <v>151.34800000000001</v>
      </c>
      <c r="G69" s="43"/>
      <c r="H69" s="17"/>
    </row>
    <row r="70" spans="1:8" x14ac:dyDescent="0.2">
      <c r="A70" s="1">
        <f>[1]Dates!$A$124</f>
        <v>42887</v>
      </c>
      <c r="B70" s="12">
        <v>501.55700000000002</v>
      </c>
      <c r="C70" s="43">
        <f>+MIN($B$34,$B$46,$B$58,$B$70,$B$82)</f>
        <v>354.30500000000001</v>
      </c>
      <c r="D70" s="43">
        <f>+MAX($B$34,$B$46,$B$58,$B$70,$B$82)</f>
        <v>501.55700000000002</v>
      </c>
      <c r="E70" s="17">
        <f t="shared" si="0"/>
        <v>147.25200000000001</v>
      </c>
      <c r="G70" s="43"/>
      <c r="H70" s="17"/>
    </row>
    <row r="71" spans="1:8" x14ac:dyDescent="0.2">
      <c r="A71" s="1">
        <f>[1]Dates!$A$125</f>
        <v>42917</v>
      </c>
      <c r="B71" s="12">
        <v>483.411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f>[1]Dates!$A$126</f>
        <v>42948</v>
      </c>
      <c r="B72" s="12">
        <v>459.98200000000003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f>[1]Dates!$A$127</f>
        <v>42979</v>
      </c>
      <c r="B73" s="12">
        <v>469.58800000000002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f>[1]Dates!$A$128</f>
        <v>43009</v>
      </c>
      <c r="B74" s="12">
        <v>459.73099999999999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f>[1]Dates!$A$129</f>
        <v>43040</v>
      </c>
      <c r="B75" s="12">
        <v>453.05399999999997</v>
      </c>
      <c r="C75" s="43">
        <f>+MIN($B$39,$B$51,$B$63,$B$75,$B$87)</f>
        <v>356.72899999999998</v>
      </c>
      <c r="D75" s="43">
        <f>+MAX($B$39,$B$51,$B$63,$B$75,$B$87)</f>
        <v>490.73399999999998</v>
      </c>
      <c r="E75" s="17">
        <f t="shared" si="0"/>
        <v>134.005</v>
      </c>
      <c r="G75" s="43"/>
      <c r="H75" s="17"/>
    </row>
    <row r="76" spans="1:8" x14ac:dyDescent="0.2">
      <c r="A76" s="1">
        <f>[1]Dates!$A$130</f>
        <v>43070</v>
      </c>
      <c r="B76" s="12">
        <v>421.64600000000002</v>
      </c>
      <c r="C76" s="43">
        <f>+MIN($B$40,$B$52,$B$64,$B$76,$B$88)</f>
        <v>360.86500000000001</v>
      </c>
      <c r="D76" s="43">
        <f>+MAX($B$40,$B$52,$B$64,$B$76,$B$88)</f>
        <v>484.62200000000001</v>
      </c>
      <c r="E76" s="17">
        <f t="shared" si="0"/>
        <v>123.75700000000001</v>
      </c>
      <c r="G76" s="43"/>
      <c r="H76" s="17"/>
    </row>
    <row r="77" spans="1:8" x14ac:dyDescent="0.2">
      <c r="A77" s="1">
        <f>[1]Dates!$A$131</f>
        <v>43101</v>
      </c>
      <c r="B77" s="12">
        <v>419.90199999999999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f>[1]Dates!$A$132</f>
        <v>43132</v>
      </c>
      <c r="B78" s="12">
        <v>423.52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f>[1]Dates!$A$133</f>
        <v>43160</v>
      </c>
      <c r="B79" s="12">
        <v>423.44799999999998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f>[1]Dates!$A$134</f>
        <v>43191</v>
      </c>
      <c r="B80" s="12">
        <v>435.05700000000002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f>[1]Dates!$A$135</f>
        <v>43221</v>
      </c>
      <c r="B81" s="12">
        <v>433.27699999999999</v>
      </c>
      <c r="C81" s="43">
        <f>+MIN($B$33,$B$45,$B$57,$B$69,$B$81)</f>
        <v>365.46</v>
      </c>
      <c r="D81" s="43">
        <f>+MAX($B$33,$B$45,$B$57,$B$69,$B$81)</f>
        <v>516.80799999999999</v>
      </c>
      <c r="E81" s="17">
        <f t="shared" si="0"/>
        <v>151.34800000000001</v>
      </c>
      <c r="G81" s="43"/>
      <c r="H81" s="17"/>
    </row>
    <row r="82" spans="1:8" x14ac:dyDescent="0.2">
      <c r="A82" s="1">
        <f>[1]Dates!$A$136</f>
        <v>43252</v>
      </c>
      <c r="B82" s="12">
        <v>414.83699999999999</v>
      </c>
      <c r="C82" s="43">
        <f>+MIN($B$34,$B$46,$B$58,$B$70,$B$82)</f>
        <v>354.30500000000001</v>
      </c>
      <c r="D82" s="43">
        <f>+MAX($B$34,$B$46,$B$58,$B$70,$B$82)</f>
        <v>501.55700000000002</v>
      </c>
      <c r="E82" s="17">
        <f t="shared" si="0"/>
        <v>147.25200000000001</v>
      </c>
      <c r="G82" s="43"/>
      <c r="H82" s="17"/>
    </row>
    <row r="83" spans="1:8" x14ac:dyDescent="0.2">
      <c r="A83" s="1">
        <f>[1]Dates!$A$137</f>
        <v>43282</v>
      </c>
      <c r="B83" s="12">
        <v>409.32499999999999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f>[1]Dates!$A$138</f>
        <v>43313</v>
      </c>
      <c r="B84" s="12">
        <v>406.85399999999998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f>[1]Dates!$A$139</f>
        <v>43344</v>
      </c>
      <c r="B85" s="12">
        <v>416.14100000000002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f>[1]Dates!$A$140</f>
        <v>43374</v>
      </c>
      <c r="B86" s="12">
        <v>432.459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f>[1]Dates!$A$141</f>
        <v>43405</v>
      </c>
      <c r="B87" s="12">
        <v>448.60700000000003</v>
      </c>
      <c r="C87" s="43">
        <f>+MIN($B$39,$B$51,$B$63,$B$75,$B$87)</f>
        <v>356.72899999999998</v>
      </c>
      <c r="D87" s="43">
        <f>+MAX($B$39,$B$51,$B$63,$B$75,$B$87)</f>
        <v>490.73399999999998</v>
      </c>
      <c r="E87" s="17">
        <f t="shared" si="0"/>
        <v>134.005</v>
      </c>
      <c r="G87" s="43"/>
      <c r="H87" s="17"/>
    </row>
    <row r="88" spans="1:8" x14ac:dyDescent="0.2">
      <c r="A88" s="1">
        <f>[1]Dates!$A$142</f>
        <v>43435</v>
      </c>
      <c r="B88" s="12">
        <v>441.79399999999998</v>
      </c>
      <c r="C88" s="43">
        <f>+MIN($B$40,$B$52,$B$64,$B$76,$B$88)</f>
        <v>360.86500000000001</v>
      </c>
      <c r="D88" s="43">
        <f>+MAX($B$40,$B$52,$B$64,$B$76,$B$88)</f>
        <v>484.62200000000001</v>
      </c>
      <c r="E88" s="17">
        <f t="shared" si="0"/>
        <v>123.75700000000001</v>
      </c>
      <c r="G88" s="43"/>
      <c r="H88" s="17"/>
    </row>
    <row r="89" spans="1:8" x14ac:dyDescent="0.2">
      <c r="A89" s="1">
        <f>[1]Dates!$A$143</f>
        <v>43466</v>
      </c>
      <c r="B89" s="12">
        <v>448.80399999999997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f>[1]Dates!$A$144</f>
        <v>43497</v>
      </c>
      <c r="B90" s="12">
        <v>451.72800000000001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f>[1]Dates!$A$145</f>
        <v>43525</v>
      </c>
      <c r="B91" s="12">
        <v>459.322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f>[1]Dates!$A$146</f>
        <v>43556</v>
      </c>
      <c r="B92" s="12">
        <v>468.82900000000001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f>[1]Dates!$A$147</f>
        <v>43586</v>
      </c>
      <c r="B93" s="12">
        <v>483.57914285999999</v>
      </c>
      <c r="C93" s="43">
        <f>+MIN($B$33,$B$45,$B$57,$B$69,$B$81)</f>
        <v>365.46</v>
      </c>
      <c r="D93" s="43">
        <f>+MAX($B$33,$B$45,$B$57,$B$69,$B$81)</f>
        <v>516.80799999999999</v>
      </c>
      <c r="E93" s="17">
        <f t="shared" ref="E93:E112" si="1">D93-C93</f>
        <v>151.34800000000001</v>
      </c>
      <c r="G93" s="43"/>
      <c r="H93" s="17"/>
    </row>
    <row r="94" spans="1:8" x14ac:dyDescent="0.2">
      <c r="A94" s="1">
        <f>[1]Dates!$A$148</f>
        <v>43617</v>
      </c>
      <c r="B94" s="12">
        <v>467.48746992000002</v>
      </c>
      <c r="C94" s="43">
        <f>+MIN($B$34,$B$46,$B$58,$B$70,$B$82)</f>
        <v>354.30500000000001</v>
      </c>
      <c r="D94" s="43">
        <f>+MAX($B$34,$B$46,$B$58,$B$70,$B$82)</f>
        <v>501.55700000000002</v>
      </c>
      <c r="E94" s="17">
        <f t="shared" si="1"/>
        <v>147.25200000000001</v>
      </c>
      <c r="G94" s="43"/>
      <c r="H94" s="17"/>
    </row>
    <row r="95" spans="1:8" x14ac:dyDescent="0.2">
      <c r="A95" s="1">
        <f>[1]Dates!$A$149</f>
        <v>43647</v>
      </c>
      <c r="B95" s="12">
        <v>459.03370000000001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f>[1]Dates!$A$150</f>
        <v>43678</v>
      </c>
      <c r="B96" s="12">
        <v>457.39839999999998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f>[1]Dates!$A$151</f>
        <v>43709</v>
      </c>
      <c r="B97" s="12">
        <v>461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f>[1]Dates!$A$152</f>
        <v>43739</v>
      </c>
      <c r="B98" s="12">
        <v>475.77300000000002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f>[1]Dates!$A$153</f>
        <v>43770</v>
      </c>
      <c r="B99" s="12">
        <v>477.74419999999998</v>
      </c>
      <c r="C99" s="43">
        <f>+MIN($B$39,$B$51,$B$63,$B$75,$B$87)</f>
        <v>356.72899999999998</v>
      </c>
      <c r="D99" s="43">
        <f>+MAX($B$39,$B$51,$B$63,$B$75,$B$87)</f>
        <v>490.73399999999998</v>
      </c>
      <c r="E99" s="17">
        <f t="shared" si="1"/>
        <v>134.005</v>
      </c>
      <c r="G99" s="43"/>
      <c r="H99" s="17"/>
    </row>
    <row r="100" spans="1:8" x14ac:dyDescent="0.2">
      <c r="A100" s="1">
        <f>[1]Dates!$A$154</f>
        <v>43800</v>
      </c>
      <c r="B100" s="12">
        <v>470.96510000000001</v>
      </c>
      <c r="C100" s="43">
        <f>+MIN($B$40,$B$52,$B$64,$B$76,$B$88)</f>
        <v>360.86500000000001</v>
      </c>
      <c r="D100" s="43">
        <f>+MAX($B$40,$B$52,$B$64,$B$76,$B$88)</f>
        <v>484.62200000000001</v>
      </c>
      <c r="E100" s="17">
        <f t="shared" si="1"/>
        <v>123.75700000000001</v>
      </c>
      <c r="G100" s="43"/>
      <c r="H100" s="17"/>
    </row>
    <row r="101" spans="1:8" x14ac:dyDescent="0.2">
      <c r="A101" s="1">
        <f>[1]Dates!$A$155</f>
        <v>43831</v>
      </c>
      <c r="B101" s="12">
        <v>477.3048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f>[1]Dates!$A$156</f>
        <v>43862</v>
      </c>
      <c r="B102" s="12">
        <v>488.00580000000002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f>[1]Dates!$A$157</f>
        <v>43891</v>
      </c>
      <c r="B103" s="12">
        <v>500.88150000000002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f>[1]Dates!$A$158</f>
        <v>43922</v>
      </c>
      <c r="B104" s="12">
        <v>503.74400000000003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f>[1]Dates!$A$159</f>
        <v>43952</v>
      </c>
      <c r="B105" s="12">
        <v>506.1524</v>
      </c>
      <c r="C105" s="43">
        <f>+MIN($B$33,$B$45,$B$57,$B$69,$B$81)</f>
        <v>365.46</v>
      </c>
      <c r="D105" s="17">
        <f>+MAX($B$33,$B$45,$B$57,$B$69,$B$81)</f>
        <v>516.80799999999999</v>
      </c>
      <c r="E105" s="17">
        <f t="shared" si="1"/>
        <v>151.34800000000001</v>
      </c>
      <c r="G105" s="43"/>
      <c r="H105" s="17"/>
    </row>
    <row r="106" spans="1:8" x14ac:dyDescent="0.2">
      <c r="A106" s="1">
        <f>[1]Dates!$A$160</f>
        <v>43983</v>
      </c>
      <c r="B106" s="12">
        <v>493.30450000000002</v>
      </c>
      <c r="C106" s="43">
        <f>+MIN($B$34,$B$46,$B$58,$B$70,$B$82)</f>
        <v>354.30500000000001</v>
      </c>
      <c r="D106" s="17">
        <f>+MAX($B$34,$B$46,$B$58,$B$70,$B$82)</f>
        <v>501.55700000000002</v>
      </c>
      <c r="E106" s="17">
        <f t="shared" si="1"/>
        <v>147.25200000000001</v>
      </c>
      <c r="G106" s="43"/>
      <c r="H106" s="17"/>
    </row>
    <row r="107" spans="1:8" x14ac:dyDescent="0.2">
      <c r="A107" s="1">
        <f>[1]Dates!$A$161</f>
        <v>44013</v>
      </c>
      <c r="B107" s="12">
        <v>481.5292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f>[1]Dates!$A$162</f>
        <v>44044</v>
      </c>
      <c r="B108" s="12">
        <v>478.4778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f>[1]Dates!$A$163</f>
        <v>44075</v>
      </c>
      <c r="B109" s="12">
        <v>479.36079999999998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f>[1]Dates!$A$164</f>
        <v>44105</v>
      </c>
      <c r="B110" s="12">
        <v>493.69459999999998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f>[1]Dates!$A$165</f>
        <v>44136</v>
      </c>
      <c r="B111" s="12">
        <v>495.0797</v>
      </c>
      <c r="C111" s="43">
        <f>+MIN($B$39,$B$51,$B$63,$B$75,$B$87)</f>
        <v>356.72899999999998</v>
      </c>
      <c r="D111" s="17">
        <f>+MAX($B$39,$B$51,$B$63,$B$75,$B$87)</f>
        <v>490.73399999999998</v>
      </c>
      <c r="E111" s="17">
        <f t="shared" si="1"/>
        <v>134.005</v>
      </c>
      <c r="G111" s="43"/>
      <c r="H111" s="17"/>
    </row>
    <row r="112" spans="1:8" x14ac:dyDescent="0.2">
      <c r="A112" s="65">
        <f>[1]Dates!$A$166</f>
        <v>44166</v>
      </c>
      <c r="B112" s="71">
        <v>486.50060000000002</v>
      </c>
      <c r="C112" s="70">
        <f>+MIN($B$40,$B$52,$B$64,$B$76,$B$88)</f>
        <v>360.86500000000001</v>
      </c>
      <c r="D112" s="69">
        <f>+MAX($B$40,$B$52,$B$64,$B$76,$B$88)</f>
        <v>484.62200000000001</v>
      </c>
      <c r="E112" s="69">
        <f t="shared" si="1"/>
        <v>123.75700000000001</v>
      </c>
      <c r="G112" s="43"/>
      <c r="H112" s="17"/>
    </row>
    <row r="113" spans="1:2" x14ac:dyDescent="0.2">
      <c r="A113" s="367" t="str">
        <f>"Source: Short-Term Energy Outlook, "&amp;[1]Dates!$B$7&amp;""</f>
        <v>Source: Short-Term Energy Outlook, July 2019</v>
      </c>
    </row>
    <row r="114" spans="1:2" x14ac:dyDescent="0.2">
      <c r="A114" s="32" t="str">
        <f>"Note:  Colored band around crude oil  stocks represents the range between the minimum and maximum from Jan. "&amp;[1]Dates!$C$33&amp;" - Dec. "&amp;[1]Dates!$C$37&amp;"."</f>
        <v>Note:  Colored band around crude oil  stocks represents the range between the minimum and maximum from Jan. 2014 - Dec. 2018.</v>
      </c>
    </row>
    <row r="115" spans="1:2" x14ac:dyDescent="0.2">
      <c r="A115" s="380" t="str">
        <f>"monthly range from January "&amp;[1]Dates!$C$33&amp;" - December "&amp;[1]Dates!$C$37&amp;""</f>
        <v>monthly range from January 2014 - December 2018</v>
      </c>
    </row>
    <row r="116" spans="1:2" x14ac:dyDescent="0.2">
      <c r="A116" s="4"/>
      <c r="B116" s="75" t="s">
        <v>368</v>
      </c>
    </row>
    <row r="117" spans="1:2" x14ac:dyDescent="0.2">
      <c r="A117" s="17">
        <f>COUNT($A$29:$A$112)-SUM([1]Dates!$B$83:$B$166)-1</f>
        <v>66</v>
      </c>
      <c r="B117">
        <v>0</v>
      </c>
    </row>
    <row r="118" spans="1:2" x14ac:dyDescent="0.2">
      <c r="A118" s="17">
        <f>COUNT($A$29:$A$112)-SUM([1]Dates!$B$83:$B$166)-1</f>
        <v>66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0.710937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tr">
        <f>[1]Dates!$B$6</f>
        <v>Short-Term Energy Outlook, July 2019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97" t="s">
        <v>236</v>
      </c>
      <c r="R6" s="234" t="s">
        <v>243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98" t="s">
        <v>238</v>
      </c>
      <c r="R7" s="235" t="s">
        <v>244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98" t="s">
        <v>237</v>
      </c>
      <c r="R8" s="299" t="s">
        <v>245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98" t="s">
        <v>239</v>
      </c>
      <c r="R9" s="299" t="s">
        <v>246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343" t="s">
        <v>459</v>
      </c>
      <c r="R10" s="344" t="s">
        <v>460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2" t="s">
        <v>61</v>
      </c>
      <c r="D24" s="572"/>
      <c r="E24" s="572"/>
      <c r="F24" s="572"/>
      <c r="G24" s="572"/>
      <c r="H24" s="32"/>
      <c r="I24" s="572" t="s">
        <v>96</v>
      </c>
      <c r="J24" s="572"/>
      <c r="K24" s="572"/>
      <c r="L24" s="572"/>
    </row>
    <row r="25" spans="1:12" x14ac:dyDescent="0.25">
      <c r="A25" s="133"/>
      <c r="B25" s="9"/>
      <c r="C25" s="82">
        <f>[1]Dates!$C$35</f>
        <v>2016</v>
      </c>
      <c r="D25" s="82">
        <f>[1]Dates!$C$36</f>
        <v>2017</v>
      </c>
      <c r="E25" s="82">
        <f>[1]Dates!$C$37</f>
        <v>2018</v>
      </c>
      <c r="F25" s="82">
        <f>[1]Dates!$C$38</f>
        <v>2019</v>
      </c>
      <c r="G25" s="82">
        <f>[1]Dates!$C$39</f>
        <v>2020</v>
      </c>
      <c r="H25" s="35"/>
      <c r="I25" s="82">
        <f>[1]Dates!$C$36</f>
        <v>2017</v>
      </c>
      <c r="J25" s="82">
        <f>[1]Dates!$C$37</f>
        <v>2018</v>
      </c>
      <c r="K25" s="82">
        <f>[1]Dates!$C$38</f>
        <v>2019</v>
      </c>
      <c r="L25" s="82">
        <f>[1]Dates!$C$39</f>
        <v>2020</v>
      </c>
    </row>
    <row r="26" spans="1:12" x14ac:dyDescent="0.25">
      <c r="A26" s="133"/>
      <c r="B26" s="142" t="s">
        <v>236</v>
      </c>
      <c r="C26" s="83">
        <v>8.8306689480999996</v>
      </c>
      <c r="D26" s="83">
        <v>9.3517145890000002</v>
      </c>
      <c r="E26" s="83">
        <v>10.961786863</v>
      </c>
      <c r="F26" s="83">
        <v>12.358030337000001</v>
      </c>
      <c r="G26" s="83">
        <v>13.259837622999999</v>
      </c>
      <c r="H26" s="11"/>
      <c r="I26" s="20">
        <f t="shared" ref="I26:L27" si="0">D26-C26</f>
        <v>0.52104564090000061</v>
      </c>
      <c r="J26" s="20">
        <f t="shared" si="0"/>
        <v>1.6100722740000002</v>
      </c>
      <c r="K26" s="20">
        <f t="shared" si="0"/>
        <v>1.3962434740000003</v>
      </c>
      <c r="L26" s="20">
        <f t="shared" si="0"/>
        <v>0.9018072859999986</v>
      </c>
    </row>
    <row r="27" spans="1:12" x14ac:dyDescent="0.25">
      <c r="A27" s="133"/>
      <c r="B27" s="142" t="s">
        <v>238</v>
      </c>
      <c r="C27" s="152">
        <v>3.5091716421000001</v>
      </c>
      <c r="D27" s="83">
        <v>3.7827452274</v>
      </c>
      <c r="E27" s="83">
        <v>4.3491150246999997</v>
      </c>
      <c r="F27" s="83">
        <v>4.9848720357999996</v>
      </c>
      <c r="G27" s="83">
        <v>5.3485677514000001</v>
      </c>
      <c r="H27" s="11"/>
      <c r="I27" s="20">
        <f t="shared" si="0"/>
        <v>0.27357358529999987</v>
      </c>
      <c r="J27" s="20">
        <f t="shared" si="0"/>
        <v>0.5663697972999997</v>
      </c>
      <c r="K27" s="20">
        <f t="shared" si="0"/>
        <v>0.63575701109999994</v>
      </c>
      <c r="L27" s="20">
        <f t="shared" si="0"/>
        <v>0.36369571560000047</v>
      </c>
    </row>
    <row r="28" spans="1:12" x14ac:dyDescent="0.25">
      <c r="A28" s="133"/>
      <c r="B28" s="147" t="s">
        <v>247</v>
      </c>
      <c r="C28" s="146">
        <f>+C29+C30</f>
        <v>1.10466648898</v>
      </c>
      <c r="D28" s="146">
        <f t="shared" ref="D28:L28" si="1">+D29+D30</f>
        <v>1.14363802735</v>
      </c>
      <c r="E28" s="146">
        <f t="shared" si="1"/>
        <v>1.1671677890299998</v>
      </c>
      <c r="F28" s="146">
        <f t="shared" si="1"/>
        <v>1.1601455860700001</v>
      </c>
      <c r="G28" s="146">
        <f t="shared" si="1"/>
        <v>1.19197890688</v>
      </c>
      <c r="H28" s="146"/>
      <c r="I28" s="146">
        <f t="shared" si="1"/>
        <v>3.8971538369999892E-2</v>
      </c>
      <c r="J28" s="146">
        <f t="shared" si="1"/>
        <v>2.3529761680000039E-2</v>
      </c>
      <c r="K28" s="146">
        <f t="shared" si="1"/>
        <v>-7.0222029599999736E-3</v>
      </c>
      <c r="L28" s="146">
        <f t="shared" si="1"/>
        <v>3.1833320810000093E-2</v>
      </c>
    </row>
    <row r="29" spans="1:12" x14ac:dyDescent="0.25">
      <c r="A29" s="133"/>
      <c r="B29" s="142" t="s">
        <v>237</v>
      </c>
      <c r="C29" s="83">
        <v>1.0026804399</v>
      </c>
      <c r="D29" s="83">
        <v>1.0395474602999999</v>
      </c>
      <c r="E29" s="83">
        <v>1.0476712054999999</v>
      </c>
      <c r="F29" s="83">
        <v>1.0302182241</v>
      </c>
      <c r="G29" s="83">
        <v>1.0468346148000001</v>
      </c>
      <c r="H29" s="11"/>
      <c r="I29" s="20">
        <f t="shared" ref="I29:L30" si="2">D29-C29</f>
        <v>3.6867020399999895E-2</v>
      </c>
      <c r="J29" s="20">
        <f t="shared" si="2"/>
        <v>8.1237452000000321E-3</v>
      </c>
      <c r="K29" s="20">
        <f t="shared" si="2"/>
        <v>-1.7452981399999956E-2</v>
      </c>
      <c r="L29" s="20">
        <f t="shared" si="2"/>
        <v>1.6616390700000094E-2</v>
      </c>
    </row>
    <row r="30" spans="1:12" x14ac:dyDescent="0.25">
      <c r="A30" s="133"/>
      <c r="B30" s="143" t="s">
        <v>239</v>
      </c>
      <c r="C30" s="84">
        <v>0.10198604908</v>
      </c>
      <c r="D30" s="84">
        <v>0.10409056705</v>
      </c>
      <c r="E30" s="84">
        <v>0.11949658353000001</v>
      </c>
      <c r="F30" s="84">
        <v>0.12992736196999999</v>
      </c>
      <c r="G30" s="84">
        <v>0.14514429207999999</v>
      </c>
      <c r="H30" s="72"/>
      <c r="I30" s="68">
        <f t="shared" si="2"/>
        <v>2.1045179699999972E-3</v>
      </c>
      <c r="J30" s="68">
        <f t="shared" si="2"/>
        <v>1.5406016480000007E-2</v>
      </c>
      <c r="K30" s="68">
        <f t="shared" si="2"/>
        <v>1.0430778439999983E-2</v>
      </c>
      <c r="L30" s="68">
        <f t="shared" si="2"/>
        <v>1.5216930109999999E-2</v>
      </c>
    </row>
    <row r="31" spans="1:12" x14ac:dyDescent="0.25">
      <c r="A31"/>
      <c r="B31" s="126" t="s">
        <v>235</v>
      </c>
      <c r="C31"/>
      <c r="D31"/>
      <c r="E31"/>
      <c r="F31"/>
      <c r="G31"/>
      <c r="H31"/>
      <c r="I31" s="12">
        <f>+SUM(I26:I28)</f>
        <v>0.83359076457000036</v>
      </c>
      <c r="J31" s="12">
        <f t="shared" ref="J31:L31" si="3">+SUM(J26:J28)</f>
        <v>2.1999718329799998</v>
      </c>
      <c r="K31" s="12">
        <f t="shared" si="3"/>
        <v>2.0249782821400002</v>
      </c>
      <c r="L31" s="12">
        <f t="shared" si="3"/>
        <v>1.2973363224099992</v>
      </c>
    </row>
    <row r="32" spans="1:12" x14ac:dyDescent="0.25">
      <c r="A32" s="367" t="str">
        <f>"Source: Short-Term Energy Outlook, "&amp;[1]Dates!$B$7&amp;""</f>
        <v>Source: Short-Term Energy Outlook, July 2019</v>
      </c>
      <c r="B32"/>
      <c r="C32"/>
      <c r="D32" s="10"/>
      <c r="E32"/>
      <c r="F32"/>
      <c r="G32"/>
      <c r="H32"/>
      <c r="I32" s="10" t="s">
        <v>7</v>
      </c>
      <c r="J32" s="27">
        <f>E26/D26-1</f>
        <v>0.17216867117542867</v>
      </c>
      <c r="K32" s="27">
        <f>F26/E26-1</f>
        <v>0.12737371118871388</v>
      </c>
      <c r="L32" s="27">
        <f>G26/F26-1</f>
        <v>7.2973383412078485E-2</v>
      </c>
    </row>
    <row r="35" spans="1:8" x14ac:dyDescent="0.25">
      <c r="A35" s="147"/>
      <c r="B35" s="147"/>
      <c r="C35" s="147" t="s">
        <v>266</v>
      </c>
      <c r="D35" s="147" t="s">
        <v>242</v>
      </c>
      <c r="E35" s="468" t="s">
        <v>241</v>
      </c>
      <c r="F35" s="468" t="s">
        <v>498</v>
      </c>
    </row>
    <row r="36" spans="1:8" x14ac:dyDescent="0.25">
      <c r="A36" s="147">
        <f t="shared" ref="A36:A83" si="4">YEAR(B36)</f>
        <v>2017</v>
      </c>
      <c r="B36" s="444">
        <f>[1]Dates!A119</f>
        <v>42736</v>
      </c>
      <c r="C36" s="445">
        <v>13.419108</v>
      </c>
      <c r="D36" s="141" t="e">
        <v>#N/A</v>
      </c>
      <c r="E36" s="446"/>
      <c r="F36" s="446">
        <v>13.419108</v>
      </c>
      <c r="G36" s="138"/>
    </row>
    <row r="37" spans="1:8" x14ac:dyDescent="0.25">
      <c r="A37" s="147">
        <f t="shared" si="4"/>
        <v>2017</v>
      </c>
      <c r="B37" s="444">
        <f>[1]Dates!A120</f>
        <v>42767</v>
      </c>
      <c r="C37" s="445">
        <v>13.886905</v>
      </c>
      <c r="D37" s="141" t="e">
        <v>#N/A</v>
      </c>
      <c r="E37" s="446">
        <f t="shared" ref="E37:E46" si="5">AVERAGEIF($A$36:$A$97,A37,$F$36:$F$97)</f>
        <v>14.326432416666664</v>
      </c>
      <c r="F37" s="446">
        <v>13.886905</v>
      </c>
      <c r="G37" s="138"/>
    </row>
    <row r="38" spans="1:8" x14ac:dyDescent="0.25">
      <c r="A38" s="147">
        <f t="shared" si="4"/>
        <v>2017</v>
      </c>
      <c r="B38" s="444">
        <f>[1]Dates!A121</f>
        <v>42795</v>
      </c>
      <c r="C38" s="445">
        <v>14.002295</v>
      </c>
      <c r="D38" s="141" t="e">
        <v>#N/A</v>
      </c>
      <c r="E38" s="446">
        <f t="shared" si="5"/>
        <v>14.326432416666664</v>
      </c>
      <c r="F38" s="446">
        <v>14.002295</v>
      </c>
      <c r="G38" s="138"/>
      <c r="H38" s="140"/>
    </row>
    <row r="39" spans="1:8" x14ac:dyDescent="0.25">
      <c r="A39" s="147">
        <f t="shared" si="4"/>
        <v>2017</v>
      </c>
      <c r="B39" s="444">
        <f>[1]Dates!A122</f>
        <v>42826</v>
      </c>
      <c r="C39" s="445">
        <v>13.906537999999999</v>
      </c>
      <c r="D39" s="141" t="e">
        <v>#N/A</v>
      </c>
      <c r="E39" s="446">
        <f t="shared" si="5"/>
        <v>14.326432416666664</v>
      </c>
      <c r="F39" s="446">
        <v>13.906537999999999</v>
      </c>
      <c r="G39" s="138"/>
    </row>
    <row r="40" spans="1:8" x14ac:dyDescent="0.25">
      <c r="A40" s="147">
        <f t="shared" si="4"/>
        <v>2017</v>
      </c>
      <c r="B40" s="444">
        <f>[1]Dates!A123</f>
        <v>42856</v>
      </c>
      <c r="C40" s="445">
        <v>14.115068000000001</v>
      </c>
      <c r="D40" s="141" t="e">
        <v>#N/A</v>
      </c>
      <c r="E40" s="446">
        <f t="shared" si="5"/>
        <v>14.326432416666664</v>
      </c>
      <c r="F40" s="446">
        <v>14.115068000000001</v>
      </c>
      <c r="G40" s="138"/>
    </row>
    <row r="41" spans="1:8" x14ac:dyDescent="0.25">
      <c r="A41" s="147">
        <f t="shared" si="4"/>
        <v>2017</v>
      </c>
      <c r="B41" s="444">
        <f>[1]Dates!A124</f>
        <v>42887</v>
      </c>
      <c r="C41" s="445">
        <v>14.068187</v>
      </c>
      <c r="D41" s="141" t="e">
        <v>#N/A</v>
      </c>
      <c r="E41" s="446">
        <f t="shared" si="5"/>
        <v>14.326432416666664</v>
      </c>
      <c r="F41" s="446">
        <v>14.068187</v>
      </c>
      <c r="G41" s="138"/>
    </row>
    <row r="42" spans="1:8" x14ac:dyDescent="0.25">
      <c r="A42" s="147">
        <f t="shared" si="4"/>
        <v>2017</v>
      </c>
      <c r="B42" s="444">
        <f>[1]Dates!A125</f>
        <v>42917</v>
      </c>
      <c r="C42" s="445">
        <v>14.242308</v>
      </c>
      <c r="D42" s="141" t="e">
        <v>#N/A</v>
      </c>
      <c r="E42" s="446">
        <f t="shared" si="5"/>
        <v>14.326432416666664</v>
      </c>
      <c r="F42" s="446">
        <v>14.242308</v>
      </c>
      <c r="G42" s="138"/>
    </row>
    <row r="43" spans="1:8" x14ac:dyDescent="0.25">
      <c r="A43" s="147">
        <f t="shared" si="4"/>
        <v>2017</v>
      </c>
      <c r="B43" s="444">
        <f>[1]Dates!A126</f>
        <v>42948</v>
      </c>
      <c r="C43" s="445">
        <v>14.224826999999999</v>
      </c>
      <c r="D43" s="141" t="e">
        <v>#N/A</v>
      </c>
      <c r="E43" s="446">
        <f t="shared" si="5"/>
        <v>14.326432416666664</v>
      </c>
      <c r="F43" s="446">
        <v>14.224826999999999</v>
      </c>
      <c r="G43" s="138"/>
    </row>
    <row r="44" spans="1:8" x14ac:dyDescent="0.25">
      <c r="A44" s="147">
        <f t="shared" si="4"/>
        <v>2017</v>
      </c>
      <c r="B44" s="444">
        <f>[1]Dates!A127</f>
        <v>42979</v>
      </c>
      <c r="C44" s="445">
        <v>14.402293</v>
      </c>
      <c r="D44" s="141" t="e">
        <v>#N/A</v>
      </c>
      <c r="E44" s="446">
        <f t="shared" si="5"/>
        <v>14.326432416666664</v>
      </c>
      <c r="F44" s="446">
        <v>14.402293</v>
      </c>
      <c r="G44" s="138"/>
    </row>
    <row r="45" spans="1:8" x14ac:dyDescent="0.25">
      <c r="A45" s="147">
        <f t="shared" si="4"/>
        <v>2017</v>
      </c>
      <c r="B45" s="444">
        <f>[1]Dates!A128</f>
        <v>43009</v>
      </c>
      <c r="C45" s="445">
        <v>14.93272</v>
      </c>
      <c r="D45" s="141" t="e">
        <v>#N/A</v>
      </c>
      <c r="E45" s="446">
        <f t="shared" si="5"/>
        <v>14.326432416666664</v>
      </c>
      <c r="F45" s="446">
        <v>14.93272</v>
      </c>
      <c r="G45" s="138"/>
    </row>
    <row r="46" spans="1:8" x14ac:dyDescent="0.25">
      <c r="A46" s="147">
        <f t="shared" si="4"/>
        <v>2017</v>
      </c>
      <c r="B46" s="444">
        <f>[1]Dates!A129</f>
        <v>43040</v>
      </c>
      <c r="C46" s="445">
        <v>15.471607000000001</v>
      </c>
      <c r="D46" s="141" t="e">
        <v>#N/A</v>
      </c>
      <c r="E46" s="446">
        <f t="shared" si="5"/>
        <v>14.326432416666664</v>
      </c>
      <c r="F46" s="446">
        <v>15.471607000000001</v>
      </c>
      <c r="G46" s="138"/>
    </row>
    <row r="47" spans="1:8" x14ac:dyDescent="0.25">
      <c r="A47" s="147">
        <f t="shared" si="4"/>
        <v>2017</v>
      </c>
      <c r="B47" s="444">
        <f>[1]Dates!A130</f>
        <v>43070</v>
      </c>
      <c r="C47" s="445">
        <v>15.245333</v>
      </c>
      <c r="D47" s="141" t="e">
        <v>#N/A</v>
      </c>
      <c r="E47" s="446"/>
      <c r="F47" s="446">
        <v>15.245333</v>
      </c>
      <c r="G47" s="138"/>
    </row>
    <row r="48" spans="1:8" x14ac:dyDescent="0.25">
      <c r="A48" s="147">
        <f t="shared" si="4"/>
        <v>2018</v>
      </c>
      <c r="B48" s="444">
        <f>[1]Dates!A131</f>
        <v>43101</v>
      </c>
      <c r="C48" s="445">
        <v>15.018359</v>
      </c>
      <c r="D48" s="141" t="e">
        <v>#N/A</v>
      </c>
      <c r="E48" s="446"/>
      <c r="F48" s="446">
        <v>15.018359</v>
      </c>
      <c r="G48" s="138"/>
    </row>
    <row r="49" spans="1:8" x14ac:dyDescent="0.25">
      <c r="A49" s="147">
        <f t="shared" si="4"/>
        <v>2018</v>
      </c>
      <c r="B49" s="444">
        <f>[1]Dates!A132</f>
        <v>43132</v>
      </c>
      <c r="C49" s="445">
        <v>15.487536</v>
      </c>
      <c r="D49" s="141" t="e">
        <v>#N/A</v>
      </c>
      <c r="E49" s="446">
        <f t="shared" ref="E49" si="6">AVERAGEIF($A$36:$A$97,A49,$F$36:$F$97)</f>
        <v>16.53064775</v>
      </c>
      <c r="F49" s="446">
        <v>15.487536</v>
      </c>
      <c r="G49" s="138"/>
    </row>
    <row r="50" spans="1:8" x14ac:dyDescent="0.25">
      <c r="A50" s="147">
        <f t="shared" si="4"/>
        <v>2018</v>
      </c>
      <c r="B50" s="444">
        <f>[1]Dates!A133</f>
        <v>43160</v>
      </c>
      <c r="C50" s="445">
        <v>15.836328999999999</v>
      </c>
      <c r="D50" s="141" t="e">
        <v>#N/A</v>
      </c>
      <c r="E50" s="446">
        <f t="shared" ref="E50:E58" si="7">AVERAGEIF($A$36:$A$97,A50,$F$36:$F$97)</f>
        <v>16.53064775</v>
      </c>
      <c r="F50" s="446">
        <v>15.836328999999999</v>
      </c>
      <c r="G50" s="138"/>
      <c r="H50" s="140"/>
    </row>
    <row r="51" spans="1:8" x14ac:dyDescent="0.25">
      <c r="A51" s="147">
        <f t="shared" si="4"/>
        <v>2018</v>
      </c>
      <c r="B51" s="444">
        <f>[1]Dates!A134</f>
        <v>43191</v>
      </c>
      <c r="C51" s="445">
        <v>15.928782999999999</v>
      </c>
      <c r="D51" s="141" t="e">
        <v>#N/A</v>
      </c>
      <c r="E51" s="446">
        <f t="shared" si="7"/>
        <v>16.53064775</v>
      </c>
      <c r="F51" s="446">
        <v>15.928782999999999</v>
      </c>
      <c r="G51" s="138"/>
    </row>
    <row r="52" spans="1:8" x14ac:dyDescent="0.25">
      <c r="A52" s="147">
        <f t="shared" si="4"/>
        <v>2018</v>
      </c>
      <c r="B52" s="444">
        <f>[1]Dates!A135</f>
        <v>43221</v>
      </c>
      <c r="C52" s="445">
        <v>16.002206000000001</v>
      </c>
      <c r="D52" s="141" t="e">
        <v>#N/A</v>
      </c>
      <c r="E52" s="446">
        <f t="shared" si="7"/>
        <v>16.53064775</v>
      </c>
      <c r="F52" s="446">
        <v>16.002206000000001</v>
      </c>
      <c r="G52" s="138"/>
    </row>
    <row r="53" spans="1:8" x14ac:dyDescent="0.25">
      <c r="A53" s="147">
        <f t="shared" si="4"/>
        <v>2018</v>
      </c>
      <c r="B53" s="444">
        <f>[1]Dates!A136</f>
        <v>43252</v>
      </c>
      <c r="C53" s="445">
        <v>16.250121</v>
      </c>
      <c r="D53" s="141" t="e">
        <v>#N/A</v>
      </c>
      <c r="E53" s="446">
        <f t="shared" si="7"/>
        <v>16.53064775</v>
      </c>
      <c r="F53" s="446">
        <v>16.250121</v>
      </c>
      <c r="G53" s="138"/>
    </row>
    <row r="54" spans="1:8" x14ac:dyDescent="0.25">
      <c r="A54" s="147">
        <f t="shared" si="4"/>
        <v>2018</v>
      </c>
      <c r="B54" s="444">
        <f>[1]Dates!A137</f>
        <v>43282</v>
      </c>
      <c r="C54" s="445">
        <v>16.614927000000002</v>
      </c>
      <c r="D54" s="141" t="e">
        <v>#N/A</v>
      </c>
      <c r="E54" s="446">
        <f t="shared" si="7"/>
        <v>16.53064775</v>
      </c>
      <c r="F54" s="446">
        <v>16.614927000000002</v>
      </c>
      <c r="G54" s="138"/>
    </row>
    <row r="55" spans="1:8" x14ac:dyDescent="0.25">
      <c r="A55" s="147">
        <f t="shared" si="4"/>
        <v>2018</v>
      </c>
      <c r="B55" s="444">
        <f>[1]Dates!A138</f>
        <v>43313</v>
      </c>
      <c r="C55" s="445">
        <v>17.176738</v>
      </c>
      <c r="D55" s="141" t="e">
        <v>#N/A</v>
      </c>
      <c r="E55" s="446">
        <f t="shared" si="7"/>
        <v>16.53064775</v>
      </c>
      <c r="F55" s="446">
        <v>17.176738</v>
      </c>
      <c r="G55" s="138"/>
    </row>
    <row r="56" spans="1:8" x14ac:dyDescent="0.25">
      <c r="A56" s="147">
        <f t="shared" si="4"/>
        <v>2018</v>
      </c>
      <c r="B56" s="444">
        <f>[1]Dates!A139</f>
        <v>43344</v>
      </c>
      <c r="C56" s="445">
        <v>17.308067000000001</v>
      </c>
      <c r="D56" s="141" t="e">
        <v>#N/A</v>
      </c>
      <c r="E56" s="446">
        <f t="shared" si="7"/>
        <v>16.53064775</v>
      </c>
      <c r="F56" s="446">
        <v>17.308067000000001</v>
      </c>
      <c r="G56" s="138"/>
    </row>
    <row r="57" spans="1:8" x14ac:dyDescent="0.25">
      <c r="A57" s="147">
        <f t="shared" si="4"/>
        <v>2018</v>
      </c>
      <c r="B57" s="444">
        <f>[1]Dates!A140</f>
        <v>43374</v>
      </c>
      <c r="C57" s="445">
        <v>17.353127000000001</v>
      </c>
      <c r="D57" s="141" t="e">
        <v>#N/A</v>
      </c>
      <c r="E57" s="446">
        <f t="shared" si="7"/>
        <v>16.53064775</v>
      </c>
      <c r="F57" s="446">
        <v>17.353127000000001</v>
      </c>
      <c r="G57" s="138"/>
    </row>
    <row r="58" spans="1:8" x14ac:dyDescent="0.25">
      <c r="A58" s="147">
        <f t="shared" si="4"/>
        <v>2018</v>
      </c>
      <c r="B58" s="444">
        <f>[1]Dates!A141</f>
        <v>43405</v>
      </c>
      <c r="C58" s="445">
        <v>17.730858000000001</v>
      </c>
      <c r="D58" s="141" t="e">
        <v>#N/A</v>
      </c>
      <c r="E58" s="446">
        <f t="shared" si="7"/>
        <v>16.53064775</v>
      </c>
      <c r="F58" s="446">
        <v>17.730858000000001</v>
      </c>
      <c r="G58" s="138"/>
    </row>
    <row r="59" spans="1:8" x14ac:dyDescent="0.25">
      <c r="A59" s="147">
        <f t="shared" si="4"/>
        <v>2018</v>
      </c>
      <c r="B59" s="444">
        <f>[1]Dates!A142</f>
        <v>43435</v>
      </c>
      <c r="C59" s="445">
        <v>17.660722</v>
      </c>
      <c r="D59" s="141" t="e">
        <v>#N/A</v>
      </c>
      <c r="E59" s="446"/>
      <c r="F59" s="446">
        <v>17.660722</v>
      </c>
      <c r="G59" s="138"/>
    </row>
    <row r="60" spans="1:8" x14ac:dyDescent="0.25">
      <c r="A60" s="147">
        <f t="shared" si="4"/>
        <v>2019</v>
      </c>
      <c r="B60" s="444">
        <f>[1]Dates!A143</f>
        <v>43466</v>
      </c>
      <c r="C60" s="445">
        <v>17.592589</v>
      </c>
      <c r="D60" s="141" t="e">
        <v>#N/A</v>
      </c>
      <c r="E60" s="446"/>
      <c r="F60" s="446">
        <v>17.592589</v>
      </c>
      <c r="G60" s="138"/>
    </row>
    <row r="61" spans="1:8" x14ac:dyDescent="0.25">
      <c r="A61" s="147">
        <f t="shared" si="4"/>
        <v>2019</v>
      </c>
      <c r="B61" s="444">
        <f>[1]Dates!A144</f>
        <v>43497</v>
      </c>
      <c r="C61" s="445">
        <v>17.580159999999999</v>
      </c>
      <c r="D61" s="141" t="e">
        <v>#N/A</v>
      </c>
      <c r="E61" s="446">
        <f t="shared" ref="E61" si="8">AVERAGEIF($A$36:$A$97,A61,$F$36:$F$97)</f>
        <v>18.839753160333331</v>
      </c>
      <c r="F61" s="446">
        <v>17.580159999999999</v>
      </c>
      <c r="G61" s="138"/>
    </row>
    <row r="62" spans="1:8" x14ac:dyDescent="0.25">
      <c r="A62" s="147">
        <f t="shared" si="4"/>
        <v>2019</v>
      </c>
      <c r="B62" s="444">
        <f>[1]Dates!A145</f>
        <v>43525</v>
      </c>
      <c r="C62" s="445">
        <v>17.80397</v>
      </c>
      <c r="D62" s="141" t="e">
        <v>#N/A</v>
      </c>
      <c r="E62" s="446">
        <f t="shared" ref="E62:E70" si="9">AVERAGEIF($A$36:$A$97,A62,$F$36:$F$97)</f>
        <v>18.839753160333331</v>
      </c>
      <c r="F62" s="446">
        <v>17.80397</v>
      </c>
      <c r="G62" s="138"/>
      <c r="H62" s="140"/>
    </row>
    <row r="63" spans="1:8" x14ac:dyDescent="0.25">
      <c r="A63" s="147">
        <f t="shared" si="4"/>
        <v>2019</v>
      </c>
      <c r="B63" s="444">
        <f>[1]Dates!A146</f>
        <v>43556</v>
      </c>
      <c r="C63" s="445">
        <v>18.159911000000001</v>
      </c>
      <c r="D63" s="141" t="e">
        <v>#N/A</v>
      </c>
      <c r="E63" s="446">
        <f t="shared" si="9"/>
        <v>18.839753160333331</v>
      </c>
      <c r="F63" s="446">
        <v>18.159911000000001</v>
      </c>
      <c r="G63" s="138"/>
    </row>
    <row r="64" spans="1:8" x14ac:dyDescent="0.25">
      <c r="A64" s="147">
        <f t="shared" si="4"/>
        <v>2019</v>
      </c>
      <c r="B64" s="444">
        <f>[1]Dates!A147</f>
        <v>43586</v>
      </c>
      <c r="C64" s="445">
        <v>18.299847584999998</v>
      </c>
      <c r="D64" s="141" t="e">
        <v>#N/A</v>
      </c>
      <c r="E64" s="446">
        <f t="shared" si="9"/>
        <v>18.839753160333331</v>
      </c>
      <c r="F64" s="446">
        <v>18.299847584999998</v>
      </c>
      <c r="G64" s="138"/>
    </row>
    <row r="65" spans="1:8" x14ac:dyDescent="0.25">
      <c r="A65" s="147">
        <f t="shared" si="4"/>
        <v>2019</v>
      </c>
      <c r="B65" s="444">
        <f>[1]Dates!A148</f>
        <v>43617</v>
      </c>
      <c r="C65" s="445">
        <v>18.376060338999999</v>
      </c>
      <c r="D65" s="141">
        <v>18.376060338999999</v>
      </c>
      <c r="E65" s="446">
        <f t="shared" si="9"/>
        <v>18.839753160333331</v>
      </c>
      <c r="F65" s="446">
        <v>18.376060338999999</v>
      </c>
      <c r="G65" s="138"/>
    </row>
    <row r="66" spans="1:8" x14ac:dyDescent="0.25">
      <c r="A66" s="147">
        <f t="shared" si="4"/>
        <v>2019</v>
      </c>
      <c r="B66" s="444">
        <f>[1]Dates!A149</f>
        <v>43647</v>
      </c>
      <c r="C66" s="445" t="e">
        <v>#N/A</v>
      </c>
      <c r="D66" s="141">
        <v>19.21237</v>
      </c>
      <c r="E66" s="446">
        <f t="shared" si="9"/>
        <v>18.839753160333331</v>
      </c>
      <c r="F66" s="446">
        <v>19.21237</v>
      </c>
      <c r="G66" s="138"/>
    </row>
    <row r="67" spans="1:8" x14ac:dyDescent="0.25">
      <c r="A67" s="147">
        <f t="shared" si="4"/>
        <v>2019</v>
      </c>
      <c r="B67" s="444">
        <f>[1]Dates!A150</f>
        <v>43678</v>
      </c>
      <c r="C67" s="445" t="e">
        <v>#N/A</v>
      </c>
      <c r="D67" s="141">
        <v>19.4877</v>
      </c>
      <c r="E67" s="446">
        <f t="shared" si="9"/>
        <v>18.839753160333331</v>
      </c>
      <c r="F67" s="446">
        <v>19.4877</v>
      </c>
      <c r="G67" s="138"/>
    </row>
    <row r="68" spans="1:8" x14ac:dyDescent="0.25">
      <c r="A68" s="147">
        <f t="shared" si="4"/>
        <v>2019</v>
      </c>
      <c r="B68" s="444">
        <f>[1]Dates!A151</f>
        <v>43709</v>
      </c>
      <c r="C68" s="445" t="e">
        <v>#N/A</v>
      </c>
      <c r="D68" s="141">
        <v>19.666640000000001</v>
      </c>
      <c r="E68" s="446">
        <f t="shared" si="9"/>
        <v>18.839753160333331</v>
      </c>
      <c r="F68" s="446">
        <v>19.666640000000001</v>
      </c>
      <c r="G68" s="138"/>
    </row>
    <row r="69" spans="1:8" x14ac:dyDescent="0.25">
      <c r="A69" s="147">
        <f t="shared" si="4"/>
        <v>2019</v>
      </c>
      <c r="B69" s="444">
        <f>[1]Dates!A152</f>
        <v>43739</v>
      </c>
      <c r="C69" s="445" t="e">
        <v>#N/A</v>
      </c>
      <c r="D69" s="141">
        <v>19.80743</v>
      </c>
      <c r="E69" s="446">
        <f t="shared" si="9"/>
        <v>18.839753160333331</v>
      </c>
      <c r="F69" s="446">
        <v>19.80743</v>
      </c>
      <c r="G69" s="138"/>
    </row>
    <row r="70" spans="1:8" x14ac:dyDescent="0.25">
      <c r="A70" s="147">
        <f t="shared" si="4"/>
        <v>2019</v>
      </c>
      <c r="B70" s="444">
        <f>[1]Dates!A153</f>
        <v>43770</v>
      </c>
      <c r="C70" s="445" t="e">
        <v>#N/A</v>
      </c>
      <c r="D70" s="141">
        <v>20.089320000000001</v>
      </c>
      <c r="E70" s="446">
        <f t="shared" si="9"/>
        <v>18.839753160333331</v>
      </c>
      <c r="F70" s="446">
        <v>20.089320000000001</v>
      </c>
      <c r="G70" s="138"/>
    </row>
    <row r="71" spans="1:8" x14ac:dyDescent="0.25">
      <c r="A71" s="147">
        <f t="shared" si="4"/>
        <v>2019</v>
      </c>
      <c r="B71" s="444">
        <f>[1]Dates!A154</f>
        <v>43800</v>
      </c>
      <c r="C71" s="445" t="e">
        <v>#N/A</v>
      </c>
      <c r="D71" s="141">
        <v>20.00104</v>
      </c>
      <c r="E71" s="446"/>
      <c r="F71" s="446">
        <v>20.00104</v>
      </c>
      <c r="G71" s="138"/>
    </row>
    <row r="72" spans="1:8" x14ac:dyDescent="0.25">
      <c r="A72" s="147">
        <f t="shared" si="4"/>
        <v>2020</v>
      </c>
      <c r="B72" s="444">
        <f>[1]Dates!A155</f>
        <v>43831</v>
      </c>
      <c r="C72" s="445" t="e">
        <v>#N/A</v>
      </c>
      <c r="D72" s="141">
        <v>19.874580000000002</v>
      </c>
      <c r="E72" s="446"/>
      <c r="F72" s="446">
        <v>19.874580000000002</v>
      </c>
      <c r="G72" s="138"/>
    </row>
    <row r="73" spans="1:8" x14ac:dyDescent="0.25">
      <c r="A73" s="147">
        <f t="shared" si="4"/>
        <v>2020</v>
      </c>
      <c r="B73" s="444">
        <f>[1]Dates!A156</f>
        <v>43862</v>
      </c>
      <c r="C73" s="445" t="e">
        <v>#N/A</v>
      </c>
      <c r="D73" s="141">
        <v>19.91497</v>
      </c>
      <c r="E73" s="446">
        <f t="shared" ref="E73" si="10">AVERAGEIF($A$36:$A$97,A73,$F$36:$F$97)</f>
        <v>20.431311666666673</v>
      </c>
      <c r="F73" s="446">
        <v>19.91497</v>
      </c>
      <c r="G73" s="138"/>
    </row>
    <row r="74" spans="1:8" x14ac:dyDescent="0.25">
      <c r="A74" s="147">
        <f t="shared" si="4"/>
        <v>2020</v>
      </c>
      <c r="B74" s="444">
        <f>[1]Dates!A157</f>
        <v>43891</v>
      </c>
      <c r="C74" s="445" t="e">
        <v>#N/A</v>
      </c>
      <c r="D74" s="141">
        <v>20.060590000000001</v>
      </c>
      <c r="E74" s="446">
        <f t="shared" ref="E74:E82" si="11">AVERAGEIF($A$36:$A$97,A74,$F$36:$F$97)</f>
        <v>20.431311666666673</v>
      </c>
      <c r="F74" s="446">
        <v>20.060590000000001</v>
      </c>
      <c r="G74" s="138"/>
      <c r="H74" s="140"/>
    </row>
    <row r="75" spans="1:8" x14ac:dyDescent="0.25">
      <c r="A75" s="147">
        <f t="shared" si="4"/>
        <v>2020</v>
      </c>
      <c r="B75" s="444">
        <f>[1]Dates!A158</f>
        <v>43922</v>
      </c>
      <c r="C75" s="445" t="e">
        <v>#N/A</v>
      </c>
      <c r="D75" s="141">
        <v>20.14799</v>
      </c>
      <c r="E75" s="446">
        <f t="shared" si="11"/>
        <v>20.431311666666673</v>
      </c>
      <c r="F75" s="446">
        <v>20.14799</v>
      </c>
      <c r="G75" s="138"/>
    </row>
    <row r="76" spans="1:8" x14ac:dyDescent="0.25">
      <c r="A76" s="147">
        <f t="shared" si="4"/>
        <v>2020</v>
      </c>
      <c r="B76" s="444">
        <f>[1]Dates!A159</f>
        <v>43952</v>
      </c>
      <c r="C76" s="445" t="e">
        <v>#N/A</v>
      </c>
      <c r="D76" s="141">
        <v>20.299600000000002</v>
      </c>
      <c r="E76" s="446">
        <f t="shared" si="11"/>
        <v>20.431311666666673</v>
      </c>
      <c r="F76" s="446">
        <v>20.299600000000002</v>
      </c>
      <c r="G76" s="138"/>
    </row>
    <row r="77" spans="1:8" x14ac:dyDescent="0.25">
      <c r="A77" s="147">
        <f t="shared" si="4"/>
        <v>2020</v>
      </c>
      <c r="B77" s="444">
        <f>[1]Dates!A160</f>
        <v>43983</v>
      </c>
      <c r="C77" s="445" t="e">
        <v>#N/A</v>
      </c>
      <c r="D77" s="141">
        <v>20.402799999999999</v>
      </c>
      <c r="E77" s="446">
        <f t="shared" si="11"/>
        <v>20.431311666666673</v>
      </c>
      <c r="F77" s="446">
        <v>20.402799999999999</v>
      </c>
      <c r="G77" s="138"/>
    </row>
    <row r="78" spans="1:8" x14ac:dyDescent="0.25">
      <c r="A78" s="147">
        <f t="shared" si="4"/>
        <v>2020</v>
      </c>
      <c r="B78" s="444">
        <f>[1]Dates!A161</f>
        <v>44013</v>
      </c>
      <c r="C78" s="445" t="e">
        <v>#N/A</v>
      </c>
      <c r="D78" s="141">
        <v>20.405799999999999</v>
      </c>
      <c r="E78" s="446">
        <f t="shared" si="11"/>
        <v>20.431311666666673</v>
      </c>
      <c r="F78" s="446">
        <v>20.405799999999999</v>
      </c>
      <c r="G78" s="138"/>
    </row>
    <row r="79" spans="1:8" x14ac:dyDescent="0.25">
      <c r="A79" s="147">
        <f t="shared" si="4"/>
        <v>2020</v>
      </c>
      <c r="B79" s="444">
        <f>[1]Dates!A162</f>
        <v>44044</v>
      </c>
      <c r="C79" s="445" t="e">
        <v>#N/A</v>
      </c>
      <c r="D79" s="141">
        <v>20.59995</v>
      </c>
      <c r="E79" s="446">
        <f t="shared" si="11"/>
        <v>20.431311666666673</v>
      </c>
      <c r="F79" s="446">
        <v>20.59995</v>
      </c>
      <c r="G79" s="138"/>
    </row>
    <row r="80" spans="1:8" x14ac:dyDescent="0.25">
      <c r="A80" s="147">
        <f t="shared" si="4"/>
        <v>2020</v>
      </c>
      <c r="B80" s="444">
        <f>[1]Dates!A163</f>
        <v>44075</v>
      </c>
      <c r="C80" s="445" t="e">
        <v>#N/A</v>
      </c>
      <c r="D80" s="141">
        <v>20.78416</v>
      </c>
      <c r="E80" s="446">
        <f t="shared" si="11"/>
        <v>20.431311666666673</v>
      </c>
      <c r="F80" s="446">
        <v>20.78416</v>
      </c>
      <c r="G80" s="138"/>
    </row>
    <row r="81" spans="1:7" x14ac:dyDescent="0.25">
      <c r="A81" s="147">
        <f t="shared" si="4"/>
        <v>2020</v>
      </c>
      <c r="B81" s="444">
        <f>[1]Dates!A164</f>
        <v>44105</v>
      </c>
      <c r="C81" s="445" t="e">
        <v>#N/A</v>
      </c>
      <c r="D81" s="141">
        <v>20.721109999999999</v>
      </c>
      <c r="E81" s="446">
        <f t="shared" si="11"/>
        <v>20.431311666666673</v>
      </c>
      <c r="F81" s="446">
        <v>20.721109999999999</v>
      </c>
      <c r="G81" s="138"/>
    </row>
    <row r="82" spans="1:7" x14ac:dyDescent="0.25">
      <c r="A82" s="147">
        <f t="shared" si="4"/>
        <v>2020</v>
      </c>
      <c r="B82" s="444">
        <f>[1]Dates!A165</f>
        <v>44136</v>
      </c>
      <c r="C82" s="445" t="e">
        <v>#N/A</v>
      </c>
      <c r="D82" s="141">
        <v>21.025480000000002</v>
      </c>
      <c r="E82" s="446">
        <f t="shared" si="11"/>
        <v>20.431311666666673</v>
      </c>
      <c r="F82" s="446">
        <v>21.025480000000002</v>
      </c>
      <c r="G82" s="138"/>
    </row>
    <row r="83" spans="1:7" x14ac:dyDescent="0.25">
      <c r="A83" s="147">
        <f t="shared" si="4"/>
        <v>2020</v>
      </c>
      <c r="B83" s="444">
        <f>[1]Dates!A166</f>
        <v>44166</v>
      </c>
      <c r="C83" s="445" t="e">
        <v>#N/A</v>
      </c>
      <c r="D83" s="141">
        <v>20.93871</v>
      </c>
      <c r="E83" s="446"/>
      <c r="F83" s="446">
        <v>20.93871</v>
      </c>
      <c r="G83" s="138"/>
    </row>
    <row r="84" spans="1:7" x14ac:dyDescent="0.25">
      <c r="F84" s="140"/>
      <c r="G84" s="138"/>
    </row>
    <row r="85" spans="1:7" x14ac:dyDescent="0.25">
      <c r="F85" s="140"/>
      <c r="G85" s="138"/>
    </row>
    <row r="86" spans="1:7" x14ac:dyDescent="0.25">
      <c r="F86" s="140"/>
      <c r="G86" s="138"/>
    </row>
    <row r="87" spans="1:7" x14ac:dyDescent="0.25">
      <c r="F87" s="140"/>
      <c r="G87" s="138"/>
    </row>
    <row r="88" spans="1:7" x14ac:dyDescent="0.25">
      <c r="F88" s="140"/>
      <c r="G88" s="138"/>
    </row>
    <row r="89" spans="1:7" x14ac:dyDescent="0.25">
      <c r="A89" s="5"/>
      <c r="B89" s="5" t="s">
        <v>0</v>
      </c>
      <c r="F89" s="140"/>
      <c r="G89" s="138"/>
    </row>
    <row r="90" spans="1:7" x14ac:dyDescent="0.25">
      <c r="A90">
        <v>2.5</v>
      </c>
      <c r="B90" s="17">
        <v>-1</v>
      </c>
      <c r="F90" s="140"/>
      <c r="G90" s="138"/>
    </row>
    <row r="91" spans="1:7" x14ac:dyDescent="0.25">
      <c r="A91">
        <v>2.5</v>
      </c>
      <c r="B91" s="17">
        <v>2</v>
      </c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  <c r="G106" s="138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1"/>
    <col min="3" max="3" width="14.7109375" style="131" customWidth="1"/>
    <col min="4" max="14" width="9.140625" style="131"/>
    <col min="15" max="16" width="9.140625" style="133"/>
    <col min="17" max="17" width="9.140625" style="131"/>
    <col min="18" max="18" width="31.28515625" style="131" customWidth="1"/>
    <col min="19" max="19" width="11" style="131" customWidth="1"/>
    <col min="20" max="27" width="9.140625" style="131"/>
    <col min="28" max="29" width="9.140625" style="133"/>
    <col min="30" max="16384" width="9.140625" style="131"/>
  </cols>
  <sheetData>
    <row r="2" spans="1:19" ht="15.75" x14ac:dyDescent="0.25">
      <c r="A2" s="44" t="str">
        <f>[1]Dates!$B$6</f>
        <v>Short-Term Energy Outlook, July 2019</v>
      </c>
    </row>
    <row r="3" spans="1:19" x14ac:dyDescent="0.25">
      <c r="A3" s="22" t="s">
        <v>16</v>
      </c>
      <c r="B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369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258</v>
      </c>
      <c r="S6" s="234" t="s">
        <v>257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260</v>
      </c>
      <c r="S7" s="235" t="s">
        <v>259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262</v>
      </c>
      <c r="S8" s="235" t="s">
        <v>261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264</v>
      </c>
      <c r="S9" s="235" t="s">
        <v>265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488" t="s">
        <v>296</v>
      </c>
      <c r="S10" s="487" t="s">
        <v>256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85"/>
      <c r="I19" s="185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2" spans="2:13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4"/>
    </row>
    <row r="24" spans="2:13" x14ac:dyDescent="0.25">
      <c r="B24"/>
      <c r="C24"/>
      <c r="D24" s="572" t="s">
        <v>295</v>
      </c>
      <c r="E24" s="572"/>
      <c r="F24" s="572"/>
      <c r="G24" s="572"/>
      <c r="H24" s="572"/>
      <c r="I24" s="32"/>
      <c r="J24" s="572" t="s">
        <v>96</v>
      </c>
      <c r="K24" s="572"/>
      <c r="L24" s="572"/>
      <c r="M24" s="572"/>
    </row>
    <row r="25" spans="2:13" x14ac:dyDescent="0.25">
      <c r="C25" s="9"/>
      <c r="D25" s="82">
        <f>[1]Dates!$C$35</f>
        <v>2016</v>
      </c>
      <c r="E25" s="82">
        <f>[1]Dates!$C$36</f>
        <v>2017</v>
      </c>
      <c r="F25" s="82">
        <f>[1]Dates!$C$37</f>
        <v>2018</v>
      </c>
      <c r="G25" s="82">
        <f>[1]Dates!$C$38</f>
        <v>2019</v>
      </c>
      <c r="H25" s="82">
        <f>[1]Dates!$C$39</f>
        <v>2020</v>
      </c>
      <c r="I25" s="35"/>
      <c r="J25" s="82">
        <f>[1]Dates!$C$36</f>
        <v>2017</v>
      </c>
      <c r="K25" s="82">
        <f>[1]Dates!$C$37</f>
        <v>2018</v>
      </c>
      <c r="L25" s="82">
        <f>[1]Dates!$C$38</f>
        <v>2019</v>
      </c>
      <c r="M25" s="82">
        <f>[1]Dates!$C$39</f>
        <v>2020</v>
      </c>
    </row>
    <row r="26" spans="2:13" x14ac:dyDescent="0.25">
      <c r="C26" s="142" t="s">
        <v>258</v>
      </c>
      <c r="D26" s="83">
        <v>9.3170800574000001</v>
      </c>
      <c r="E26" s="83">
        <v>9.3265335396999998</v>
      </c>
      <c r="F26" s="83">
        <v>9.3192191999999991</v>
      </c>
      <c r="G26" s="83">
        <v>9.3171031425000006</v>
      </c>
      <c r="H26" s="83">
        <v>9.3363797678000005</v>
      </c>
      <c r="I26" s="11"/>
      <c r="J26" s="20">
        <f t="shared" ref="J26:M30" si="0">E26-D26</f>
        <v>9.4534822999996493E-3</v>
      </c>
      <c r="K26" s="20">
        <f t="shared" si="0"/>
        <v>-7.3143397000006161E-3</v>
      </c>
      <c r="L26" s="20">
        <f t="shared" si="0"/>
        <v>-2.1160574999985471E-3</v>
      </c>
      <c r="M26" s="20">
        <f t="shared" si="0"/>
        <v>1.927662529999985E-2</v>
      </c>
    </row>
    <row r="27" spans="2:13" x14ac:dyDescent="0.25">
      <c r="C27" s="142" t="s">
        <v>260</v>
      </c>
      <c r="D27" s="83">
        <v>1.6142273524999999</v>
      </c>
      <c r="E27" s="83">
        <v>1.6821751452</v>
      </c>
      <c r="F27" s="83">
        <v>1.7109600411000001</v>
      </c>
      <c r="G27" s="83">
        <v>1.7783553726000001</v>
      </c>
      <c r="H27" s="83">
        <v>1.8292574425999999</v>
      </c>
      <c r="I27" s="11"/>
      <c r="J27" s="20">
        <f t="shared" si="0"/>
        <v>6.7947792700000065E-2</v>
      </c>
      <c r="K27" s="20">
        <f t="shared" si="0"/>
        <v>2.8784895900000107E-2</v>
      </c>
      <c r="L27" s="20">
        <f t="shared" si="0"/>
        <v>6.7395331499999989E-2</v>
      </c>
      <c r="M27" s="20">
        <f t="shared" si="0"/>
        <v>5.0902069999999799E-2</v>
      </c>
    </row>
    <row r="28" spans="2:13" x14ac:dyDescent="0.25">
      <c r="C28" s="142" t="s">
        <v>262</v>
      </c>
      <c r="D28" s="83">
        <v>3.8772516556999999</v>
      </c>
      <c r="E28" s="83">
        <v>3.9321877396999998</v>
      </c>
      <c r="F28" s="83">
        <v>4.133572011</v>
      </c>
      <c r="G28" s="83">
        <v>4.1278568191999998</v>
      </c>
      <c r="H28" s="83">
        <v>4.1709588634000001</v>
      </c>
      <c r="I28" s="11"/>
      <c r="J28" s="20">
        <f t="shared" si="0"/>
        <v>5.4936083999999941E-2</v>
      </c>
      <c r="K28" s="20">
        <f t="shared" si="0"/>
        <v>0.20138427130000025</v>
      </c>
      <c r="L28" s="20">
        <f t="shared" si="0"/>
        <v>-5.7151918000002411E-3</v>
      </c>
      <c r="M28" s="20">
        <f t="shared" si="0"/>
        <v>4.31020442000003E-2</v>
      </c>
    </row>
    <row r="29" spans="2:13" x14ac:dyDescent="0.25">
      <c r="C29" s="142" t="s">
        <v>264</v>
      </c>
      <c r="D29" s="83">
        <v>2.5361612567999998</v>
      </c>
      <c r="E29" s="83">
        <v>2.6428629040999998</v>
      </c>
      <c r="F29" s="83">
        <v>2.9869199205000001</v>
      </c>
      <c r="G29" s="83">
        <v>3.2764269044000001</v>
      </c>
      <c r="H29" s="83">
        <v>3.405562347</v>
      </c>
      <c r="I29" s="11"/>
      <c r="J29" s="20">
        <f t="shared" ref="J29" si="1">E29-D29</f>
        <v>0.10670164729999998</v>
      </c>
      <c r="K29" s="20">
        <f t="shared" ref="K29" si="2">F29-E29</f>
        <v>0.3440570164000003</v>
      </c>
      <c r="L29" s="20">
        <f t="shared" ref="L29" si="3">G29-F29</f>
        <v>0.28950698389999996</v>
      </c>
      <c r="M29" s="20">
        <f t="shared" ref="M29" si="4">H29-G29</f>
        <v>0.12913544259999998</v>
      </c>
    </row>
    <row r="30" spans="2:13" x14ac:dyDescent="0.25">
      <c r="C30" s="143" t="s">
        <v>263</v>
      </c>
      <c r="D30" s="84">
        <f>+D31-SUM(D26:D29)</f>
        <v>2.3425146095999985</v>
      </c>
      <c r="E30" s="84">
        <f>+E31-SUM(E26:E29)</f>
        <v>2.3739574463000004</v>
      </c>
      <c r="F30" s="84">
        <f>+F31-SUM(F26:F29)</f>
        <v>2.3021993424000016</v>
      </c>
      <c r="G30" s="84">
        <f>+G31-SUM(G26:G29)</f>
        <v>2.2011459653000003</v>
      </c>
      <c r="H30" s="84">
        <f>+H31-SUM(H26:H29)</f>
        <v>2.1711281092000014</v>
      </c>
      <c r="I30" s="72"/>
      <c r="J30" s="68">
        <f t="shared" si="0"/>
        <v>3.1442836700001919E-2</v>
      </c>
      <c r="K30" s="68">
        <f t="shared" si="0"/>
        <v>-7.1758103899998815E-2</v>
      </c>
      <c r="L30" s="68">
        <f t="shared" si="0"/>
        <v>-0.10105337710000128</v>
      </c>
      <c r="M30" s="68">
        <f t="shared" si="0"/>
        <v>-3.0017856099998852E-2</v>
      </c>
    </row>
    <row r="31" spans="2:13" x14ac:dyDescent="0.25">
      <c r="C31" s="126" t="s">
        <v>235</v>
      </c>
      <c r="D31" s="83">
        <v>19.687234931999999</v>
      </c>
      <c r="E31" s="83">
        <v>19.957716775000002</v>
      </c>
      <c r="F31" s="83">
        <v>20.452870515000001</v>
      </c>
      <c r="G31" s="83">
        <v>20.700888204000002</v>
      </c>
      <c r="H31" s="83">
        <v>20.913286530000001</v>
      </c>
      <c r="I31"/>
      <c r="J31" s="12">
        <f>+SUM(J26:J30)</f>
        <v>0.27048184300000155</v>
      </c>
      <c r="K31" s="12">
        <f t="shared" ref="K31:M31" si="5">+SUM(K26:K30)</f>
        <v>0.49515374000000123</v>
      </c>
      <c r="L31" s="12">
        <f t="shared" si="5"/>
        <v>0.24801768899999987</v>
      </c>
      <c r="M31" s="12">
        <f t="shared" si="5"/>
        <v>0.21239832600000108</v>
      </c>
    </row>
    <row r="32" spans="2:13" x14ac:dyDescent="0.25">
      <c r="B32" s="367" t="str">
        <f>"Source: Short-Term Energy Outlook, "&amp;[1]Dates!$B$7&amp;""</f>
        <v>Source: Short-Term Energy Outlook, July 2019</v>
      </c>
      <c r="C32"/>
      <c r="D32"/>
      <c r="E32" s="10"/>
      <c r="F32"/>
      <c r="G32"/>
      <c r="H32"/>
      <c r="I32"/>
      <c r="J32" s="10" t="s">
        <v>7</v>
      </c>
      <c r="K32" s="27">
        <f>F26/E26-1</f>
        <v>-7.8425061882492209E-4</v>
      </c>
      <c r="L32" s="27">
        <f>G26/F26-1</f>
        <v>-2.2706381882275917E-4</v>
      </c>
      <c r="M32" s="27">
        <f>H26/G26-1</f>
        <v>2.068950510171863E-3</v>
      </c>
    </row>
    <row r="36" spans="2:8" x14ac:dyDescent="0.25">
      <c r="D36" s="147" t="s">
        <v>517</v>
      </c>
      <c r="E36" s="147" t="s">
        <v>242</v>
      </c>
      <c r="F36" s="438" t="s">
        <v>241</v>
      </c>
      <c r="G36" s="438" t="s">
        <v>498</v>
      </c>
    </row>
    <row r="37" spans="2:8" x14ac:dyDescent="0.25">
      <c r="B37" s="147">
        <f t="shared" ref="B37:B84" si="6">YEAR(C37)</f>
        <v>2017</v>
      </c>
      <c r="C37" s="444">
        <f>[1]Dates!A119</f>
        <v>42736</v>
      </c>
      <c r="D37" s="445">
        <v>19.322835999999999</v>
      </c>
      <c r="E37" s="141" t="e">
        <v>#N/A</v>
      </c>
      <c r="F37" s="446"/>
      <c r="G37" s="446">
        <v>19.322835999999999</v>
      </c>
      <c r="H37" s="138"/>
    </row>
    <row r="38" spans="2:8" x14ac:dyDescent="0.25">
      <c r="B38" s="147">
        <f t="shared" si="6"/>
        <v>2017</v>
      </c>
      <c r="C38" s="444">
        <f>[1]Dates!A120</f>
        <v>42767</v>
      </c>
      <c r="D38" s="445">
        <v>19.190398999999999</v>
      </c>
      <c r="E38" s="141" t="e">
        <v>#N/A</v>
      </c>
      <c r="F38" s="446"/>
      <c r="G38" s="446">
        <v>19.190398999999999</v>
      </c>
      <c r="H38" s="138"/>
    </row>
    <row r="39" spans="2:8" x14ac:dyDescent="0.25">
      <c r="B39" s="147">
        <f t="shared" si="6"/>
        <v>2017</v>
      </c>
      <c r="C39" s="444">
        <f>[1]Dates!A121</f>
        <v>42795</v>
      </c>
      <c r="D39" s="445">
        <v>20.060120999999999</v>
      </c>
      <c r="E39" s="141" t="e">
        <v>#N/A</v>
      </c>
      <c r="F39" s="446">
        <f t="shared" ref="F39:F46" si="7">AVERAGEIF($B$37:$B$98,B39,$G$37:$G$98)</f>
        <v>19.952264</v>
      </c>
      <c r="G39" s="446">
        <v>20.060120999999999</v>
      </c>
      <c r="H39" s="138"/>
    </row>
    <row r="40" spans="2:8" x14ac:dyDescent="0.25">
      <c r="B40" s="147">
        <f t="shared" si="6"/>
        <v>2017</v>
      </c>
      <c r="C40" s="444">
        <f>[1]Dates!A122</f>
        <v>42826</v>
      </c>
      <c r="D40" s="445">
        <v>19.595317000000001</v>
      </c>
      <c r="E40" s="141" t="e">
        <v>#N/A</v>
      </c>
      <c r="F40" s="446">
        <f t="shared" si="7"/>
        <v>19.952264</v>
      </c>
      <c r="G40" s="446">
        <v>19.595317000000001</v>
      </c>
      <c r="H40" s="138"/>
    </row>
    <row r="41" spans="2:8" x14ac:dyDescent="0.25">
      <c r="B41" s="147">
        <f t="shared" si="6"/>
        <v>2017</v>
      </c>
      <c r="C41" s="444">
        <f>[1]Dates!A123</f>
        <v>42856</v>
      </c>
      <c r="D41" s="445">
        <v>20.066234999999999</v>
      </c>
      <c r="E41" s="141" t="e">
        <v>#N/A</v>
      </c>
      <c r="F41" s="446">
        <f t="shared" si="7"/>
        <v>19.952264</v>
      </c>
      <c r="G41" s="446">
        <v>20.066234999999999</v>
      </c>
      <c r="H41" s="138"/>
    </row>
    <row r="42" spans="2:8" x14ac:dyDescent="0.25">
      <c r="B42" s="147">
        <f t="shared" si="6"/>
        <v>2017</v>
      </c>
      <c r="C42" s="444">
        <f>[1]Dates!A124</f>
        <v>42887</v>
      </c>
      <c r="D42" s="445">
        <v>20.561236000000001</v>
      </c>
      <c r="E42" s="141" t="e">
        <v>#N/A</v>
      </c>
      <c r="F42" s="446">
        <f t="shared" si="7"/>
        <v>19.952264</v>
      </c>
      <c r="G42" s="446">
        <v>20.561236000000001</v>
      </c>
      <c r="H42" s="138"/>
    </row>
    <row r="43" spans="2:8" x14ac:dyDescent="0.25">
      <c r="B43" s="147">
        <f t="shared" si="6"/>
        <v>2017</v>
      </c>
      <c r="C43" s="444">
        <f>[1]Dates!A125</f>
        <v>42917</v>
      </c>
      <c r="D43" s="445">
        <v>20.118914</v>
      </c>
      <c r="E43" s="141" t="e">
        <v>#N/A</v>
      </c>
      <c r="F43" s="446">
        <f t="shared" si="7"/>
        <v>19.952264</v>
      </c>
      <c r="G43" s="446">
        <v>20.118914</v>
      </c>
      <c r="H43" s="138"/>
    </row>
    <row r="44" spans="2:8" x14ac:dyDescent="0.25">
      <c r="B44" s="147">
        <f t="shared" si="6"/>
        <v>2017</v>
      </c>
      <c r="C44" s="444">
        <f>[1]Dates!A126</f>
        <v>42948</v>
      </c>
      <c r="D44" s="445">
        <v>20.251183999999999</v>
      </c>
      <c r="E44" s="141" t="e">
        <v>#N/A</v>
      </c>
      <c r="F44" s="446">
        <f t="shared" si="7"/>
        <v>19.952264</v>
      </c>
      <c r="G44" s="446">
        <v>20.251183999999999</v>
      </c>
      <c r="H44" s="138"/>
    </row>
    <row r="45" spans="2:8" x14ac:dyDescent="0.25">
      <c r="B45" s="147">
        <f t="shared" si="6"/>
        <v>2017</v>
      </c>
      <c r="C45" s="444">
        <f>[1]Dates!A127</f>
        <v>42979</v>
      </c>
      <c r="D45" s="445">
        <v>19.640605000000001</v>
      </c>
      <c r="E45" s="141" t="e">
        <v>#N/A</v>
      </c>
      <c r="F45" s="446">
        <f t="shared" si="7"/>
        <v>19.952264</v>
      </c>
      <c r="G45" s="446">
        <v>19.640605000000001</v>
      </c>
      <c r="H45" s="138"/>
    </row>
    <row r="46" spans="2:8" x14ac:dyDescent="0.25">
      <c r="B46" s="147">
        <f t="shared" si="6"/>
        <v>2017</v>
      </c>
      <c r="C46" s="444">
        <f>[1]Dates!A128</f>
        <v>43009</v>
      </c>
      <c r="D46" s="445">
        <v>19.989643999999998</v>
      </c>
      <c r="E46" s="141" t="e">
        <v>#N/A</v>
      </c>
      <c r="F46" s="446">
        <f t="shared" si="7"/>
        <v>19.952264</v>
      </c>
      <c r="G46" s="446">
        <v>19.989643999999998</v>
      </c>
      <c r="H46" s="138"/>
    </row>
    <row r="47" spans="2:8" x14ac:dyDescent="0.25">
      <c r="B47" s="147">
        <f t="shared" si="6"/>
        <v>2017</v>
      </c>
      <c r="C47" s="444">
        <f>[1]Dates!A129</f>
        <v>43040</v>
      </c>
      <c r="D47" s="445">
        <v>20.307230000000001</v>
      </c>
      <c r="E47" s="141" t="e">
        <v>#N/A</v>
      </c>
      <c r="F47" s="446"/>
      <c r="G47" s="446">
        <v>20.307230000000001</v>
      </c>
      <c r="H47" s="138"/>
    </row>
    <row r="48" spans="2:8" x14ac:dyDescent="0.25">
      <c r="B48" s="147">
        <f t="shared" si="6"/>
        <v>2017</v>
      </c>
      <c r="C48" s="444">
        <f>[1]Dates!A130</f>
        <v>43070</v>
      </c>
      <c r="D48" s="445">
        <v>20.323447000000002</v>
      </c>
      <c r="E48" s="141" t="e">
        <v>#N/A</v>
      </c>
      <c r="F48" s="446"/>
      <c r="G48" s="446">
        <v>20.323447000000002</v>
      </c>
      <c r="H48" s="138"/>
    </row>
    <row r="49" spans="2:8" x14ac:dyDescent="0.25">
      <c r="B49" s="147">
        <f t="shared" si="6"/>
        <v>2018</v>
      </c>
      <c r="C49" s="444">
        <f>[1]Dates!A131</f>
        <v>43101</v>
      </c>
      <c r="D49" s="445">
        <v>20.461323</v>
      </c>
      <c r="E49" s="141" t="e">
        <v>#N/A</v>
      </c>
      <c r="F49" s="446"/>
      <c r="G49" s="446">
        <v>20.461323</v>
      </c>
      <c r="H49" s="138"/>
    </row>
    <row r="50" spans="2:8" x14ac:dyDescent="0.25">
      <c r="B50" s="147">
        <f t="shared" si="6"/>
        <v>2018</v>
      </c>
      <c r="C50" s="444">
        <f>[1]Dates!A132</f>
        <v>43132</v>
      </c>
      <c r="D50" s="445">
        <v>19.619446</v>
      </c>
      <c r="E50" s="141" t="e">
        <v>#N/A</v>
      </c>
      <c r="F50" s="446"/>
      <c r="G50" s="446">
        <v>19.619446</v>
      </c>
      <c r="H50" s="138"/>
    </row>
    <row r="51" spans="2:8" x14ac:dyDescent="0.25">
      <c r="B51" s="147">
        <f t="shared" si="6"/>
        <v>2018</v>
      </c>
      <c r="C51" s="444">
        <f>[1]Dates!A133</f>
        <v>43160</v>
      </c>
      <c r="D51" s="445">
        <v>20.573001999999999</v>
      </c>
      <c r="E51" s="141" t="e">
        <v>#N/A</v>
      </c>
      <c r="F51" s="446">
        <f t="shared" ref="F51:F58" si="8">AVERAGEIF($B$37:$B$98,B51,$G$37:$G$98)</f>
        <v>20.444359583333334</v>
      </c>
      <c r="G51" s="446">
        <v>20.573001999999999</v>
      </c>
      <c r="H51" s="138"/>
    </row>
    <row r="52" spans="2:8" x14ac:dyDescent="0.25">
      <c r="B52" s="147">
        <f t="shared" si="6"/>
        <v>2018</v>
      </c>
      <c r="C52" s="444">
        <f>[1]Dates!A134</f>
        <v>43191</v>
      </c>
      <c r="D52" s="445">
        <v>19.940937000000002</v>
      </c>
      <c r="E52" s="141" t="e">
        <v>#N/A</v>
      </c>
      <c r="F52" s="446">
        <f t="shared" si="8"/>
        <v>20.444359583333334</v>
      </c>
      <c r="G52" s="446">
        <v>19.940937000000002</v>
      </c>
      <c r="H52" s="138"/>
    </row>
    <row r="53" spans="2:8" x14ac:dyDescent="0.25">
      <c r="B53" s="147">
        <f t="shared" si="6"/>
        <v>2018</v>
      </c>
      <c r="C53" s="444">
        <f>[1]Dates!A135</f>
        <v>43221</v>
      </c>
      <c r="D53" s="445">
        <v>20.356517</v>
      </c>
      <c r="E53" s="141" t="e">
        <v>#N/A</v>
      </c>
      <c r="F53" s="446">
        <f t="shared" si="8"/>
        <v>20.444359583333334</v>
      </c>
      <c r="G53" s="446">
        <v>20.356517</v>
      </c>
      <c r="H53" s="138"/>
    </row>
    <row r="54" spans="2:8" x14ac:dyDescent="0.25">
      <c r="B54" s="147">
        <f t="shared" si="6"/>
        <v>2018</v>
      </c>
      <c r="C54" s="444">
        <f>[1]Dates!A136</f>
        <v>43252</v>
      </c>
      <c r="D54" s="445">
        <v>20.705323</v>
      </c>
      <c r="E54" s="141" t="e">
        <v>#N/A</v>
      </c>
      <c r="F54" s="446">
        <f t="shared" si="8"/>
        <v>20.444359583333334</v>
      </c>
      <c r="G54" s="446">
        <v>20.705323</v>
      </c>
      <c r="H54" s="138"/>
    </row>
    <row r="55" spans="2:8" x14ac:dyDescent="0.25">
      <c r="B55" s="147">
        <f t="shared" si="6"/>
        <v>2018</v>
      </c>
      <c r="C55" s="444">
        <f>[1]Dates!A137</f>
        <v>43282</v>
      </c>
      <c r="D55" s="445">
        <v>20.621328999999999</v>
      </c>
      <c r="E55" s="141" t="e">
        <v>#N/A</v>
      </c>
      <c r="F55" s="446">
        <f t="shared" si="8"/>
        <v>20.444359583333334</v>
      </c>
      <c r="G55" s="446">
        <v>20.621328999999999</v>
      </c>
      <c r="H55" s="138"/>
    </row>
    <row r="56" spans="2:8" x14ac:dyDescent="0.25">
      <c r="B56" s="147">
        <f t="shared" si="6"/>
        <v>2018</v>
      </c>
      <c r="C56" s="444">
        <f>[1]Dates!A138</f>
        <v>43313</v>
      </c>
      <c r="D56" s="445">
        <v>21.302289999999999</v>
      </c>
      <c r="E56" s="141" t="e">
        <v>#N/A</v>
      </c>
      <c r="F56" s="446">
        <f t="shared" si="8"/>
        <v>20.444359583333334</v>
      </c>
      <c r="G56" s="446">
        <v>21.302289999999999</v>
      </c>
      <c r="H56" s="138"/>
    </row>
    <row r="57" spans="2:8" x14ac:dyDescent="0.25">
      <c r="B57" s="147">
        <f t="shared" si="6"/>
        <v>2018</v>
      </c>
      <c r="C57" s="444">
        <f>[1]Dates!A139</f>
        <v>43344</v>
      </c>
      <c r="D57" s="445">
        <v>19.951416999999999</v>
      </c>
      <c r="E57" s="141" t="e">
        <v>#N/A</v>
      </c>
      <c r="F57" s="446">
        <f t="shared" si="8"/>
        <v>20.444359583333334</v>
      </c>
      <c r="G57" s="446">
        <v>19.951416999999999</v>
      </c>
      <c r="H57" s="138"/>
    </row>
    <row r="58" spans="2:8" x14ac:dyDescent="0.25">
      <c r="B58" s="147">
        <f t="shared" si="6"/>
        <v>2018</v>
      </c>
      <c r="C58" s="444">
        <f>[1]Dates!A140</f>
        <v>43374</v>
      </c>
      <c r="D58" s="445">
        <v>20.77356</v>
      </c>
      <c r="E58" s="141" t="e">
        <v>#N/A</v>
      </c>
      <c r="F58" s="446">
        <f t="shared" si="8"/>
        <v>20.444359583333334</v>
      </c>
      <c r="G58" s="446">
        <v>20.77356</v>
      </c>
      <c r="H58" s="138"/>
    </row>
    <row r="59" spans="2:8" x14ac:dyDescent="0.25">
      <c r="B59" s="147">
        <f t="shared" si="6"/>
        <v>2018</v>
      </c>
      <c r="C59" s="444">
        <f>[1]Dates!A141</f>
        <v>43405</v>
      </c>
      <c r="D59" s="445">
        <v>20.548012</v>
      </c>
      <c r="E59" s="141" t="e">
        <v>#N/A</v>
      </c>
      <c r="F59" s="446"/>
      <c r="G59" s="446">
        <v>20.548012</v>
      </c>
      <c r="H59" s="138"/>
    </row>
    <row r="60" spans="2:8" x14ac:dyDescent="0.25">
      <c r="B60" s="147">
        <f t="shared" si="6"/>
        <v>2018</v>
      </c>
      <c r="C60" s="444">
        <f>[1]Dates!A142</f>
        <v>43435</v>
      </c>
      <c r="D60" s="445">
        <v>20.479158999999999</v>
      </c>
      <c r="E60" s="141" t="e">
        <v>#N/A</v>
      </c>
      <c r="F60" s="446"/>
      <c r="G60" s="446">
        <v>20.479158999999999</v>
      </c>
      <c r="H60" s="138"/>
    </row>
    <row r="61" spans="2:8" x14ac:dyDescent="0.25">
      <c r="B61" s="147">
        <f t="shared" si="6"/>
        <v>2019</v>
      </c>
      <c r="C61" s="444">
        <f>[1]Dates!A143</f>
        <v>43466</v>
      </c>
      <c r="D61" s="445">
        <v>20.452116</v>
      </c>
      <c r="E61" s="141" t="e">
        <v>#N/A</v>
      </c>
      <c r="F61" s="446"/>
      <c r="G61" s="446">
        <v>20.452116</v>
      </c>
      <c r="H61" s="138"/>
    </row>
    <row r="62" spans="2:8" x14ac:dyDescent="0.25">
      <c r="B62" s="147">
        <f t="shared" si="6"/>
        <v>2019</v>
      </c>
      <c r="C62" s="444">
        <f>[1]Dates!A144</f>
        <v>43497</v>
      </c>
      <c r="D62" s="445">
        <v>20.193715000000001</v>
      </c>
      <c r="E62" s="141" t="e">
        <v>#N/A</v>
      </c>
      <c r="F62" s="446"/>
      <c r="G62" s="446">
        <v>20.193715000000001</v>
      </c>
      <c r="H62" s="138"/>
    </row>
    <row r="63" spans="2:8" x14ac:dyDescent="0.25">
      <c r="B63" s="147">
        <f t="shared" si="6"/>
        <v>2019</v>
      </c>
      <c r="C63" s="444">
        <f>[1]Dates!A145</f>
        <v>43525</v>
      </c>
      <c r="D63" s="445">
        <v>20.204429000000001</v>
      </c>
      <c r="E63" s="141" t="e">
        <v>#N/A</v>
      </c>
      <c r="F63" s="446">
        <f t="shared" ref="F63:F70" si="9">AVERAGEIF($B$37:$B$98,B63,$G$37:$G$98)</f>
        <v>20.696137113750002</v>
      </c>
      <c r="G63" s="446">
        <v>20.204429000000001</v>
      </c>
      <c r="H63" s="138"/>
    </row>
    <row r="64" spans="2:8" x14ac:dyDescent="0.25">
      <c r="B64" s="147">
        <f t="shared" si="6"/>
        <v>2019</v>
      </c>
      <c r="C64" s="444">
        <f>[1]Dates!A146</f>
        <v>43556</v>
      </c>
      <c r="D64" s="445">
        <v>20.112276000000001</v>
      </c>
      <c r="E64" s="141" t="e">
        <v>#N/A</v>
      </c>
      <c r="F64" s="446">
        <f t="shared" si="9"/>
        <v>20.696137113750002</v>
      </c>
      <c r="G64" s="446">
        <v>20.112276000000001</v>
      </c>
      <c r="H64" s="138"/>
    </row>
    <row r="65" spans="2:8" x14ac:dyDescent="0.25">
      <c r="B65" s="147">
        <f t="shared" si="6"/>
        <v>2019</v>
      </c>
      <c r="C65" s="444">
        <f>[1]Dates!A147</f>
        <v>43586</v>
      </c>
      <c r="D65" s="445">
        <v>20.028818458</v>
      </c>
      <c r="E65" s="141" t="e">
        <v>#N/A</v>
      </c>
      <c r="F65" s="446">
        <f t="shared" si="9"/>
        <v>20.696137113750002</v>
      </c>
      <c r="G65" s="446">
        <v>20.028818458</v>
      </c>
      <c r="H65" s="138"/>
    </row>
    <row r="66" spans="2:8" x14ac:dyDescent="0.25">
      <c r="B66" s="147">
        <f t="shared" si="6"/>
        <v>2019</v>
      </c>
      <c r="C66" s="444">
        <f>[1]Dates!A148</f>
        <v>43617</v>
      </c>
      <c r="D66" s="445">
        <v>20.763890907</v>
      </c>
      <c r="E66" s="141">
        <v>20.763890907</v>
      </c>
      <c r="F66" s="446">
        <f t="shared" si="9"/>
        <v>20.696137113750002</v>
      </c>
      <c r="G66" s="446">
        <v>20.763890907</v>
      </c>
      <c r="H66" s="138"/>
    </row>
    <row r="67" spans="2:8" x14ac:dyDescent="0.25">
      <c r="B67" s="147">
        <f t="shared" si="6"/>
        <v>2019</v>
      </c>
      <c r="C67" s="444">
        <f>[1]Dates!A149</f>
        <v>43647</v>
      </c>
      <c r="D67" s="445" t="e">
        <v>#N/A</v>
      </c>
      <c r="E67" s="141">
        <v>21.26634</v>
      </c>
      <c r="F67" s="446">
        <f t="shared" si="9"/>
        <v>20.696137113750002</v>
      </c>
      <c r="G67" s="446">
        <v>21.26634</v>
      </c>
      <c r="H67" s="138"/>
    </row>
    <row r="68" spans="2:8" x14ac:dyDescent="0.25">
      <c r="B68" s="147">
        <f t="shared" si="6"/>
        <v>2019</v>
      </c>
      <c r="C68" s="444">
        <f>[1]Dates!A150</f>
        <v>43678</v>
      </c>
      <c r="D68" s="445" t="e">
        <v>#N/A</v>
      </c>
      <c r="E68" s="141">
        <v>21.438880000000001</v>
      </c>
      <c r="F68" s="446">
        <f t="shared" si="9"/>
        <v>20.696137113750002</v>
      </c>
      <c r="G68" s="446">
        <v>21.438880000000001</v>
      </c>
      <c r="H68" s="138"/>
    </row>
    <row r="69" spans="2:8" x14ac:dyDescent="0.25">
      <c r="B69" s="147">
        <f t="shared" si="6"/>
        <v>2019</v>
      </c>
      <c r="C69" s="444">
        <f>[1]Dates!A151</f>
        <v>43709</v>
      </c>
      <c r="D69" s="445" t="e">
        <v>#N/A</v>
      </c>
      <c r="E69" s="141">
        <v>20.714980000000001</v>
      </c>
      <c r="F69" s="446">
        <f t="shared" si="9"/>
        <v>20.696137113750002</v>
      </c>
      <c r="G69" s="446">
        <v>20.714980000000001</v>
      </c>
      <c r="H69" s="138"/>
    </row>
    <row r="70" spans="2:8" x14ac:dyDescent="0.25">
      <c r="B70" s="147">
        <f t="shared" si="6"/>
        <v>2019</v>
      </c>
      <c r="C70" s="444">
        <f>[1]Dates!A152</f>
        <v>43739</v>
      </c>
      <c r="D70" s="445" t="e">
        <v>#N/A</v>
      </c>
      <c r="E70" s="141">
        <v>20.99953</v>
      </c>
      <c r="F70" s="446">
        <f t="shared" si="9"/>
        <v>20.696137113750002</v>
      </c>
      <c r="G70" s="446">
        <v>20.99953</v>
      </c>
      <c r="H70" s="138"/>
    </row>
    <row r="71" spans="2:8" x14ac:dyDescent="0.25">
      <c r="B71" s="147">
        <f t="shared" si="6"/>
        <v>2019</v>
      </c>
      <c r="C71" s="444">
        <f>[1]Dates!A153</f>
        <v>43770</v>
      </c>
      <c r="D71" s="445" t="e">
        <v>#N/A</v>
      </c>
      <c r="E71" s="141">
        <v>20.966519999999999</v>
      </c>
      <c r="F71" s="446"/>
      <c r="G71" s="446">
        <v>20.966519999999999</v>
      </c>
      <c r="H71" s="138"/>
    </row>
    <row r="72" spans="2:8" x14ac:dyDescent="0.25">
      <c r="B72" s="147">
        <f t="shared" si="6"/>
        <v>2019</v>
      </c>
      <c r="C72" s="444">
        <f>[1]Dates!A154</f>
        <v>43800</v>
      </c>
      <c r="D72" s="445" t="e">
        <v>#N/A</v>
      </c>
      <c r="E72" s="141">
        <v>21.212150000000001</v>
      </c>
      <c r="F72" s="446"/>
      <c r="G72" s="446">
        <v>21.212150000000001</v>
      </c>
      <c r="H72" s="138"/>
    </row>
    <row r="73" spans="2:8" x14ac:dyDescent="0.25">
      <c r="B73" s="147">
        <f t="shared" si="6"/>
        <v>2020</v>
      </c>
      <c r="C73" s="444">
        <f>[1]Dates!A155</f>
        <v>43831</v>
      </c>
      <c r="D73" s="445" t="e">
        <v>#N/A</v>
      </c>
      <c r="E73" s="141">
        <v>20.458570000000002</v>
      </c>
      <c r="F73" s="446"/>
      <c r="G73" s="446">
        <v>20.458570000000002</v>
      </c>
      <c r="H73" s="138"/>
    </row>
    <row r="74" spans="2:8" x14ac:dyDescent="0.25">
      <c r="B74" s="147">
        <f t="shared" si="6"/>
        <v>2020</v>
      </c>
      <c r="C74" s="444">
        <f>[1]Dates!A156</f>
        <v>43862</v>
      </c>
      <c r="D74" s="445" t="e">
        <v>#N/A</v>
      </c>
      <c r="E74" s="141">
        <v>20.352550000000001</v>
      </c>
      <c r="F74" s="446"/>
      <c r="G74" s="446">
        <v>20.352550000000001</v>
      </c>
      <c r="H74" s="138"/>
    </row>
    <row r="75" spans="2:8" x14ac:dyDescent="0.25">
      <c r="B75" s="147">
        <f t="shared" si="6"/>
        <v>2020</v>
      </c>
      <c r="C75" s="444">
        <f>[1]Dates!A157</f>
        <v>43891</v>
      </c>
      <c r="D75" s="445" t="e">
        <v>#N/A</v>
      </c>
      <c r="E75" s="141">
        <v>20.653839999999999</v>
      </c>
      <c r="F75" s="446">
        <f t="shared" ref="F75:F82" si="10">AVERAGEIF($B$37:$B$98,B75,$G$37:$G$98)</f>
        <v>20.910397500000002</v>
      </c>
      <c r="G75" s="446">
        <v>20.653839999999999</v>
      </c>
      <c r="H75" s="138"/>
    </row>
    <row r="76" spans="2:8" x14ac:dyDescent="0.25">
      <c r="B76" s="147">
        <f t="shared" si="6"/>
        <v>2020</v>
      </c>
      <c r="C76" s="444">
        <f>[1]Dates!A158</f>
        <v>43922</v>
      </c>
      <c r="D76" s="445" t="e">
        <v>#N/A</v>
      </c>
      <c r="E76" s="141">
        <v>20.575399999999998</v>
      </c>
      <c r="F76" s="446">
        <f t="shared" si="10"/>
        <v>20.910397500000002</v>
      </c>
      <c r="G76" s="446">
        <v>20.575399999999998</v>
      </c>
      <c r="H76" s="138"/>
    </row>
    <row r="77" spans="2:8" x14ac:dyDescent="0.25">
      <c r="B77" s="147">
        <f t="shared" si="6"/>
        <v>2020</v>
      </c>
      <c r="C77" s="444">
        <f>[1]Dates!A159</f>
        <v>43952</v>
      </c>
      <c r="D77" s="445" t="e">
        <v>#N/A</v>
      </c>
      <c r="E77" s="141">
        <v>20.611930000000001</v>
      </c>
      <c r="F77" s="446">
        <f t="shared" si="10"/>
        <v>20.910397500000002</v>
      </c>
      <c r="G77" s="446">
        <v>20.611930000000001</v>
      </c>
      <c r="H77" s="138"/>
    </row>
    <row r="78" spans="2:8" x14ac:dyDescent="0.25">
      <c r="B78" s="147">
        <f t="shared" si="6"/>
        <v>2020</v>
      </c>
      <c r="C78" s="444">
        <f>[1]Dates!A160</f>
        <v>43983</v>
      </c>
      <c r="D78" s="445" t="e">
        <v>#N/A</v>
      </c>
      <c r="E78" s="141">
        <v>21.22297</v>
      </c>
      <c r="F78" s="446">
        <f t="shared" si="10"/>
        <v>20.910397500000002</v>
      </c>
      <c r="G78" s="446">
        <v>21.22297</v>
      </c>
      <c r="H78" s="138"/>
    </row>
    <row r="79" spans="2:8" x14ac:dyDescent="0.25">
      <c r="B79" s="147">
        <f t="shared" si="6"/>
        <v>2020</v>
      </c>
      <c r="C79" s="444">
        <f>[1]Dates!A161</f>
        <v>44013</v>
      </c>
      <c r="D79" s="445" t="e">
        <v>#N/A</v>
      </c>
      <c r="E79" s="141">
        <v>21.395759999999999</v>
      </c>
      <c r="F79" s="446">
        <f t="shared" si="10"/>
        <v>20.910397500000002</v>
      </c>
      <c r="G79" s="446">
        <v>21.395759999999999</v>
      </c>
      <c r="H79" s="138"/>
    </row>
    <row r="80" spans="2:8" x14ac:dyDescent="0.25">
      <c r="B80" s="147">
        <f t="shared" si="6"/>
        <v>2020</v>
      </c>
      <c r="C80" s="444">
        <f>[1]Dates!A162</f>
        <v>44044</v>
      </c>
      <c r="D80" s="445" t="e">
        <v>#N/A</v>
      </c>
      <c r="E80" s="141">
        <v>21.539400000000001</v>
      </c>
      <c r="F80" s="446">
        <f t="shared" si="10"/>
        <v>20.910397500000002</v>
      </c>
      <c r="G80" s="446">
        <v>21.539400000000001</v>
      </c>
      <c r="H80" s="138"/>
    </row>
    <row r="81" spans="2:8" x14ac:dyDescent="0.25">
      <c r="B81" s="147">
        <f t="shared" si="6"/>
        <v>2020</v>
      </c>
      <c r="C81" s="444">
        <f>[1]Dates!A163</f>
        <v>44075</v>
      </c>
      <c r="D81" s="445" t="e">
        <v>#N/A</v>
      </c>
      <c r="E81" s="141">
        <v>20.93215</v>
      </c>
      <c r="F81" s="446">
        <f t="shared" si="10"/>
        <v>20.910397500000002</v>
      </c>
      <c r="G81" s="446">
        <v>20.93215</v>
      </c>
      <c r="H81" s="138"/>
    </row>
    <row r="82" spans="2:8" x14ac:dyDescent="0.25">
      <c r="B82" s="147">
        <f t="shared" si="6"/>
        <v>2020</v>
      </c>
      <c r="C82" s="444">
        <f>[1]Dates!A164</f>
        <v>44105</v>
      </c>
      <c r="D82" s="445" t="e">
        <v>#N/A</v>
      </c>
      <c r="E82" s="141">
        <v>21.05612</v>
      </c>
      <c r="F82" s="446">
        <f t="shared" si="10"/>
        <v>20.910397500000002</v>
      </c>
      <c r="G82" s="446">
        <v>21.05612</v>
      </c>
      <c r="H82" s="138"/>
    </row>
    <row r="83" spans="2:8" x14ac:dyDescent="0.25">
      <c r="B83" s="147">
        <f t="shared" si="6"/>
        <v>2020</v>
      </c>
      <c r="C83" s="444">
        <f>[1]Dates!A165</f>
        <v>44136</v>
      </c>
      <c r="D83" s="445" t="e">
        <v>#N/A</v>
      </c>
      <c r="E83" s="141">
        <v>20.969380000000001</v>
      </c>
      <c r="F83" s="446"/>
      <c r="G83" s="446">
        <v>20.969380000000001</v>
      </c>
      <c r="H83" s="138"/>
    </row>
    <row r="84" spans="2:8" x14ac:dyDescent="0.25">
      <c r="B84" s="147">
        <f t="shared" si="6"/>
        <v>2020</v>
      </c>
      <c r="C84" s="444">
        <f>[1]Dates!A166</f>
        <v>44166</v>
      </c>
      <c r="D84" s="445" t="e">
        <v>#N/A</v>
      </c>
      <c r="E84" s="141">
        <v>21.156700000000001</v>
      </c>
      <c r="F84" s="446"/>
      <c r="G84" s="446">
        <v>21.156700000000001</v>
      </c>
      <c r="H84" s="138"/>
    </row>
    <row r="85" spans="2:8" x14ac:dyDescent="0.25">
      <c r="C85" s="134"/>
      <c r="E85" s="140"/>
      <c r="G85" s="140"/>
      <c r="H85" s="138"/>
    </row>
    <row r="86" spans="2:8" x14ac:dyDescent="0.25">
      <c r="C86" s="134"/>
      <c r="E86" s="140"/>
      <c r="G86" s="140"/>
      <c r="H86" s="138"/>
    </row>
    <row r="87" spans="2:8" x14ac:dyDescent="0.25">
      <c r="C87" s="134"/>
      <c r="E87" s="140"/>
      <c r="G87" s="140"/>
      <c r="H87" s="138"/>
    </row>
    <row r="88" spans="2:8" x14ac:dyDescent="0.25">
      <c r="C88" s="134"/>
      <c r="E88" s="140"/>
      <c r="G88" s="140"/>
      <c r="H88" s="138"/>
    </row>
    <row r="89" spans="2:8" x14ac:dyDescent="0.25">
      <c r="B89" s="5"/>
      <c r="C89" s="5" t="s">
        <v>0</v>
      </c>
      <c r="E89" s="140"/>
      <c r="G89" s="140"/>
      <c r="H89" s="138"/>
    </row>
    <row r="90" spans="2:8" x14ac:dyDescent="0.25">
      <c r="B90">
        <v>2.5</v>
      </c>
      <c r="C90" s="6">
        <v>-0.4</v>
      </c>
      <c r="E90" s="140"/>
      <c r="G90" s="140"/>
      <c r="H90" s="138"/>
    </row>
    <row r="91" spans="2:8" x14ac:dyDescent="0.25">
      <c r="B91">
        <v>2.5</v>
      </c>
      <c r="C91" s="6">
        <v>1.2</v>
      </c>
      <c r="E91" s="140"/>
      <c r="G91" s="140"/>
      <c r="H91" s="138"/>
    </row>
    <row r="92" spans="2:8" x14ac:dyDescent="0.25">
      <c r="C92" s="134"/>
      <c r="E92" s="140"/>
      <c r="G92" s="140"/>
      <c r="H92" s="138"/>
    </row>
    <row r="93" spans="2:8" x14ac:dyDescent="0.25">
      <c r="C93" s="134"/>
      <c r="E93" s="140"/>
      <c r="G93" s="140"/>
      <c r="H93" s="138"/>
    </row>
    <row r="94" spans="2:8" x14ac:dyDescent="0.25">
      <c r="C94" s="134"/>
      <c r="E94" s="140"/>
      <c r="G94" s="140"/>
      <c r="H94" s="138"/>
    </row>
    <row r="95" spans="2:8" x14ac:dyDescent="0.25">
      <c r="C95" s="134"/>
      <c r="E95" s="140"/>
      <c r="G95" s="140"/>
      <c r="H95" s="138"/>
    </row>
    <row r="96" spans="2:8" x14ac:dyDescent="0.25">
      <c r="C96" s="134"/>
      <c r="E96" s="140"/>
      <c r="G96" s="140"/>
      <c r="H96" s="138"/>
    </row>
    <row r="97" spans="3:8" x14ac:dyDescent="0.25">
      <c r="C97" s="134"/>
      <c r="E97" s="140"/>
      <c r="G97" s="140"/>
      <c r="H97" s="138"/>
    </row>
    <row r="98" spans="3:8" x14ac:dyDescent="0.25">
      <c r="C98" s="134"/>
      <c r="E98" s="140"/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  <c r="H107" s="138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  <row r="132" spans="7:7" x14ac:dyDescent="0.25">
      <c r="G132" s="140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7"/>
    </row>
    <row r="2" spans="1:17" ht="15.75" x14ac:dyDescent="0.25">
      <c r="A2" s="44" t="str">
        <f>[1]Dates!$B$6</f>
        <v>Short-Term Energy Outlook, July 2019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17" t="s">
        <v>479</v>
      </c>
      <c r="Q6" s="387" t="s">
        <v>478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215" t="s">
        <v>381</v>
      </c>
      <c r="Q7" s="216" t="s">
        <v>382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6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6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6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6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6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6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6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6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6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1" t="s">
        <v>41</v>
      </c>
      <c r="J26" s="91" t="s">
        <v>97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f>[1]Dates!$A83</f>
        <v>41640</v>
      </c>
      <c r="B28" s="12">
        <v>114.66800000000001</v>
      </c>
      <c r="C28" s="12">
        <v>235.85499999999999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235.85499999999999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65.607999999999976</v>
      </c>
      <c r="K28" s="12">
        <f t="shared" si="0"/>
        <v>25.793000000000035</v>
      </c>
      <c r="N28" s="14"/>
    </row>
    <row r="29" spans="1:16" x14ac:dyDescent="0.2">
      <c r="A29" s="1">
        <f>[1]Dates!$A84</f>
        <v>41671</v>
      </c>
      <c r="B29" s="12">
        <v>113.10299999999999</v>
      </c>
      <c r="C29" s="12">
        <v>229.499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229.499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66.667000000000002</v>
      </c>
      <c r="K29" s="12">
        <f t="shared" si="0"/>
        <v>26.72</v>
      </c>
      <c r="N29" s="12"/>
      <c r="P29" s="8"/>
    </row>
    <row r="30" spans="1:16" x14ac:dyDescent="0.2">
      <c r="A30" s="1">
        <f>[1]Dates!$A85</f>
        <v>41699</v>
      </c>
      <c r="B30" s="12">
        <v>115.227</v>
      </c>
      <c r="C30" s="12">
        <v>221.61199999999999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f>[1]Dates!$A86</f>
        <v>41730</v>
      </c>
      <c r="B31" s="12">
        <v>116.69199999999999</v>
      </c>
      <c r="C31" s="12">
        <v>216.76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f>[1]Dates!$A87</f>
        <v>41760</v>
      </c>
      <c r="B32" s="12">
        <v>121.56399999999999</v>
      </c>
      <c r="C32" s="12">
        <v>218.15199999999999</v>
      </c>
      <c r="E32" s="41">
        <f>MIN($B$32,$B$44,$B$56,$B$68,$B$80)</f>
        <v>115.199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39.748000000000005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f>[1]Dates!$A88</f>
        <v>41791</v>
      </c>
      <c r="B33" s="12">
        <v>121.58499999999999</v>
      </c>
      <c r="C33" s="12">
        <v>219.25200000000001</v>
      </c>
      <c r="E33" s="41">
        <f>MIN($B$33,$B$45,$B$57,$B$69,$B$81)</f>
        <v>120.379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31.680999999999997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f>[1]Dates!$A89</f>
        <v>41821</v>
      </c>
      <c r="B34" s="12">
        <v>125.45699999999999</v>
      </c>
      <c r="C34" s="12">
        <v>217.56100000000001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f>[1]Dates!$A90</f>
        <v>41852</v>
      </c>
      <c r="B35" s="12">
        <v>128.31299999999999</v>
      </c>
      <c r="C35" s="12">
        <v>212.14500000000001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236.083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23.937999999999988</v>
      </c>
      <c r="N35" s="12"/>
    </row>
    <row r="36" spans="1:14" x14ac:dyDescent="0.2">
      <c r="A36" s="1">
        <f>[1]Dates!$A91</f>
        <v>41883</v>
      </c>
      <c r="B36" s="12">
        <v>131.43600000000001</v>
      </c>
      <c r="C36" s="12">
        <v>212.45099999999999</v>
      </c>
      <c r="E36" s="41">
        <f>MIN($B$36,$B$48,$B$60,$B$72,$B$84)</f>
        <v>131.43600000000001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239.65799999999999</v>
      </c>
      <c r="I36" s="12">
        <f t="shared" si="0"/>
        <v>29.614999999999981</v>
      </c>
      <c r="J36" s="12">
        <f t="shared" si="0"/>
        <v>51.400000000000006</v>
      </c>
      <c r="K36" s="12">
        <f t="shared" si="0"/>
        <v>27.206999999999994</v>
      </c>
      <c r="N36" s="12"/>
    </row>
    <row r="37" spans="1:14" x14ac:dyDescent="0.2">
      <c r="A37" s="1">
        <f>[1]Dates!$A92</f>
        <v>41913</v>
      </c>
      <c r="B37" s="12">
        <v>120.372</v>
      </c>
      <c r="C37" s="12">
        <v>203.673</v>
      </c>
      <c r="E37" s="41">
        <f>MIN($B$37,$B$49,$B$61,$B$73,$B$85)</f>
        <v>120.372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232.12700000000001</v>
      </c>
      <c r="I37" s="12">
        <f t="shared" si="0"/>
        <v>34.343000000000004</v>
      </c>
      <c r="J37" s="12">
        <f t="shared" si="0"/>
        <v>48.957999999999998</v>
      </c>
      <c r="K37" s="12">
        <f t="shared" si="0"/>
        <v>28.454000000000008</v>
      </c>
      <c r="N37" s="12"/>
    </row>
    <row r="38" spans="1:14" x14ac:dyDescent="0.2">
      <c r="A38" s="1">
        <f>[1]Dates!$A93</f>
        <v>41944</v>
      </c>
      <c r="B38" s="12">
        <v>126.215</v>
      </c>
      <c r="C38" s="12">
        <v>219.55500000000001</v>
      </c>
      <c r="E38" s="41">
        <f>MIN($B$38,$B$50,$B$62,$B$74,$B$86)</f>
        <v>126.215</v>
      </c>
      <c r="F38" s="41">
        <f>MAX($B$38,$B$50,$B$62,$B$74,$B$86)</f>
        <v>161.27799999999999</v>
      </c>
      <c r="G38" s="41">
        <f>MIN($C$38,$C$50,$C$62,$C$74,$C$86)</f>
        <v>219.55500000000001</v>
      </c>
      <c r="H38" s="41">
        <f>MAX($C$38,$C$50,$C$62,$C$74,$C$86)</f>
        <v>233.84200000000001</v>
      </c>
      <c r="I38" s="12">
        <f t="shared" si="0"/>
        <v>35.062999999999988</v>
      </c>
      <c r="J38" s="12">
        <f t="shared" si="0"/>
        <v>58.277000000000015</v>
      </c>
      <c r="K38" s="12">
        <f t="shared" si="0"/>
        <v>14.287000000000006</v>
      </c>
      <c r="N38" s="12"/>
    </row>
    <row r="39" spans="1:14" x14ac:dyDescent="0.2">
      <c r="A39" s="1">
        <f>[1]Dates!$A94</f>
        <v>41974</v>
      </c>
      <c r="B39" s="12">
        <v>136.286</v>
      </c>
      <c r="C39" s="12">
        <v>240.36799999999999</v>
      </c>
      <c r="E39" s="41">
        <f>MIN($B$39,$B$51,$B$63,$B$75,$B$87)</f>
        <v>136.286</v>
      </c>
      <c r="F39" s="41">
        <f>MAX($B$39,$B$51,$B$63,$B$75,$B$87)</f>
        <v>166.095</v>
      </c>
      <c r="G39" s="41">
        <f>MIN($C$39,$C$51,$C$63,$C$75,$C$87)</f>
        <v>235.465</v>
      </c>
      <c r="H39" s="41">
        <f>MAX($C$39,$C$51,$C$63,$C$75,$C$87)</f>
        <v>246.274</v>
      </c>
      <c r="I39" s="12">
        <f t="shared" si="0"/>
        <v>29.808999999999997</v>
      </c>
      <c r="J39" s="12">
        <f t="shared" si="0"/>
        <v>69.37</v>
      </c>
      <c r="K39" s="12">
        <f t="shared" si="0"/>
        <v>10.808999999999997</v>
      </c>
      <c r="N39" s="12"/>
    </row>
    <row r="40" spans="1:14" x14ac:dyDescent="0.2">
      <c r="A40" s="1">
        <f>[1]Dates!$A95</f>
        <v>42005</v>
      </c>
      <c r="B40" s="12">
        <v>132.608</v>
      </c>
      <c r="C40" s="12">
        <v>243.977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235.85499999999999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65.607999999999976</v>
      </c>
      <c r="K40" s="12">
        <f t="shared" si="0"/>
        <v>25.793000000000035</v>
      </c>
      <c r="N40" s="12"/>
    </row>
    <row r="41" spans="1:14" x14ac:dyDescent="0.2">
      <c r="A41" s="1">
        <f>[1]Dates!$A96</f>
        <v>42036</v>
      </c>
      <c r="B41" s="12">
        <v>123.608</v>
      </c>
      <c r="C41" s="12">
        <v>241.34800000000001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229.499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66.667000000000002</v>
      </c>
      <c r="K41" s="12">
        <f t="shared" si="0"/>
        <v>26.72</v>
      </c>
      <c r="N41" s="12"/>
    </row>
    <row r="42" spans="1:14" x14ac:dyDescent="0.2">
      <c r="A42" s="1">
        <f>[1]Dates!$A97</f>
        <v>42064</v>
      </c>
      <c r="B42" s="12">
        <v>128.69200000000001</v>
      </c>
      <c r="C42" s="12">
        <v>232.93100000000001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f>[1]Dates!$A98</f>
        <v>42095</v>
      </c>
      <c r="B43" s="12">
        <v>129.77600000000001</v>
      </c>
      <c r="C43" s="12">
        <v>228.58099999999999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f>[1]Dates!$A99</f>
        <v>42125</v>
      </c>
      <c r="B44" s="12">
        <v>135.40199999999999</v>
      </c>
      <c r="C44" s="12">
        <v>222.584</v>
      </c>
      <c r="E44" s="41">
        <f>MIN($B$32,$B$44,$B$56,$B$68,$B$80)</f>
        <v>115.199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39.748000000000005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f>[1]Dates!$A100</f>
        <v>42156</v>
      </c>
      <c r="B45" s="12">
        <v>139.636</v>
      </c>
      <c r="C45" s="12">
        <v>221.09899999999999</v>
      </c>
      <c r="E45" s="41">
        <f>MIN($B$33,$B$45,$B$57,$B$69,$B$81)</f>
        <v>120.379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31.680999999999997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f>[1]Dates!$A101</f>
        <v>42186</v>
      </c>
      <c r="B46" s="12">
        <v>142.053</v>
      </c>
      <c r="C46" s="12">
        <v>217.71899999999999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f>[1]Dates!$A102</f>
        <v>42217</v>
      </c>
      <c r="B47" s="12">
        <v>152.529</v>
      </c>
      <c r="C47" s="12">
        <v>218.255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236.083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23.937999999999988</v>
      </c>
      <c r="N47" s="12"/>
    </row>
    <row r="48" spans="1:14" x14ac:dyDescent="0.2">
      <c r="A48" s="1">
        <f>[1]Dates!$A103</f>
        <v>42248</v>
      </c>
      <c r="B48" s="12">
        <v>149.40299999999999</v>
      </c>
      <c r="C48" s="12">
        <v>225.21600000000001</v>
      </c>
      <c r="E48" s="41">
        <f>MIN($B$36,$B$48,$B$60,$B$72,$B$84)</f>
        <v>131.43600000000001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239.65799999999999</v>
      </c>
      <c r="I48" s="12">
        <f t="shared" si="0"/>
        <v>29.614999999999981</v>
      </c>
      <c r="J48" s="12">
        <f t="shared" si="0"/>
        <v>51.400000000000006</v>
      </c>
      <c r="K48" s="12">
        <f t="shared" si="0"/>
        <v>27.206999999999994</v>
      </c>
      <c r="N48" s="12"/>
    </row>
    <row r="49" spans="1:14" x14ac:dyDescent="0.2">
      <c r="A49" s="1">
        <f>[1]Dates!$A104</f>
        <v>42278</v>
      </c>
      <c r="B49" s="12">
        <v>143.625</v>
      </c>
      <c r="C49" s="12">
        <v>217.35599999999999</v>
      </c>
      <c r="E49" s="41">
        <f>MIN($B$37,$B$49,$B$61,$B$73,$B$85)</f>
        <v>120.372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232.12700000000001</v>
      </c>
      <c r="I49" s="12">
        <f t="shared" si="0"/>
        <v>34.343000000000004</v>
      </c>
      <c r="J49" s="12">
        <f t="shared" si="0"/>
        <v>48.957999999999998</v>
      </c>
      <c r="K49" s="12">
        <f t="shared" si="0"/>
        <v>28.454000000000008</v>
      </c>
      <c r="N49" s="12"/>
    </row>
    <row r="50" spans="1:14" x14ac:dyDescent="0.2">
      <c r="A50" s="1">
        <f>[1]Dates!$A105</f>
        <v>42309</v>
      </c>
      <c r="B50" s="12">
        <v>157.21</v>
      </c>
      <c r="C50" s="12">
        <v>222.93700000000001</v>
      </c>
      <c r="E50" s="41">
        <f>MIN($B$38,$B$50,$B$62,$B$74,$B$86)</f>
        <v>126.215</v>
      </c>
      <c r="F50" s="41">
        <f>MAX($B$38,$B$50,$B$62,$B$74,$B$86)</f>
        <v>161.27799999999999</v>
      </c>
      <c r="G50" s="41">
        <f>MIN($C$38,$C$50,$C$62,$C$74,$C$86)</f>
        <v>219.55500000000001</v>
      </c>
      <c r="H50" s="41">
        <f>MAX($C$38,$C$50,$C$62,$C$74,$C$86)</f>
        <v>233.84200000000001</v>
      </c>
      <c r="I50" s="12">
        <f t="shared" si="0"/>
        <v>35.062999999999988</v>
      </c>
      <c r="J50" s="12">
        <f t="shared" si="0"/>
        <v>58.277000000000015</v>
      </c>
      <c r="K50" s="12">
        <f t="shared" si="0"/>
        <v>14.287000000000006</v>
      </c>
      <c r="N50" s="12"/>
    </row>
    <row r="51" spans="1:14" x14ac:dyDescent="0.2">
      <c r="A51" s="1">
        <f>[1]Dates!$A106</f>
        <v>42339</v>
      </c>
      <c r="B51" s="12">
        <v>161.32599999999999</v>
      </c>
      <c r="C51" s="12">
        <v>235.465</v>
      </c>
      <c r="E51" s="41">
        <f>MIN($B$39,$B$51,$B$63,$B$75,$B$87)</f>
        <v>136.286</v>
      </c>
      <c r="F51" s="41">
        <f>MAX($B$39,$B$51,$B$63,$B$75,$B$87)</f>
        <v>166.095</v>
      </c>
      <c r="G51" s="41">
        <f>MIN($C$39,$C$51,$C$63,$C$75,$C$87)</f>
        <v>235.465</v>
      </c>
      <c r="H51" s="41">
        <f>MAX($C$39,$C$51,$C$63,$C$75,$C$87)</f>
        <v>246.274</v>
      </c>
      <c r="I51" s="12">
        <f t="shared" si="0"/>
        <v>29.808999999999997</v>
      </c>
      <c r="J51" s="12">
        <f t="shared" si="0"/>
        <v>69.37</v>
      </c>
      <c r="K51" s="12">
        <f t="shared" si="0"/>
        <v>10.808999999999997</v>
      </c>
      <c r="N51" s="12"/>
    </row>
    <row r="52" spans="1:14" x14ac:dyDescent="0.2">
      <c r="A52" s="1">
        <f>[1]Dates!$A107</f>
        <v>42370</v>
      </c>
      <c r="B52" s="12">
        <v>160.595</v>
      </c>
      <c r="C52" s="12">
        <v>261.64800000000002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235.85499999999999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65.607999999999976</v>
      </c>
      <c r="K52" s="12">
        <f t="shared" si="0"/>
        <v>25.793000000000035</v>
      </c>
      <c r="N52" s="12"/>
    </row>
    <row r="53" spans="1:14" x14ac:dyDescent="0.2">
      <c r="A53" s="1">
        <f>[1]Dates!$A108</f>
        <v>42401</v>
      </c>
      <c r="B53" s="12">
        <v>162.49600000000001</v>
      </c>
      <c r="C53" s="12">
        <v>256.21899999999999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229.499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66.667000000000002</v>
      </c>
      <c r="K53" s="12">
        <f t="shared" si="0"/>
        <v>26.72</v>
      </c>
      <c r="N53" s="12"/>
    </row>
    <row r="54" spans="1:14" x14ac:dyDescent="0.2">
      <c r="A54" s="1">
        <f>[1]Dates!$A109</f>
        <v>42430</v>
      </c>
      <c r="B54" s="12">
        <v>160.07300000000001</v>
      </c>
      <c r="C54" s="12">
        <v>243.71600000000001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f>[1]Dates!$A110</f>
        <v>42461</v>
      </c>
      <c r="B55" s="12">
        <v>154.74100000000001</v>
      </c>
      <c r="C55" s="12">
        <v>243.47900000000001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f>[1]Dates!$A111</f>
        <v>42491</v>
      </c>
      <c r="B56" s="12">
        <v>154.947</v>
      </c>
      <c r="C56" s="12">
        <v>243.40899999999999</v>
      </c>
      <c r="E56" s="41">
        <f>MIN($B$32,$B$44,$B$56,$B$68,$B$80)</f>
        <v>115.199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39.748000000000005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f>[1]Dates!$A112</f>
        <v>42522</v>
      </c>
      <c r="B57" s="12">
        <v>149.767</v>
      </c>
      <c r="C57" s="12">
        <v>242.66200000000001</v>
      </c>
      <c r="E57" s="41">
        <f>MIN($B$33,$B$45,$B$57,$B$69,$B$81)</f>
        <v>120.379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31.680999999999997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f>[1]Dates!$A113</f>
        <v>42552</v>
      </c>
      <c r="B58" s="12">
        <v>156.50700000000001</v>
      </c>
      <c r="C58" s="12">
        <v>240.93199999999999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f>[1]Dates!$A114</f>
        <v>42583</v>
      </c>
      <c r="B59" s="12">
        <v>160.33799999999999</v>
      </c>
      <c r="C59" s="12">
        <v>230.411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236.083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23.937999999999988</v>
      </c>
      <c r="N59" s="12"/>
    </row>
    <row r="60" spans="1:14" x14ac:dyDescent="0.2">
      <c r="A60" s="1">
        <f>[1]Dates!$A115</f>
        <v>42614</v>
      </c>
      <c r="B60" s="12">
        <v>161.05099999999999</v>
      </c>
      <c r="C60" s="12">
        <v>227.697</v>
      </c>
      <c r="E60" s="41">
        <f>MIN($B$36,$B$48,$B$60,$B$72,$B$84)</f>
        <v>131.43600000000001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239.65799999999999</v>
      </c>
      <c r="I60" s="12">
        <f t="shared" ref="I60:K91" si="1">F60-E60</f>
        <v>29.614999999999981</v>
      </c>
      <c r="J60" s="12">
        <f t="shared" si="1"/>
        <v>51.400000000000006</v>
      </c>
      <c r="K60" s="12">
        <f t="shared" si="1"/>
        <v>27.206999999999994</v>
      </c>
      <c r="N60" s="12"/>
    </row>
    <row r="61" spans="1:14" x14ac:dyDescent="0.2">
      <c r="A61" s="1">
        <f>[1]Dates!$A116</f>
        <v>42644</v>
      </c>
      <c r="B61" s="12">
        <v>154.715</v>
      </c>
      <c r="C61" s="12">
        <v>225.59399999999999</v>
      </c>
      <c r="E61" s="41">
        <f>MIN($B$37,$B$49,$B$61,$B$73,$B$85)</f>
        <v>120.372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232.12700000000001</v>
      </c>
      <c r="I61" s="12">
        <f t="shared" si="1"/>
        <v>34.343000000000004</v>
      </c>
      <c r="J61" s="12">
        <f t="shared" si="1"/>
        <v>48.957999999999998</v>
      </c>
      <c r="K61" s="12">
        <f t="shared" si="1"/>
        <v>28.454000000000008</v>
      </c>
      <c r="N61" s="12"/>
    </row>
    <row r="62" spans="1:14" x14ac:dyDescent="0.2">
      <c r="A62" s="1">
        <f>[1]Dates!$A117</f>
        <v>42675</v>
      </c>
      <c r="B62" s="12">
        <v>161.27799999999999</v>
      </c>
      <c r="C62" s="12">
        <v>233.84200000000001</v>
      </c>
      <c r="E62" s="41">
        <f>MIN($B$38,$B$50,$B$62,$B$74,$B$86)</f>
        <v>126.215</v>
      </c>
      <c r="F62" s="41">
        <f>MAX($B$38,$B$50,$B$62,$B$74,$B$86)</f>
        <v>161.27799999999999</v>
      </c>
      <c r="G62" s="41">
        <f>MIN($C$38,$C$50,$C$62,$C$74,$C$86)</f>
        <v>219.55500000000001</v>
      </c>
      <c r="H62" s="41">
        <f>MAX($C$38,$C$50,$C$62,$C$74,$C$86)</f>
        <v>233.84200000000001</v>
      </c>
      <c r="I62" s="12">
        <f t="shared" si="1"/>
        <v>35.062999999999988</v>
      </c>
      <c r="J62" s="12">
        <f t="shared" si="1"/>
        <v>58.277000000000015</v>
      </c>
      <c r="K62" s="12">
        <f t="shared" si="1"/>
        <v>14.287000000000006</v>
      </c>
      <c r="N62" s="12"/>
    </row>
    <row r="63" spans="1:14" x14ac:dyDescent="0.2">
      <c r="A63" s="1">
        <f>[1]Dates!$A118</f>
        <v>42705</v>
      </c>
      <c r="B63" s="12">
        <v>166.095</v>
      </c>
      <c r="C63" s="12">
        <v>238.58699999999999</v>
      </c>
      <c r="E63" s="41">
        <f>MIN($B$39,$B$51,$B$63,$B$75,$B$87)</f>
        <v>136.286</v>
      </c>
      <c r="F63" s="41">
        <f>MAX($B$39,$B$51,$B$63,$B$75,$B$87)</f>
        <v>166.095</v>
      </c>
      <c r="G63" s="41">
        <f>MIN($C$39,$C$51,$C$63,$C$75,$C$87)</f>
        <v>235.465</v>
      </c>
      <c r="H63" s="41">
        <f>MAX($C$39,$C$51,$C$63,$C$75,$C$87)</f>
        <v>246.274</v>
      </c>
      <c r="I63" s="12">
        <f t="shared" si="1"/>
        <v>29.808999999999997</v>
      </c>
      <c r="J63" s="12">
        <f t="shared" si="1"/>
        <v>69.37</v>
      </c>
      <c r="K63" s="12">
        <f t="shared" si="1"/>
        <v>10.808999999999997</v>
      </c>
      <c r="N63" s="12"/>
    </row>
    <row r="64" spans="1:14" x14ac:dyDescent="0.2">
      <c r="A64" s="1">
        <f>[1]Dates!$A119</f>
        <v>42736</v>
      </c>
      <c r="B64" s="12">
        <v>170.24700000000001</v>
      </c>
      <c r="C64" s="12">
        <v>261.10899999999998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235.85499999999999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65.607999999999976</v>
      </c>
      <c r="K64" s="12">
        <f t="shared" si="1"/>
        <v>25.793000000000035</v>
      </c>
      <c r="N64" s="12"/>
    </row>
    <row r="65" spans="1:14" x14ac:dyDescent="0.2">
      <c r="A65" s="1">
        <f>[1]Dates!$A120</f>
        <v>42767</v>
      </c>
      <c r="B65" s="12">
        <v>162.83199999999999</v>
      </c>
      <c r="C65" s="12">
        <v>253.63499999999999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229.499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66.667000000000002</v>
      </c>
      <c r="K65" s="12">
        <f t="shared" si="1"/>
        <v>26.72</v>
      </c>
      <c r="N65" s="12"/>
    </row>
    <row r="66" spans="1:14" x14ac:dyDescent="0.2">
      <c r="A66" s="1">
        <f>[1]Dates!$A121</f>
        <v>42795</v>
      </c>
      <c r="B66" s="12">
        <v>152.029</v>
      </c>
      <c r="C66" s="12">
        <v>239.55799999999999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f>[1]Dates!$A122</f>
        <v>42826</v>
      </c>
      <c r="B67" s="12">
        <v>154.95699999999999</v>
      </c>
      <c r="C67" s="12">
        <v>243.511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f>[1]Dates!$A123</f>
        <v>42856</v>
      </c>
      <c r="B68" s="12">
        <v>154.24700000000001</v>
      </c>
      <c r="C68" s="12">
        <v>242.48400000000001</v>
      </c>
      <c r="E68" s="41">
        <f>MIN($B$32,$B$44,$B$56,$B$68,$B$80)</f>
        <v>115.199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39.748000000000005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f>[1]Dates!$A124</f>
        <v>42887</v>
      </c>
      <c r="B69" s="12">
        <v>152.06</v>
      </c>
      <c r="C69" s="12">
        <v>238.417</v>
      </c>
      <c r="E69" s="41">
        <f>MIN($B$33,$B$45,$B$57,$B$69,$B$81)</f>
        <v>120.379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31.680999999999997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f>[1]Dates!$A125</f>
        <v>42917</v>
      </c>
      <c r="B70" s="12">
        <v>151.494</v>
      </c>
      <c r="C70" s="12">
        <v>232.85900000000001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f>[1]Dates!$A126</f>
        <v>42948</v>
      </c>
      <c r="B71" s="12">
        <v>147.80600000000001</v>
      </c>
      <c r="C71" s="12">
        <v>226.78800000000001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236.083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23.937999999999988</v>
      </c>
      <c r="N71" s="12"/>
    </row>
    <row r="72" spans="1:14" x14ac:dyDescent="0.2">
      <c r="A72" s="1">
        <f>[1]Dates!$A127</f>
        <v>42979</v>
      </c>
      <c r="B72" s="12">
        <v>137.33099999999999</v>
      </c>
      <c r="C72" s="12">
        <v>223.20400000000001</v>
      </c>
      <c r="E72" s="41">
        <f>MIN($B$36,$B$48,$B$60,$B$72,$B$84)</f>
        <v>131.43600000000001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239.65799999999999</v>
      </c>
      <c r="I72" s="12">
        <f t="shared" si="1"/>
        <v>29.614999999999981</v>
      </c>
      <c r="J72" s="12">
        <f t="shared" si="1"/>
        <v>51.400000000000006</v>
      </c>
      <c r="K72" s="12">
        <f t="shared" si="1"/>
        <v>27.206999999999994</v>
      </c>
      <c r="N72" s="12"/>
    </row>
    <row r="73" spans="1:14" x14ac:dyDescent="0.2">
      <c r="A73" s="1">
        <f>[1]Dates!$A128</f>
        <v>43009</v>
      </c>
      <c r="B73" s="12">
        <v>130.053</v>
      </c>
      <c r="C73" s="12">
        <v>215.89599999999999</v>
      </c>
      <c r="E73" s="41">
        <f>MIN($B$37,$B$49,$B$61,$B$73,$B$85)</f>
        <v>120.372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232.12700000000001</v>
      </c>
      <c r="I73" s="12">
        <f t="shared" si="1"/>
        <v>34.343000000000004</v>
      </c>
      <c r="J73" s="12">
        <f t="shared" si="1"/>
        <v>48.957999999999998</v>
      </c>
      <c r="K73" s="12">
        <f t="shared" si="1"/>
        <v>28.454000000000008</v>
      </c>
      <c r="N73" s="12"/>
    </row>
    <row r="74" spans="1:14" x14ac:dyDescent="0.2">
      <c r="A74" s="1">
        <f>[1]Dates!$A129</f>
        <v>43040</v>
      </c>
      <c r="B74" s="12">
        <v>133.387</v>
      </c>
      <c r="C74" s="12">
        <v>224.91800000000001</v>
      </c>
      <c r="E74" s="41">
        <f>MIN($B$38,$B$50,$B$62,$B$74,$B$86)</f>
        <v>126.215</v>
      </c>
      <c r="F74" s="41">
        <f>MAX($B$38,$B$50,$B$62,$B$74,$B$86)</f>
        <v>161.27799999999999</v>
      </c>
      <c r="G74" s="41">
        <f>MIN($C$38,$C$50,$C$62,$C$74,$C$86)</f>
        <v>219.55500000000001</v>
      </c>
      <c r="H74" s="41">
        <f>MAX($C$38,$C$50,$C$62,$C$74,$C$86)</f>
        <v>233.84200000000001</v>
      </c>
      <c r="I74" s="12">
        <f t="shared" si="1"/>
        <v>35.062999999999988</v>
      </c>
      <c r="J74" s="12">
        <f t="shared" si="1"/>
        <v>58.277000000000015</v>
      </c>
      <c r="K74" s="12">
        <f t="shared" si="1"/>
        <v>14.287000000000006</v>
      </c>
      <c r="N74" s="12"/>
    </row>
    <row r="75" spans="1:14" x14ac:dyDescent="0.2">
      <c r="A75" s="1">
        <f>[1]Dates!$A130</f>
        <v>43070</v>
      </c>
      <c r="B75" s="12">
        <v>145.63800000000001</v>
      </c>
      <c r="C75" s="12">
        <v>236.816</v>
      </c>
      <c r="E75" s="41">
        <f>MIN($B$39,$B$51,$B$63,$B$75,$B$87)</f>
        <v>136.286</v>
      </c>
      <c r="F75" s="41">
        <f>MAX($B$39,$B$51,$B$63,$B$75,$B$87)</f>
        <v>166.095</v>
      </c>
      <c r="G75" s="41">
        <f>MIN($C$39,$C$51,$C$63,$C$75,$C$87)</f>
        <v>235.465</v>
      </c>
      <c r="H75" s="41">
        <f>MAX($C$39,$C$51,$C$63,$C$75,$C$87)</f>
        <v>246.274</v>
      </c>
      <c r="I75" s="12">
        <f t="shared" si="1"/>
        <v>29.808999999999997</v>
      </c>
      <c r="J75" s="12">
        <f t="shared" si="1"/>
        <v>69.37</v>
      </c>
      <c r="K75" s="12">
        <f t="shared" si="1"/>
        <v>10.808999999999997</v>
      </c>
      <c r="N75" s="12"/>
    </row>
    <row r="76" spans="1:14" x14ac:dyDescent="0.2">
      <c r="A76" s="1">
        <f>[1]Dates!$A131</f>
        <v>43101</v>
      </c>
      <c r="B76" s="12">
        <v>141.12899999999999</v>
      </c>
      <c r="C76" s="12">
        <v>247.94800000000001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235.85499999999999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65.607999999999976</v>
      </c>
      <c r="K76" s="12">
        <f t="shared" si="1"/>
        <v>25.793000000000035</v>
      </c>
      <c r="N76" s="12"/>
    </row>
    <row r="77" spans="1:14" x14ac:dyDescent="0.2">
      <c r="A77" s="1">
        <f>[1]Dates!$A132</f>
        <v>43132</v>
      </c>
      <c r="B77" s="12">
        <v>138.578</v>
      </c>
      <c r="C77" s="12">
        <v>252.56700000000001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229.499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66.667000000000002</v>
      </c>
      <c r="K77" s="12">
        <f t="shared" si="1"/>
        <v>26.72</v>
      </c>
      <c r="N77" s="12"/>
    </row>
    <row r="78" spans="1:14" x14ac:dyDescent="0.2">
      <c r="A78" s="1">
        <f>[1]Dates!$A133</f>
        <v>43160</v>
      </c>
      <c r="B78" s="12">
        <v>130.39099999999999</v>
      </c>
      <c r="C78" s="12">
        <v>239.62899999999999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f>[1]Dates!$A134</f>
        <v>43191</v>
      </c>
      <c r="B79" s="12">
        <v>120.59099999999999</v>
      </c>
      <c r="C79" s="12">
        <v>239.864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f>[1]Dates!$A135</f>
        <v>43221</v>
      </c>
      <c r="B80" s="12">
        <v>115.199</v>
      </c>
      <c r="C80" s="12">
        <v>242.17400000000001</v>
      </c>
      <c r="E80" s="41">
        <f>MIN($B$32,$B$44,$B$56,$B$68,$B$80)</f>
        <v>115.199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39.748000000000005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f>[1]Dates!$A136</f>
        <v>43252</v>
      </c>
      <c r="B81" s="12">
        <v>120.379</v>
      </c>
      <c r="C81" s="12">
        <v>240.31200000000001</v>
      </c>
      <c r="E81" s="41">
        <f>MIN($B$33,$B$45,$B$57,$B$69,$B$81)</f>
        <v>120.379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31.680999999999997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f>[1]Dates!$A137</f>
        <v>43282</v>
      </c>
      <c r="B82" s="12">
        <v>127.081</v>
      </c>
      <c r="C82" s="12">
        <v>233.91300000000001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f>[1]Dates!$A138</f>
        <v>43313</v>
      </c>
      <c r="B83" s="12">
        <v>132.03700000000001</v>
      </c>
      <c r="C83" s="12">
        <v>236.083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236.083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23.937999999999988</v>
      </c>
      <c r="N83" s="12"/>
    </row>
    <row r="84" spans="1:14" x14ac:dyDescent="0.2">
      <c r="A84" s="1">
        <f>[1]Dates!$A139</f>
        <v>43344</v>
      </c>
      <c r="B84" s="12">
        <v>137.06</v>
      </c>
      <c r="C84" s="12">
        <v>239.65799999999999</v>
      </c>
      <c r="E84" s="41">
        <f>MIN($B$36,$B$48,$B$60,$B$72,$B$84)</f>
        <v>131.43600000000001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239.65799999999999</v>
      </c>
      <c r="I84" s="12">
        <f t="shared" si="1"/>
        <v>29.614999999999981</v>
      </c>
      <c r="J84" s="12">
        <f t="shared" si="1"/>
        <v>51.400000000000006</v>
      </c>
      <c r="K84" s="12">
        <f t="shared" si="1"/>
        <v>27.206999999999994</v>
      </c>
      <c r="N84" s="12"/>
    </row>
    <row r="85" spans="1:14" x14ac:dyDescent="0.2">
      <c r="A85" s="1">
        <f>[1]Dates!$A140</f>
        <v>43374</v>
      </c>
      <c r="B85" s="12">
        <v>124.18300000000001</v>
      </c>
      <c r="C85" s="12">
        <v>232.12700000000001</v>
      </c>
      <c r="E85" s="41">
        <f>MIN($B$37,$B$49,$B$61,$B$73,$B$85)</f>
        <v>120.372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232.12700000000001</v>
      </c>
      <c r="I85" s="12">
        <f t="shared" si="1"/>
        <v>34.343000000000004</v>
      </c>
      <c r="J85" s="12">
        <f t="shared" si="1"/>
        <v>48.957999999999998</v>
      </c>
      <c r="K85" s="12">
        <f t="shared" si="1"/>
        <v>28.454000000000008</v>
      </c>
      <c r="N85" s="12"/>
    </row>
    <row r="86" spans="1:14" x14ac:dyDescent="0.2">
      <c r="A86" s="1">
        <f>[1]Dates!$A141</f>
        <v>43405</v>
      </c>
      <c r="B86" s="12">
        <v>126.35599999999999</v>
      </c>
      <c r="C86" s="12">
        <v>230.005</v>
      </c>
      <c r="E86" s="41">
        <f>MIN($B$38,$B$50,$B$62,$B$74,$B$86)</f>
        <v>126.215</v>
      </c>
      <c r="F86" s="41">
        <f>MAX($B$38,$B$50,$B$62,$B$74,$B$86)</f>
        <v>161.27799999999999</v>
      </c>
      <c r="G86" s="41">
        <f>MIN($C$38,$C$50,$C$62,$C$74,$C$86)</f>
        <v>219.55500000000001</v>
      </c>
      <c r="H86" s="41">
        <f>MAX($C$38,$C$50,$C$62,$C$74,$C$86)</f>
        <v>233.84200000000001</v>
      </c>
      <c r="I86" s="12">
        <f t="shared" si="1"/>
        <v>35.062999999999988</v>
      </c>
      <c r="J86" s="12">
        <f t="shared" si="1"/>
        <v>58.277000000000015</v>
      </c>
      <c r="K86" s="12">
        <f t="shared" si="1"/>
        <v>14.287000000000006</v>
      </c>
      <c r="N86" s="12"/>
    </row>
    <row r="87" spans="1:14" x14ac:dyDescent="0.2">
      <c r="A87" s="1">
        <f>[1]Dates!$A142</f>
        <v>43435</v>
      </c>
      <c r="B87" s="12">
        <v>140.006</v>
      </c>
      <c r="C87" s="12">
        <v>246.274</v>
      </c>
      <c r="E87" s="41">
        <f>MIN($B$39,$B$51,$B$63,$B$75,$B$87)</f>
        <v>136.286</v>
      </c>
      <c r="F87" s="41">
        <f>MAX($B$39,$B$51,$B$63,$B$75,$B$87)</f>
        <v>166.095</v>
      </c>
      <c r="G87" s="41">
        <f>MIN($C$39,$C$51,$C$63,$C$75,$C$87)</f>
        <v>235.465</v>
      </c>
      <c r="H87" s="41">
        <f>MAX($C$39,$C$51,$C$63,$C$75,$C$87)</f>
        <v>246.274</v>
      </c>
      <c r="I87" s="12">
        <f t="shared" si="1"/>
        <v>29.808999999999997</v>
      </c>
      <c r="J87" s="12">
        <f t="shared" si="1"/>
        <v>69.37</v>
      </c>
      <c r="K87" s="12">
        <f t="shared" si="1"/>
        <v>10.808999999999997</v>
      </c>
      <c r="N87" s="12"/>
    </row>
    <row r="88" spans="1:14" x14ac:dyDescent="0.2">
      <c r="A88" s="1">
        <f>[1]Dates!$A143</f>
        <v>43466</v>
      </c>
      <c r="B88" s="12">
        <v>140.137</v>
      </c>
      <c r="C88" s="12">
        <v>261.32600000000002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235.85499999999999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65.607999999999976</v>
      </c>
      <c r="K88" s="12">
        <f t="shared" si="1"/>
        <v>25.793000000000035</v>
      </c>
      <c r="N88" s="12"/>
    </row>
    <row r="89" spans="1:14" x14ac:dyDescent="0.2">
      <c r="A89" s="1">
        <f>[1]Dates!$A144</f>
        <v>43497</v>
      </c>
      <c r="B89" s="12">
        <v>136.251</v>
      </c>
      <c r="C89" s="12">
        <v>251.36699999999999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229.499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66.667000000000002</v>
      </c>
      <c r="K89" s="12">
        <f t="shared" si="1"/>
        <v>26.72</v>
      </c>
      <c r="N89" s="12"/>
    </row>
    <row r="90" spans="1:14" x14ac:dyDescent="0.2">
      <c r="A90" s="1">
        <f>[1]Dates!$A145</f>
        <v>43525</v>
      </c>
      <c r="B90" s="12">
        <v>132.435</v>
      </c>
      <c r="C90" s="12">
        <v>236.05199999999999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f>[1]Dates!$A146</f>
        <v>43556</v>
      </c>
      <c r="B91" s="12">
        <v>128.19999999999999</v>
      </c>
      <c r="C91" s="12">
        <v>230.24799999999999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f>[1]Dates!$A147</f>
        <v>43586</v>
      </c>
      <c r="B92" s="12">
        <v>129.23014286</v>
      </c>
      <c r="C92" s="12">
        <v>234.25800000000001</v>
      </c>
      <c r="E92" s="41">
        <f>MIN($B$32,$B$44,$B$56,$B$68,$B$80)</f>
        <v>115.199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39.748000000000005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f>[1]Dates!$A148</f>
        <v>43617</v>
      </c>
      <c r="B93" s="12">
        <v>126.96967382</v>
      </c>
      <c r="C93" s="12">
        <v>230.45305485</v>
      </c>
      <c r="E93" s="41">
        <f>MIN($B$33,$B$45,$B$57,$B$69,$B$81)</f>
        <v>120.379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31.680999999999997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f>[1]Dates!$A149</f>
        <v>43647</v>
      </c>
      <c r="B94" s="12">
        <v>130.81700000000001</v>
      </c>
      <c r="C94" s="12">
        <v>225.81909999999999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f>[1]Dates!$A150</f>
        <v>43678</v>
      </c>
      <c r="B95" s="12">
        <v>133.00790000000001</v>
      </c>
      <c r="C95" s="12">
        <v>219.8219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236.083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23.937999999999988</v>
      </c>
      <c r="N95" s="12"/>
    </row>
    <row r="96" spans="1:14" x14ac:dyDescent="0.2">
      <c r="A96" s="1">
        <f>[1]Dates!$A151</f>
        <v>43709</v>
      </c>
      <c r="B96" s="12">
        <v>132.15780000000001</v>
      </c>
      <c r="C96" s="12">
        <v>220.29259999999999</v>
      </c>
      <c r="E96" s="41">
        <f>MIN($B$36,$B$48,$B$60,$B$72,$B$84)</f>
        <v>131.43600000000001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239.65799999999999</v>
      </c>
      <c r="I96" s="12">
        <f t="shared" si="2"/>
        <v>29.614999999999981</v>
      </c>
      <c r="J96" s="12">
        <f t="shared" si="2"/>
        <v>51.400000000000006</v>
      </c>
      <c r="K96" s="12">
        <f t="shared" si="2"/>
        <v>27.206999999999994</v>
      </c>
      <c r="N96" s="12"/>
    </row>
    <row r="97" spans="1:14" x14ac:dyDescent="0.2">
      <c r="A97" s="1">
        <f>[1]Dates!$A152</f>
        <v>43739</v>
      </c>
      <c r="B97" s="12">
        <v>124.1245</v>
      </c>
      <c r="C97" s="12">
        <v>215.13409999999999</v>
      </c>
      <c r="E97" s="41">
        <f>MIN($B$37,$B$49,$B$61,$B$73,$B$85)</f>
        <v>120.372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232.12700000000001</v>
      </c>
      <c r="I97" s="12">
        <f t="shared" si="2"/>
        <v>34.343000000000004</v>
      </c>
      <c r="J97" s="12">
        <f t="shared" si="2"/>
        <v>48.957999999999998</v>
      </c>
      <c r="K97" s="12">
        <f t="shared" si="2"/>
        <v>28.454000000000008</v>
      </c>
      <c r="N97" s="12"/>
    </row>
    <row r="98" spans="1:14" x14ac:dyDescent="0.2">
      <c r="A98" s="1">
        <f>[1]Dates!$A153</f>
        <v>43770</v>
      </c>
      <c r="B98" s="12">
        <v>130.47280000000001</v>
      </c>
      <c r="C98" s="12">
        <v>223.5762</v>
      </c>
      <c r="E98" s="41">
        <f>MIN($B$38,$B$50,$B$62,$B$74,$B$86)</f>
        <v>126.215</v>
      </c>
      <c r="F98" s="41">
        <f>MAX($B$38,$B$50,$B$62,$B$74,$B$86)</f>
        <v>161.27799999999999</v>
      </c>
      <c r="G98" s="41">
        <f>MIN($C$38,$C$50,$C$62,$C$74,$C$86)</f>
        <v>219.55500000000001</v>
      </c>
      <c r="H98" s="41">
        <f>MAX($C$38,$C$50,$C$62,$C$74,$C$86)</f>
        <v>233.84200000000001</v>
      </c>
      <c r="I98" s="12">
        <f t="shared" si="2"/>
        <v>35.062999999999988</v>
      </c>
      <c r="J98" s="12">
        <f t="shared" si="2"/>
        <v>58.277000000000015</v>
      </c>
      <c r="K98" s="12">
        <f t="shared" si="2"/>
        <v>14.287000000000006</v>
      </c>
      <c r="N98" s="12"/>
    </row>
    <row r="99" spans="1:14" x14ac:dyDescent="0.2">
      <c r="A99" s="88">
        <f>[1]Dates!$A154</f>
        <v>43800</v>
      </c>
      <c r="B99" s="12">
        <v>137.36439999999999</v>
      </c>
      <c r="C99" s="12">
        <v>233.88140000000001</v>
      </c>
      <c r="E99" s="41">
        <f>MIN($B$39,$B$51,$B$63,$B$75,$B$87)</f>
        <v>136.286</v>
      </c>
      <c r="F99" s="41">
        <f>MAX($B$39,$B$51,$B$63,$B$75,$B$87)</f>
        <v>166.095</v>
      </c>
      <c r="G99" s="41">
        <f>MIN($C$39,$C$51,$C$63,$C$75,$C$87)</f>
        <v>235.465</v>
      </c>
      <c r="H99" s="41">
        <f>MAX($C$39,$C$51,$C$63,$C$75,$C$87)</f>
        <v>246.274</v>
      </c>
      <c r="I99" s="12">
        <f t="shared" si="2"/>
        <v>29.808999999999997</v>
      </c>
      <c r="J99" s="12">
        <f t="shared" si="2"/>
        <v>69.37</v>
      </c>
      <c r="K99" s="12">
        <f t="shared" si="2"/>
        <v>10.808999999999997</v>
      </c>
      <c r="N99" s="12"/>
    </row>
    <row r="100" spans="1:14" x14ac:dyDescent="0.2">
      <c r="A100" s="88">
        <f>[1]Dates!$A155</f>
        <v>43831</v>
      </c>
      <c r="B100" s="12">
        <v>135.71639999999999</v>
      </c>
      <c r="C100" s="12">
        <v>242.35249999999999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235.85499999999999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65.607999999999976</v>
      </c>
      <c r="K100" s="12">
        <f t="shared" si="2"/>
        <v>25.793000000000035</v>
      </c>
      <c r="N100" s="12"/>
    </row>
    <row r="101" spans="1:14" x14ac:dyDescent="0.2">
      <c r="A101" s="88">
        <f>[1]Dates!$A156</f>
        <v>43862</v>
      </c>
      <c r="B101" s="12">
        <v>131.77780000000001</v>
      </c>
      <c r="C101" s="12">
        <v>240.82239999999999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229.499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66.667000000000002</v>
      </c>
      <c r="K101" s="12">
        <f t="shared" si="2"/>
        <v>26.72</v>
      </c>
      <c r="N101" s="12"/>
    </row>
    <row r="102" spans="1:14" x14ac:dyDescent="0.2">
      <c r="A102" s="88">
        <f>[1]Dates!$A157</f>
        <v>43891</v>
      </c>
      <c r="B102" s="12">
        <v>127.7204</v>
      </c>
      <c r="C102" s="12">
        <v>233.01240000000001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88">
        <f>[1]Dates!$A158</f>
        <v>43922</v>
      </c>
      <c r="B103" s="12">
        <v>126.6606</v>
      </c>
      <c r="C103" s="12">
        <v>226.92250000000001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88">
        <f>[1]Dates!$A159</f>
        <v>43952</v>
      </c>
      <c r="B104" s="12">
        <v>128.1688</v>
      </c>
      <c r="C104" s="12">
        <v>225.90270000000001</v>
      </c>
      <c r="D104" s="15"/>
      <c r="E104" s="41">
        <f>MIN($B$32,$B$44,$B$56,$B$68,$B$80)</f>
        <v>115.199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39.748000000000005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88">
        <f>[1]Dates!$A160</f>
        <v>43983</v>
      </c>
      <c r="B105" s="12">
        <v>130.1627</v>
      </c>
      <c r="C105" s="12">
        <v>228.21440000000001</v>
      </c>
      <c r="D105" s="15"/>
      <c r="E105" s="41">
        <f>MIN($B$33,$B$45,$B$57,$B$69,$B$81)</f>
        <v>120.379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31.680999999999997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88">
        <f>[1]Dates!$A161</f>
        <v>44013</v>
      </c>
      <c r="B106" s="12">
        <v>135.05359999999999</v>
      </c>
      <c r="C106" s="12">
        <v>226.8484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88">
        <f>[1]Dates!$A162</f>
        <v>44044</v>
      </c>
      <c r="B107" s="12">
        <v>136.89099999999999</v>
      </c>
      <c r="C107" s="12">
        <v>222.23490000000001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236.083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23.937999999999988</v>
      </c>
      <c r="N107" s="12"/>
    </row>
    <row r="108" spans="1:14" x14ac:dyDescent="0.2">
      <c r="A108" s="88">
        <f>[1]Dates!$A163</f>
        <v>44075</v>
      </c>
      <c r="B108" s="12">
        <v>135.1088</v>
      </c>
      <c r="C108" s="12">
        <v>222.4066</v>
      </c>
      <c r="D108" s="15"/>
      <c r="E108" s="41">
        <f>MIN($B$36,$B$48,$B$60,$B$72,$B$84)</f>
        <v>131.43600000000001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239.65799999999999</v>
      </c>
      <c r="I108" s="12">
        <f t="shared" ref="I108:K111" si="3">F108-E108</f>
        <v>29.614999999999981</v>
      </c>
      <c r="J108" s="12">
        <f t="shared" si="3"/>
        <v>51.400000000000006</v>
      </c>
      <c r="K108" s="12">
        <f t="shared" si="3"/>
        <v>27.206999999999994</v>
      </c>
      <c r="N108" s="12"/>
    </row>
    <row r="109" spans="1:14" x14ac:dyDescent="0.2">
      <c r="A109" s="88">
        <f>[1]Dates!$A164</f>
        <v>44105</v>
      </c>
      <c r="B109" s="12">
        <v>128.042</v>
      </c>
      <c r="C109" s="12">
        <v>216.56020000000001</v>
      </c>
      <c r="D109" s="15"/>
      <c r="E109" s="41">
        <f>MIN($B$37,$B$49,$B$61,$B$73,$B$85)</f>
        <v>120.372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232.12700000000001</v>
      </c>
      <c r="I109" s="12">
        <f t="shared" si="3"/>
        <v>34.343000000000004</v>
      </c>
      <c r="J109" s="12">
        <f t="shared" si="3"/>
        <v>48.957999999999998</v>
      </c>
      <c r="K109" s="12">
        <f t="shared" si="3"/>
        <v>28.454000000000008</v>
      </c>
      <c r="N109" s="12"/>
    </row>
    <row r="110" spans="1:14" x14ac:dyDescent="0.2">
      <c r="A110" s="88">
        <f>[1]Dates!$A165</f>
        <v>44136</v>
      </c>
      <c r="B110" s="12">
        <v>133.51570000000001</v>
      </c>
      <c r="C110" s="12">
        <v>224.8143</v>
      </c>
      <c r="D110" s="15"/>
      <c r="E110" s="41">
        <f>MIN($B$38,$B$50,$B$62,$B$74,$B$86)</f>
        <v>126.215</v>
      </c>
      <c r="F110" s="41">
        <f>MAX($B$38,$B$50,$B$62,$B$74,$B$86)</f>
        <v>161.27799999999999</v>
      </c>
      <c r="G110" s="41">
        <f>MIN($C$38,$C$50,$C$62,$C$74,$C$86)</f>
        <v>219.55500000000001</v>
      </c>
      <c r="H110" s="41">
        <f>MAX($C$38,$C$50,$C$62,$C$74,$C$86)</f>
        <v>233.84200000000001</v>
      </c>
      <c r="I110" s="12">
        <f t="shared" si="3"/>
        <v>35.062999999999988</v>
      </c>
      <c r="J110" s="12">
        <f t="shared" si="3"/>
        <v>58.277000000000015</v>
      </c>
      <c r="K110" s="12">
        <f t="shared" si="3"/>
        <v>14.287000000000006</v>
      </c>
      <c r="N110" s="12"/>
    </row>
    <row r="111" spans="1:14" x14ac:dyDescent="0.2">
      <c r="A111" s="65">
        <f>[1]Dates!$A166</f>
        <v>44166</v>
      </c>
      <c r="B111" s="12">
        <v>140.15360000000001</v>
      </c>
      <c r="C111" s="12">
        <v>235.2824</v>
      </c>
      <c r="D111" s="9"/>
      <c r="E111" s="73">
        <f>MIN($B$39,$B$51,$B$63,$B$75,$B$87)</f>
        <v>136.286</v>
      </c>
      <c r="F111" s="73">
        <f>MAX($B$39,$B$51,$B$63,$B$75,$B$87)</f>
        <v>166.095</v>
      </c>
      <c r="G111" s="73">
        <f>MIN($C$39,$C$51,$C$63,$C$75,$C$87)</f>
        <v>235.465</v>
      </c>
      <c r="H111" s="73">
        <f>MAX($C$39,$C$51,$C$63,$C$75,$C$87)</f>
        <v>246.274</v>
      </c>
      <c r="I111" s="71">
        <f t="shared" si="3"/>
        <v>29.808999999999997</v>
      </c>
      <c r="J111" s="71">
        <f t="shared" si="3"/>
        <v>69.37</v>
      </c>
      <c r="K111" s="71">
        <f t="shared" si="3"/>
        <v>10.808999999999997</v>
      </c>
      <c r="N111" s="12"/>
    </row>
    <row r="112" spans="1:14" x14ac:dyDescent="0.2">
      <c r="A112" s="32" t="str">
        <f>"Source: Short-Term Energy Outlook, "&amp;[1]Dates!$B$7&amp;""</f>
        <v>Source: Short-Term Energy Outlook, July 2019</v>
      </c>
    </row>
    <row r="113" spans="1:6" x14ac:dyDescent="0.2">
      <c r="A113" s="32" t="str">
        <f>"Note:  Colored bands around storage levels represent the range between the minimum and maximum from Jan. "&amp;[1]Dates!$C$33&amp;" - Dec. "&amp;[1]Dates!$C$37&amp;"."</f>
        <v>Note:  Colored bands around storage levels represent the range between the minimum and maximum from Jan. 2014 - Dec. 2018.</v>
      </c>
    </row>
    <row r="114" spans="1:6" x14ac:dyDescent="0.2">
      <c r="A114" s="380" t="str">
        <f>"monthly range from January "&amp;[1]Dates!$C$33&amp;" - December "&amp;[1]Dates!$C$37&amp;""</f>
        <v>monthly range from January 2014 - December 2018</v>
      </c>
    </row>
    <row r="115" spans="1:6" x14ac:dyDescent="0.2">
      <c r="A115" s="4"/>
      <c r="B115" s="5" t="s">
        <v>368</v>
      </c>
      <c r="F115" s="8"/>
    </row>
    <row r="116" spans="1:6" x14ac:dyDescent="0.2">
      <c r="A116" s="2">
        <f>COUNT($A$28:$A$111)-SUM([1]Dates!$B$83:$B$166)-1</f>
        <v>66</v>
      </c>
      <c r="B116">
        <v>0</v>
      </c>
      <c r="F116" s="8"/>
    </row>
    <row r="117" spans="1:6" x14ac:dyDescent="0.2">
      <c r="A117" s="2">
        <f>COUNT($A$28:$A$111)-SUM([1]Dates!$B$83:$B$166)-1</f>
        <v>66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7"/>
      <c r="L1" s="117"/>
    </row>
    <row r="2" spans="1:17" ht="15.75" x14ac:dyDescent="0.25">
      <c r="A2" s="44" t="str">
        <f>[1]Dates!$B$6</f>
        <v>Short-Term Energy Outlook, July 2019</v>
      </c>
      <c r="L2" s="117"/>
    </row>
    <row r="3" spans="1:17" x14ac:dyDescent="0.2">
      <c r="A3" s="22" t="s">
        <v>16</v>
      </c>
      <c r="L3" s="117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78" t="s">
        <v>473</v>
      </c>
      <c r="Q6" s="377" t="s">
        <v>476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341" t="s">
        <v>475</v>
      </c>
      <c r="Q7" s="375" t="s">
        <v>474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374"/>
      <c r="D26" s="374"/>
      <c r="E26" s="374"/>
    </row>
    <row r="27" spans="1:11" x14ac:dyDescent="0.2">
      <c r="A27" s="3"/>
      <c r="B27" s="37"/>
    </row>
    <row r="28" spans="1:11" ht="38.25" x14ac:dyDescent="0.2">
      <c r="A28" s="5"/>
      <c r="B28" s="489" t="s">
        <v>473</v>
      </c>
      <c r="C28" s="490" t="s">
        <v>475</v>
      </c>
      <c r="D28" s="490" t="s">
        <v>503</v>
      </c>
      <c r="E28" s="490" t="s">
        <v>477</v>
      </c>
    </row>
    <row r="29" spans="1:11" x14ac:dyDescent="0.2">
      <c r="A29" s="1">
        <f>[1]Dates!$A71</f>
        <v>41275</v>
      </c>
      <c r="B29" s="6">
        <v>7.8466019999999999</v>
      </c>
      <c r="C29" s="6">
        <v>-0.63896500000000001</v>
      </c>
      <c r="D29" s="6">
        <f>+C29*-1</f>
        <v>0.63896500000000001</v>
      </c>
      <c r="E29" s="379">
        <f t="shared" ref="E29:E60" si="0">+C29+B29</f>
        <v>7.2076370000000001</v>
      </c>
      <c r="G29" s="43"/>
      <c r="H29" s="17"/>
    </row>
    <row r="30" spans="1:11" x14ac:dyDescent="0.2">
      <c r="A30" s="1">
        <f>[1]Dates!$A72</f>
        <v>41306</v>
      </c>
      <c r="B30" s="6">
        <v>7.1602059999999996</v>
      </c>
      <c r="C30" s="6">
        <v>-1.1536839999999999</v>
      </c>
      <c r="D30" s="6">
        <f t="shared" ref="D30:D93" si="1">+C30*-1</f>
        <v>1.1536839999999999</v>
      </c>
      <c r="E30" s="379">
        <f t="shared" si="0"/>
        <v>6.0065219999999995</v>
      </c>
      <c r="G30" s="43"/>
      <c r="H30" s="17"/>
    </row>
    <row r="31" spans="1:11" x14ac:dyDescent="0.2">
      <c r="A31" s="1">
        <f>[1]Dates!$A73</f>
        <v>41334</v>
      </c>
      <c r="B31" s="6">
        <v>7.3899460000000001</v>
      </c>
      <c r="C31" s="6">
        <v>-0.96693399999999996</v>
      </c>
      <c r="D31" s="6">
        <f t="shared" si="1"/>
        <v>0.96693399999999996</v>
      </c>
      <c r="E31" s="379">
        <f t="shared" si="0"/>
        <v>6.4230119999999999</v>
      </c>
      <c r="G31" s="43"/>
      <c r="H31" s="17"/>
    </row>
    <row r="32" spans="1:11" x14ac:dyDescent="0.2">
      <c r="A32" s="1">
        <f>[1]Dates!$A74</f>
        <v>41365</v>
      </c>
      <c r="B32" s="6">
        <v>7.6218690000000002</v>
      </c>
      <c r="C32" s="6">
        <v>-0.68905799999999995</v>
      </c>
      <c r="D32" s="6">
        <f t="shared" si="1"/>
        <v>0.68905799999999995</v>
      </c>
      <c r="E32" s="379">
        <f t="shared" si="0"/>
        <v>6.9328110000000001</v>
      </c>
      <c r="G32" s="43"/>
      <c r="H32" s="17"/>
    </row>
    <row r="33" spans="1:8" x14ac:dyDescent="0.2">
      <c r="A33" s="1">
        <f>[1]Dates!$A75</f>
        <v>41395</v>
      </c>
      <c r="B33" s="6">
        <v>7.6108450000000003</v>
      </c>
      <c r="C33" s="6">
        <v>-0.90831899999999999</v>
      </c>
      <c r="D33" s="6">
        <f t="shared" si="1"/>
        <v>0.90831899999999999</v>
      </c>
      <c r="E33" s="379">
        <f t="shared" si="0"/>
        <v>6.7025260000000006</v>
      </c>
      <c r="G33" s="43"/>
      <c r="H33" s="17"/>
    </row>
    <row r="34" spans="1:8" x14ac:dyDescent="0.2">
      <c r="A34" s="1">
        <f>[1]Dates!$A76</f>
        <v>41426</v>
      </c>
      <c r="B34" s="6">
        <v>7.6068939999999996</v>
      </c>
      <c r="C34" s="6">
        <v>-1.3188500000000001</v>
      </c>
      <c r="D34" s="6">
        <f t="shared" si="1"/>
        <v>1.3188500000000001</v>
      </c>
      <c r="E34" s="379">
        <f t="shared" si="0"/>
        <v>6.2880439999999993</v>
      </c>
      <c r="G34" s="43"/>
      <c r="H34" s="17"/>
    </row>
    <row r="35" spans="1:8" x14ac:dyDescent="0.2">
      <c r="A35" s="1">
        <f>[1]Dates!$A77</f>
        <v>41456</v>
      </c>
      <c r="B35" s="6">
        <v>7.9539140000000002</v>
      </c>
      <c r="C35" s="6">
        <v>-1.504672</v>
      </c>
      <c r="D35" s="6">
        <f t="shared" si="1"/>
        <v>1.504672</v>
      </c>
      <c r="E35" s="379">
        <f t="shared" si="0"/>
        <v>6.4492419999999999</v>
      </c>
      <c r="G35" s="43"/>
      <c r="H35" s="17"/>
    </row>
    <row r="36" spans="1:8" x14ac:dyDescent="0.2">
      <c r="A36" s="1">
        <f>[1]Dates!$A78</f>
        <v>41487</v>
      </c>
      <c r="B36" s="6">
        <v>8.0286000000000008</v>
      </c>
      <c r="C36" s="6">
        <v>-1.5043150000000001</v>
      </c>
      <c r="D36" s="6">
        <f t="shared" si="1"/>
        <v>1.5043150000000001</v>
      </c>
      <c r="E36" s="379">
        <f t="shared" si="0"/>
        <v>6.5242850000000008</v>
      </c>
      <c r="G36" s="43"/>
      <c r="H36" s="17"/>
    </row>
    <row r="37" spans="1:8" x14ac:dyDescent="0.2">
      <c r="A37" s="1">
        <f>[1]Dates!$A79</f>
        <v>41518</v>
      </c>
      <c r="B37" s="6">
        <v>7.8179160000000003</v>
      </c>
      <c r="C37" s="6">
        <v>-1.413176</v>
      </c>
      <c r="D37" s="6">
        <f t="shared" si="1"/>
        <v>1.413176</v>
      </c>
      <c r="E37" s="379">
        <f t="shared" si="0"/>
        <v>6.4047400000000003</v>
      </c>
      <c r="G37" s="43"/>
      <c r="H37" s="17"/>
    </row>
    <row r="38" spans="1:8" x14ac:dyDescent="0.2">
      <c r="A38" s="1">
        <f>[1]Dates!$A80</f>
        <v>41548</v>
      </c>
      <c r="B38" s="6">
        <v>7.3594629999999999</v>
      </c>
      <c r="C38" s="6">
        <v>-1.8247930000000001</v>
      </c>
      <c r="D38" s="6">
        <f t="shared" si="1"/>
        <v>1.8247930000000001</v>
      </c>
      <c r="E38" s="379">
        <f t="shared" si="0"/>
        <v>5.5346700000000002</v>
      </c>
      <c r="G38" s="43"/>
      <c r="H38" s="17"/>
    </row>
    <row r="39" spans="1:8" x14ac:dyDescent="0.2">
      <c r="A39" s="1">
        <f>[1]Dates!$A81</f>
        <v>41579</v>
      </c>
      <c r="B39" s="6">
        <v>7.1556509999999998</v>
      </c>
      <c r="C39" s="6">
        <v>-1.7368790000000001</v>
      </c>
      <c r="D39" s="6">
        <f t="shared" si="1"/>
        <v>1.7368790000000001</v>
      </c>
      <c r="E39" s="379">
        <f t="shared" si="0"/>
        <v>5.4187719999999997</v>
      </c>
      <c r="G39" s="43"/>
      <c r="H39" s="17"/>
    </row>
    <row r="40" spans="1:8" x14ac:dyDescent="0.2">
      <c r="A40" s="1">
        <f>[1]Dates!$A82</f>
        <v>41609</v>
      </c>
      <c r="B40" s="6">
        <v>7.5511439999999999</v>
      </c>
      <c r="C40" s="6">
        <v>-2.6133929999999999</v>
      </c>
      <c r="D40" s="6">
        <f t="shared" si="1"/>
        <v>2.6133929999999999</v>
      </c>
      <c r="E40" s="379">
        <f t="shared" si="0"/>
        <v>4.9377510000000004</v>
      </c>
      <c r="G40" s="43"/>
      <c r="H40" s="17"/>
    </row>
    <row r="41" spans="1:8" x14ac:dyDescent="0.2">
      <c r="A41" s="1">
        <f>[1]Dates!$A83</f>
        <v>41640</v>
      </c>
      <c r="B41" s="6">
        <v>7.3410010000000003</v>
      </c>
      <c r="C41" s="6">
        <v>-1.9472400000000001</v>
      </c>
      <c r="D41" s="6">
        <f t="shared" si="1"/>
        <v>1.9472400000000001</v>
      </c>
      <c r="E41" s="379">
        <f t="shared" si="0"/>
        <v>5.3937610000000005</v>
      </c>
      <c r="G41" s="43"/>
      <c r="H41" s="17"/>
    </row>
    <row r="42" spans="1:8" x14ac:dyDescent="0.2">
      <c r="A42" s="1">
        <f>[1]Dates!$A84</f>
        <v>41671</v>
      </c>
      <c r="B42" s="6">
        <v>6.952318</v>
      </c>
      <c r="C42" s="6">
        <v>-1.4550449999999999</v>
      </c>
      <c r="D42" s="6">
        <f t="shared" si="1"/>
        <v>1.4550449999999999</v>
      </c>
      <c r="E42" s="379">
        <f t="shared" si="0"/>
        <v>5.4972729999999999</v>
      </c>
      <c r="G42" s="43"/>
      <c r="H42" s="17"/>
    </row>
    <row r="43" spans="1:8" x14ac:dyDescent="0.2">
      <c r="A43" s="1">
        <f>[1]Dates!$A85</f>
        <v>41699</v>
      </c>
      <c r="B43" s="6">
        <v>7.0223620000000002</v>
      </c>
      <c r="C43" s="6">
        <v>-1.759333</v>
      </c>
      <c r="D43" s="6">
        <f t="shared" si="1"/>
        <v>1.759333</v>
      </c>
      <c r="E43" s="379">
        <f t="shared" si="0"/>
        <v>5.2630290000000004</v>
      </c>
      <c r="G43" s="43"/>
      <c r="H43" s="17"/>
    </row>
    <row r="44" spans="1:8" x14ac:dyDescent="0.2">
      <c r="A44" s="1">
        <f>[1]Dates!$A86</f>
        <v>41730</v>
      </c>
      <c r="B44" s="6">
        <v>7.2730370000000004</v>
      </c>
      <c r="C44" s="6">
        <v>-1.6471389999999999</v>
      </c>
      <c r="D44" s="6">
        <f t="shared" si="1"/>
        <v>1.6471389999999999</v>
      </c>
      <c r="E44" s="379">
        <f t="shared" si="0"/>
        <v>5.6258980000000003</v>
      </c>
      <c r="G44" s="43"/>
      <c r="H44" s="17"/>
    </row>
    <row r="45" spans="1:8" x14ac:dyDescent="0.2">
      <c r="A45" s="1">
        <f>[1]Dates!$A87</f>
        <v>41760</v>
      </c>
      <c r="B45" s="6">
        <v>6.8583850000000002</v>
      </c>
      <c r="C45" s="6">
        <v>-1.5838890000000001</v>
      </c>
      <c r="D45" s="6">
        <f t="shared" si="1"/>
        <v>1.5838890000000001</v>
      </c>
      <c r="E45" s="379">
        <f t="shared" si="0"/>
        <v>5.2744960000000001</v>
      </c>
      <c r="G45" s="43"/>
      <c r="H45" s="17"/>
    </row>
    <row r="46" spans="1:8" x14ac:dyDescent="0.2">
      <c r="A46" s="1">
        <f>[1]Dates!$A88</f>
        <v>41791</v>
      </c>
      <c r="B46" s="6">
        <v>6.6730520000000002</v>
      </c>
      <c r="C46" s="6">
        <v>-1.991042</v>
      </c>
      <c r="D46" s="6">
        <f t="shared" si="1"/>
        <v>1.991042</v>
      </c>
      <c r="E46" s="379">
        <f t="shared" si="0"/>
        <v>4.68201</v>
      </c>
      <c r="G46" s="43"/>
      <c r="H46" s="17"/>
    </row>
    <row r="47" spans="1:8" x14ac:dyDescent="0.2">
      <c r="A47" s="1">
        <f>[1]Dates!$A89</f>
        <v>41821</v>
      </c>
      <c r="B47" s="6">
        <v>7.2093360000000004</v>
      </c>
      <c r="C47" s="6">
        <v>-2.177689</v>
      </c>
      <c r="D47" s="6">
        <f t="shared" si="1"/>
        <v>2.177689</v>
      </c>
      <c r="E47" s="379">
        <f t="shared" si="0"/>
        <v>5.0316470000000004</v>
      </c>
      <c r="G47" s="43"/>
      <c r="H47" s="17"/>
    </row>
    <row r="48" spans="1:8" x14ac:dyDescent="0.2">
      <c r="A48" s="1">
        <f>[1]Dates!$A90</f>
        <v>41852</v>
      </c>
      <c r="B48" s="6">
        <v>7.0810719999999998</v>
      </c>
      <c r="C48" s="6">
        <v>-2.2196639999999999</v>
      </c>
      <c r="D48" s="6">
        <f t="shared" si="1"/>
        <v>2.2196639999999999</v>
      </c>
      <c r="E48" s="379">
        <f t="shared" si="0"/>
        <v>4.861408</v>
      </c>
      <c r="G48" s="43"/>
      <c r="H48" s="17"/>
    </row>
    <row r="49" spans="1:8" x14ac:dyDescent="0.2">
      <c r="A49" s="1">
        <f>[1]Dates!$A91</f>
        <v>41883</v>
      </c>
      <c r="B49" s="6">
        <v>7.1457249999999997</v>
      </c>
      <c r="C49" s="6">
        <v>-1.911557</v>
      </c>
      <c r="D49" s="6">
        <f t="shared" si="1"/>
        <v>1.911557</v>
      </c>
      <c r="E49" s="379">
        <f t="shared" si="0"/>
        <v>5.2341679999999995</v>
      </c>
      <c r="G49" s="43"/>
      <c r="H49" s="17"/>
    </row>
    <row r="50" spans="1:8" x14ac:dyDescent="0.2">
      <c r="A50" s="1">
        <f>[1]Dates!$A92</f>
        <v>41913</v>
      </c>
      <c r="B50" s="6">
        <v>6.7724690000000001</v>
      </c>
      <c r="C50" s="6">
        <v>-1.9820059999999999</v>
      </c>
      <c r="D50" s="6">
        <f t="shared" si="1"/>
        <v>1.9820059999999999</v>
      </c>
      <c r="E50" s="379">
        <f t="shared" si="0"/>
        <v>4.7904629999999999</v>
      </c>
      <c r="G50" s="43"/>
      <c r="H50" s="17"/>
    </row>
    <row r="51" spans="1:8" x14ac:dyDescent="0.2">
      <c r="A51" s="1">
        <f>[1]Dates!$A93</f>
        <v>41944</v>
      </c>
      <c r="B51" s="6">
        <v>6.7741899999999999</v>
      </c>
      <c r="C51" s="6">
        <v>-2.1183369999999999</v>
      </c>
      <c r="D51" s="6">
        <f t="shared" si="1"/>
        <v>2.1183369999999999</v>
      </c>
      <c r="E51" s="379">
        <f t="shared" si="0"/>
        <v>4.6558530000000005</v>
      </c>
      <c r="G51" s="43"/>
      <c r="H51" s="17"/>
    </row>
    <row r="52" spans="1:8" x14ac:dyDescent="0.2">
      <c r="A52" s="1">
        <f>[1]Dates!$A94</f>
        <v>41974</v>
      </c>
      <c r="B52" s="6">
        <v>6.8040180000000001</v>
      </c>
      <c r="C52" s="6">
        <v>-2.2939229999999999</v>
      </c>
      <c r="D52" s="6">
        <f t="shared" si="1"/>
        <v>2.2939229999999999</v>
      </c>
      <c r="E52" s="379">
        <f t="shared" si="0"/>
        <v>4.5100949999999997</v>
      </c>
      <c r="G52" s="43"/>
      <c r="H52" s="17"/>
    </row>
    <row r="53" spans="1:8" x14ac:dyDescent="0.2">
      <c r="A53" s="1">
        <f>[1]Dates!$A95</f>
        <v>42005</v>
      </c>
      <c r="B53" s="6">
        <v>6.6765330000000001</v>
      </c>
      <c r="C53" s="6">
        <v>-1.7907310000000001</v>
      </c>
      <c r="D53" s="6">
        <f t="shared" si="1"/>
        <v>1.7907310000000001</v>
      </c>
      <c r="E53" s="379">
        <f t="shared" si="0"/>
        <v>4.885802</v>
      </c>
      <c r="G53" s="43"/>
      <c r="H53" s="17"/>
    </row>
    <row r="54" spans="1:8" x14ac:dyDescent="0.2">
      <c r="A54" s="1">
        <f>[1]Dates!$A96</f>
        <v>42036</v>
      </c>
      <c r="B54" s="6">
        <v>6.6581149999999996</v>
      </c>
      <c r="C54" s="6">
        <v>-2.0258259999999999</v>
      </c>
      <c r="D54" s="6">
        <f t="shared" si="1"/>
        <v>2.0258259999999999</v>
      </c>
      <c r="E54" s="379">
        <f t="shared" si="0"/>
        <v>4.6322890000000001</v>
      </c>
      <c r="G54" s="43"/>
      <c r="H54" s="17"/>
    </row>
    <row r="55" spans="1:8" x14ac:dyDescent="0.2">
      <c r="A55" s="1">
        <f>[1]Dates!$A97</f>
        <v>42064</v>
      </c>
      <c r="B55" s="6">
        <v>7.1546649999999996</v>
      </c>
      <c r="C55" s="6">
        <v>-1.627316</v>
      </c>
      <c r="D55" s="6">
        <f t="shared" si="1"/>
        <v>1.627316</v>
      </c>
      <c r="E55" s="379">
        <f t="shared" si="0"/>
        <v>5.5273489999999992</v>
      </c>
      <c r="G55" s="43"/>
      <c r="H55" s="17"/>
    </row>
    <row r="56" spans="1:8" x14ac:dyDescent="0.2">
      <c r="A56" s="1">
        <f>[1]Dates!$A98</f>
        <v>42095</v>
      </c>
      <c r="B56" s="6">
        <v>6.6086640000000001</v>
      </c>
      <c r="C56" s="6">
        <v>-2.1724290000000002</v>
      </c>
      <c r="D56" s="6">
        <f t="shared" si="1"/>
        <v>2.1724290000000002</v>
      </c>
      <c r="E56" s="379">
        <f t="shared" si="0"/>
        <v>4.4362349999999999</v>
      </c>
      <c r="G56" s="43"/>
      <c r="H56" s="17"/>
    </row>
    <row r="57" spans="1:8" x14ac:dyDescent="0.2">
      <c r="A57" s="1">
        <f>[1]Dates!$A99</f>
        <v>42125</v>
      </c>
      <c r="B57" s="6">
        <v>6.7182659999999998</v>
      </c>
      <c r="C57" s="6">
        <v>-2.0687769999999999</v>
      </c>
      <c r="D57" s="6">
        <f t="shared" si="1"/>
        <v>2.0687769999999999</v>
      </c>
      <c r="E57" s="379">
        <f t="shared" si="0"/>
        <v>4.649489</v>
      </c>
      <c r="G57" s="43"/>
      <c r="H57" s="17"/>
    </row>
    <row r="58" spans="1:8" x14ac:dyDescent="0.2">
      <c r="A58" s="1">
        <f>[1]Dates!$A100</f>
        <v>42156</v>
      </c>
      <c r="B58" s="6">
        <v>6.8754379999999999</v>
      </c>
      <c r="C58" s="6">
        <v>-1.927373</v>
      </c>
      <c r="D58" s="6">
        <f t="shared" si="1"/>
        <v>1.927373</v>
      </c>
      <c r="E58" s="379">
        <f t="shared" si="0"/>
        <v>4.9480649999999997</v>
      </c>
      <c r="G58" s="43"/>
      <c r="H58" s="17"/>
    </row>
    <row r="59" spans="1:8" x14ac:dyDescent="0.2">
      <c r="A59" s="1">
        <f>[1]Dates!$A101</f>
        <v>42186</v>
      </c>
      <c r="B59" s="6">
        <v>6.8137549999999996</v>
      </c>
      <c r="C59" s="6">
        <v>-2.202874</v>
      </c>
      <c r="D59" s="6">
        <f t="shared" si="1"/>
        <v>2.202874</v>
      </c>
      <c r="E59" s="379">
        <f t="shared" si="0"/>
        <v>4.6108809999999991</v>
      </c>
      <c r="G59" s="43"/>
      <c r="H59" s="17"/>
    </row>
    <row r="60" spans="1:8" x14ac:dyDescent="0.2">
      <c r="A60" s="1">
        <f>[1]Dates!$A102</f>
        <v>42217</v>
      </c>
      <c r="B60" s="6">
        <v>7.2556820000000002</v>
      </c>
      <c r="C60" s="6">
        <v>-1.9047320000000001</v>
      </c>
      <c r="D60" s="6">
        <f t="shared" si="1"/>
        <v>1.9047320000000001</v>
      </c>
      <c r="E60" s="379">
        <f t="shared" si="0"/>
        <v>5.3509500000000001</v>
      </c>
      <c r="G60" s="43"/>
      <c r="H60" s="17"/>
    </row>
    <row r="61" spans="1:8" x14ac:dyDescent="0.2">
      <c r="A61" s="1">
        <f>[1]Dates!$A103</f>
        <v>42248</v>
      </c>
      <c r="B61" s="6">
        <v>6.8174530000000004</v>
      </c>
      <c r="C61" s="6">
        <v>-2.3109120000000001</v>
      </c>
      <c r="D61" s="6">
        <f t="shared" si="1"/>
        <v>2.3109120000000001</v>
      </c>
      <c r="E61" s="379">
        <f t="shared" ref="E61:E92" si="2">+C61+B61</f>
        <v>4.5065410000000004</v>
      </c>
      <c r="G61" s="43"/>
      <c r="H61" s="17"/>
    </row>
    <row r="62" spans="1:8" x14ac:dyDescent="0.2">
      <c r="A62" s="1">
        <f>[1]Dates!$A104</f>
        <v>42278</v>
      </c>
      <c r="B62" s="6">
        <v>6.6021879999999999</v>
      </c>
      <c r="C62" s="6">
        <v>-2.377224</v>
      </c>
      <c r="D62" s="6">
        <f t="shared" si="1"/>
        <v>2.377224</v>
      </c>
      <c r="E62" s="379">
        <f t="shared" si="2"/>
        <v>4.2249639999999999</v>
      </c>
      <c r="G62" s="43"/>
      <c r="H62" s="17"/>
    </row>
    <row r="63" spans="1:8" x14ac:dyDescent="0.2">
      <c r="A63" s="1">
        <f>[1]Dates!$A105</f>
        <v>42309</v>
      </c>
      <c r="B63" s="6">
        <v>7.051253</v>
      </c>
      <c r="C63" s="6">
        <v>-2.8034789999999998</v>
      </c>
      <c r="D63" s="6">
        <f t="shared" si="1"/>
        <v>2.8034789999999998</v>
      </c>
      <c r="E63" s="379">
        <f t="shared" si="2"/>
        <v>4.2477739999999997</v>
      </c>
      <c r="G63" s="43"/>
      <c r="H63" s="17"/>
    </row>
    <row r="64" spans="1:8" x14ac:dyDescent="0.2">
      <c r="A64" s="1">
        <f>[1]Dates!$A106</f>
        <v>42339</v>
      </c>
      <c r="B64" s="6">
        <v>7.5097639999999997</v>
      </c>
      <c r="C64" s="6">
        <v>-3.0336080000000001</v>
      </c>
      <c r="D64" s="6">
        <f t="shared" si="1"/>
        <v>3.0336080000000001</v>
      </c>
      <c r="E64" s="379">
        <f t="shared" si="2"/>
        <v>4.4761559999999996</v>
      </c>
      <c r="G64" s="43"/>
      <c r="H64" s="17"/>
    </row>
    <row r="65" spans="1:8" x14ac:dyDescent="0.2">
      <c r="A65" s="1">
        <f>[1]Dates!$A107</f>
        <v>42370</v>
      </c>
      <c r="B65" s="6">
        <v>7.1254619999999997</v>
      </c>
      <c r="C65" s="6">
        <v>-2.3954680000000002</v>
      </c>
      <c r="D65" s="6">
        <f t="shared" si="1"/>
        <v>2.3954680000000002</v>
      </c>
      <c r="E65" s="379">
        <f t="shared" si="2"/>
        <v>4.7299939999999996</v>
      </c>
      <c r="G65" s="43"/>
      <c r="H65" s="17"/>
    </row>
    <row r="66" spans="1:8" x14ac:dyDescent="0.2">
      <c r="A66" s="1">
        <f>[1]Dates!$A108</f>
        <v>42401</v>
      </c>
      <c r="B66" s="6">
        <v>7.4596780000000003</v>
      </c>
      <c r="C66" s="6">
        <v>-2.3276460000000001</v>
      </c>
      <c r="D66" s="6">
        <f t="shared" si="1"/>
        <v>2.3276460000000001</v>
      </c>
      <c r="E66" s="379">
        <f t="shared" si="2"/>
        <v>5.1320320000000006</v>
      </c>
      <c r="G66" s="43"/>
      <c r="H66" s="17"/>
    </row>
    <row r="67" spans="1:8" x14ac:dyDescent="0.2">
      <c r="A67" s="1">
        <f>[1]Dates!$A109</f>
        <v>42430</v>
      </c>
      <c r="B67" s="6">
        <v>7.416506</v>
      </c>
      <c r="C67" s="6">
        <v>-2.5068570000000001</v>
      </c>
      <c r="D67" s="6">
        <f t="shared" si="1"/>
        <v>2.5068570000000001</v>
      </c>
      <c r="E67" s="379">
        <f t="shared" si="2"/>
        <v>4.9096489999999999</v>
      </c>
      <c r="G67" s="43"/>
      <c r="H67" s="17"/>
    </row>
    <row r="68" spans="1:8" x14ac:dyDescent="0.2">
      <c r="A68" s="1">
        <f>[1]Dates!$A110</f>
        <v>42461</v>
      </c>
      <c r="B68" s="6">
        <v>6.987679</v>
      </c>
      <c r="C68" s="6">
        <v>-2.3609049999999998</v>
      </c>
      <c r="D68" s="6">
        <f t="shared" si="1"/>
        <v>2.3609049999999998</v>
      </c>
      <c r="E68" s="379">
        <f t="shared" si="2"/>
        <v>4.6267740000000002</v>
      </c>
      <c r="G68" s="43"/>
      <c r="H68" s="17"/>
    </row>
    <row r="69" spans="1:8" x14ac:dyDescent="0.2">
      <c r="A69" s="1">
        <f>[1]Dates!$A111</f>
        <v>42491</v>
      </c>
      <c r="B69" s="6">
        <v>7.1398349999999997</v>
      </c>
      <c r="C69" s="6">
        <v>-2.6985999999999999</v>
      </c>
      <c r="D69" s="6">
        <f t="shared" si="1"/>
        <v>2.6985999999999999</v>
      </c>
      <c r="E69" s="379">
        <f t="shared" si="2"/>
        <v>4.4412349999999998</v>
      </c>
      <c r="G69" s="43"/>
      <c r="H69" s="17"/>
    </row>
    <row r="70" spans="1:8" x14ac:dyDescent="0.2">
      <c r="A70" s="1">
        <f>[1]Dates!$A112</f>
        <v>42522</v>
      </c>
      <c r="B70" s="6">
        <v>7.0295759999999996</v>
      </c>
      <c r="C70" s="6">
        <v>-2.4123610000000002</v>
      </c>
      <c r="D70" s="6">
        <f t="shared" si="1"/>
        <v>2.4123610000000002</v>
      </c>
      <c r="E70" s="379">
        <f t="shared" si="2"/>
        <v>4.6172149999999998</v>
      </c>
      <c r="G70" s="43"/>
      <c r="H70" s="17"/>
    </row>
    <row r="71" spans="1:8" x14ac:dyDescent="0.2">
      <c r="A71" s="1">
        <f>[1]Dates!$A113</f>
        <v>42552</v>
      </c>
      <c r="B71" s="6">
        <v>7.5604620000000002</v>
      </c>
      <c r="C71" s="6">
        <v>-2.2546580000000001</v>
      </c>
      <c r="D71" s="6">
        <f t="shared" si="1"/>
        <v>2.2546580000000001</v>
      </c>
      <c r="E71" s="379">
        <f t="shared" si="2"/>
        <v>5.3058040000000002</v>
      </c>
      <c r="G71" s="43"/>
      <c r="H71" s="17"/>
    </row>
    <row r="72" spans="1:8" x14ac:dyDescent="0.2">
      <c r="A72" s="1">
        <f>[1]Dates!$A114</f>
        <v>42583</v>
      </c>
      <c r="B72" s="6">
        <v>7.2951889999999997</v>
      </c>
      <c r="C72" s="6">
        <v>-2.0694590000000002</v>
      </c>
      <c r="D72" s="6">
        <f t="shared" si="1"/>
        <v>2.0694590000000002</v>
      </c>
      <c r="E72" s="379">
        <f t="shared" si="2"/>
        <v>5.2257299999999995</v>
      </c>
      <c r="G72" s="43"/>
      <c r="H72" s="17"/>
    </row>
    <row r="73" spans="1:8" x14ac:dyDescent="0.2">
      <c r="A73" s="1">
        <f>[1]Dates!$A115</f>
        <v>42614</v>
      </c>
      <c r="B73" s="6">
        <v>7.2657489999999996</v>
      </c>
      <c r="C73" s="6">
        <v>-2.5057140000000002</v>
      </c>
      <c r="D73" s="6">
        <f t="shared" si="1"/>
        <v>2.5057140000000002</v>
      </c>
      <c r="E73" s="379">
        <f t="shared" si="2"/>
        <v>4.7600349999999993</v>
      </c>
      <c r="G73" s="43"/>
      <c r="H73" s="17"/>
    </row>
    <row r="74" spans="1:8" x14ac:dyDescent="0.2">
      <c r="A74" s="1">
        <f>[1]Dates!$A116</f>
        <v>42644</v>
      </c>
      <c r="B74" s="6">
        <v>7.0681960000000004</v>
      </c>
      <c r="C74" s="6">
        <v>-2.3536769999999998</v>
      </c>
      <c r="D74" s="6">
        <f t="shared" si="1"/>
        <v>2.3536769999999998</v>
      </c>
      <c r="E74" s="379">
        <f t="shared" si="2"/>
        <v>4.714519000000001</v>
      </c>
      <c r="G74" s="43"/>
      <c r="H74" s="17"/>
    </row>
    <row r="75" spans="1:8" x14ac:dyDescent="0.2">
      <c r="A75" s="1">
        <f>[1]Dates!$A117</f>
        <v>42675</v>
      </c>
      <c r="B75" s="6">
        <v>7.417357</v>
      </c>
      <c r="C75" s="6">
        <v>-2.55078</v>
      </c>
      <c r="D75" s="6">
        <f t="shared" si="1"/>
        <v>2.55078</v>
      </c>
      <c r="E75" s="379">
        <f t="shared" si="2"/>
        <v>4.8665769999999995</v>
      </c>
      <c r="G75" s="43"/>
      <c r="H75" s="17"/>
    </row>
    <row r="76" spans="1:8" x14ac:dyDescent="0.2">
      <c r="A76" s="1">
        <f>[1]Dates!$A118</f>
        <v>42705</v>
      </c>
      <c r="B76" s="6">
        <v>7.3489389999999997</v>
      </c>
      <c r="C76" s="6">
        <v>-3.130363</v>
      </c>
      <c r="D76" s="6">
        <f t="shared" si="1"/>
        <v>3.130363</v>
      </c>
      <c r="E76" s="379">
        <f t="shared" si="2"/>
        <v>4.2185759999999997</v>
      </c>
      <c r="G76" s="43"/>
      <c r="H76" s="17"/>
    </row>
    <row r="77" spans="1:8" x14ac:dyDescent="0.2">
      <c r="A77" s="1">
        <f>[1]Dates!$A119</f>
        <v>42736</v>
      </c>
      <c r="B77" s="6">
        <v>7.7666180000000002</v>
      </c>
      <c r="C77" s="6">
        <v>-2.6661130000000002</v>
      </c>
      <c r="D77" s="6">
        <f t="shared" si="1"/>
        <v>2.6661130000000002</v>
      </c>
      <c r="E77" s="379">
        <f t="shared" si="2"/>
        <v>5.1005050000000001</v>
      </c>
      <c r="G77" s="43"/>
      <c r="H77" s="17"/>
    </row>
    <row r="78" spans="1:8" x14ac:dyDescent="0.2">
      <c r="A78" s="1">
        <f>[1]Dates!$A120</f>
        <v>42767</v>
      </c>
      <c r="B78" s="6">
        <v>6.7309140000000003</v>
      </c>
      <c r="C78" s="6">
        <v>-3.1582129999999999</v>
      </c>
      <c r="D78" s="6">
        <f t="shared" si="1"/>
        <v>3.1582129999999999</v>
      </c>
      <c r="E78" s="379">
        <f t="shared" si="2"/>
        <v>3.5727010000000003</v>
      </c>
      <c r="G78" s="43"/>
      <c r="H78" s="17"/>
    </row>
    <row r="79" spans="1:8" x14ac:dyDescent="0.2">
      <c r="A79" s="1">
        <f>[1]Dates!$A121</f>
        <v>42795</v>
      </c>
      <c r="B79" s="6">
        <v>7.2349480000000002</v>
      </c>
      <c r="C79" s="6">
        <v>-3.1051660000000001</v>
      </c>
      <c r="D79" s="6">
        <f t="shared" si="1"/>
        <v>3.1051660000000001</v>
      </c>
      <c r="E79" s="379">
        <f t="shared" si="2"/>
        <v>4.1297820000000005</v>
      </c>
      <c r="G79" s="43"/>
      <c r="H79" s="17"/>
    </row>
    <row r="80" spans="1:8" x14ac:dyDescent="0.2">
      <c r="A80" s="1">
        <f>[1]Dates!$A122</f>
        <v>42826</v>
      </c>
      <c r="B80" s="6">
        <v>7.0765719999999996</v>
      </c>
      <c r="C80" s="6">
        <v>-3.0317319999999999</v>
      </c>
      <c r="D80" s="6">
        <f t="shared" si="1"/>
        <v>3.0317319999999999</v>
      </c>
      <c r="E80" s="379">
        <f t="shared" si="2"/>
        <v>4.0448399999999998</v>
      </c>
      <c r="G80" s="43"/>
      <c r="H80" s="17"/>
    </row>
    <row r="81" spans="1:8" x14ac:dyDescent="0.2">
      <c r="A81" s="1">
        <f>[1]Dates!$A123</f>
        <v>42856</v>
      </c>
      <c r="B81" s="6">
        <v>7.3889509999999996</v>
      </c>
      <c r="C81" s="6">
        <v>-2.891391</v>
      </c>
      <c r="D81" s="6">
        <f t="shared" si="1"/>
        <v>2.891391</v>
      </c>
      <c r="E81" s="379">
        <f t="shared" si="2"/>
        <v>4.49756</v>
      </c>
      <c r="G81" s="43"/>
      <c r="H81" s="17"/>
    </row>
    <row r="82" spans="1:8" x14ac:dyDescent="0.2">
      <c r="A82" s="1">
        <f>[1]Dates!$A124</f>
        <v>42887</v>
      </c>
      <c r="B82" s="6">
        <v>7.2241460000000002</v>
      </c>
      <c r="C82" s="6">
        <v>-3.15083</v>
      </c>
      <c r="D82" s="6">
        <f t="shared" si="1"/>
        <v>3.15083</v>
      </c>
      <c r="E82" s="379">
        <f t="shared" si="2"/>
        <v>4.0733160000000002</v>
      </c>
      <c r="G82" s="43"/>
      <c r="H82" s="17"/>
    </row>
    <row r="83" spans="1:8" x14ac:dyDescent="0.2">
      <c r="A83" s="1">
        <f>[1]Dates!$A125</f>
        <v>42917</v>
      </c>
      <c r="B83" s="6">
        <v>6.9589410000000003</v>
      </c>
      <c r="C83" s="6">
        <v>-3.2961459999999998</v>
      </c>
      <c r="D83" s="6">
        <f t="shared" si="1"/>
        <v>3.2961459999999998</v>
      </c>
      <c r="E83" s="379">
        <f t="shared" si="2"/>
        <v>3.6627950000000005</v>
      </c>
      <c r="G83" s="43"/>
      <c r="H83" s="17"/>
    </row>
    <row r="84" spans="1:8" x14ac:dyDescent="0.2">
      <c r="A84" s="1">
        <f>[1]Dates!$A126</f>
        <v>42948</v>
      </c>
      <c r="B84" s="6">
        <v>7.1055869999999999</v>
      </c>
      <c r="C84" s="6">
        <v>-2.6586530000000002</v>
      </c>
      <c r="D84" s="6">
        <f t="shared" si="1"/>
        <v>2.6586530000000002</v>
      </c>
      <c r="E84" s="379">
        <f t="shared" si="2"/>
        <v>4.4469339999999997</v>
      </c>
      <c r="G84" s="43"/>
      <c r="H84" s="17"/>
    </row>
    <row r="85" spans="1:8" x14ac:dyDescent="0.2">
      <c r="A85" s="1">
        <f>[1]Dates!$A127</f>
        <v>42979</v>
      </c>
      <c r="B85" s="6">
        <v>5.860284</v>
      </c>
      <c r="C85" s="6">
        <v>-2.3966479999999999</v>
      </c>
      <c r="D85" s="6">
        <f t="shared" si="1"/>
        <v>2.3966479999999999</v>
      </c>
      <c r="E85" s="379">
        <f t="shared" si="2"/>
        <v>3.4636360000000002</v>
      </c>
      <c r="G85" s="43"/>
      <c r="H85" s="17"/>
    </row>
    <row r="86" spans="1:8" x14ac:dyDescent="0.2">
      <c r="A86" s="1">
        <f>[1]Dates!$A128</f>
        <v>43009</v>
      </c>
      <c r="B86" s="6">
        <v>5.9607099999999997</v>
      </c>
      <c r="C86" s="6">
        <v>-3.3061919999999998</v>
      </c>
      <c r="D86" s="6">
        <f t="shared" si="1"/>
        <v>3.3061919999999998</v>
      </c>
      <c r="E86" s="379">
        <f t="shared" si="2"/>
        <v>2.6545179999999999</v>
      </c>
      <c r="G86" s="43"/>
      <c r="H86" s="17"/>
    </row>
    <row r="87" spans="1:8" x14ac:dyDescent="0.2">
      <c r="A87" s="1">
        <f>[1]Dates!$A129</f>
        <v>43040</v>
      </c>
      <c r="B87" s="6">
        <v>6.1302190000000003</v>
      </c>
      <c r="C87" s="6">
        <v>-3.3980260000000002</v>
      </c>
      <c r="D87" s="6">
        <f t="shared" si="1"/>
        <v>3.3980260000000002</v>
      </c>
      <c r="E87" s="379">
        <f t="shared" si="2"/>
        <v>2.7321930000000001</v>
      </c>
      <c r="G87" s="43"/>
      <c r="H87" s="17"/>
    </row>
    <row r="88" spans="1:8" x14ac:dyDescent="0.2">
      <c r="A88" s="1">
        <f>[1]Dates!$A130</f>
        <v>43070</v>
      </c>
      <c r="B88" s="6">
        <v>6.2600389999999999</v>
      </c>
      <c r="C88" s="6">
        <v>-3.4608669999999999</v>
      </c>
      <c r="D88" s="6">
        <f t="shared" si="1"/>
        <v>3.4608669999999999</v>
      </c>
      <c r="E88" s="379">
        <f t="shared" si="2"/>
        <v>2.799172</v>
      </c>
      <c r="G88" s="43"/>
      <c r="H88" s="17"/>
    </row>
    <row r="89" spans="1:8" x14ac:dyDescent="0.2">
      <c r="A89" s="1">
        <f>[1]Dates!$A131</f>
        <v>43101</v>
      </c>
      <c r="B89" s="6">
        <v>6.6708629999999998</v>
      </c>
      <c r="C89" s="6">
        <v>-3.011517</v>
      </c>
      <c r="D89" s="6">
        <f t="shared" si="1"/>
        <v>3.011517</v>
      </c>
      <c r="E89" s="379">
        <f t="shared" si="2"/>
        <v>3.6593459999999998</v>
      </c>
      <c r="G89" s="43"/>
      <c r="H89" s="17"/>
    </row>
    <row r="90" spans="1:8" x14ac:dyDescent="0.2">
      <c r="A90" s="1">
        <f>[1]Dates!$A132</f>
        <v>43132</v>
      </c>
      <c r="B90" s="6">
        <v>5.8876819999999999</v>
      </c>
      <c r="C90" s="6">
        <v>-3.15124</v>
      </c>
      <c r="D90" s="6">
        <f t="shared" si="1"/>
        <v>3.15124</v>
      </c>
      <c r="E90" s="379">
        <f t="shared" si="2"/>
        <v>2.7364419999999998</v>
      </c>
      <c r="G90" s="43"/>
      <c r="H90" s="17"/>
    </row>
    <row r="91" spans="1:8" x14ac:dyDescent="0.2">
      <c r="A91" s="1">
        <f>[1]Dates!$A133</f>
        <v>43160</v>
      </c>
      <c r="B91" s="6">
        <v>5.9443020000000004</v>
      </c>
      <c r="C91" s="6">
        <v>-3.2283539999999999</v>
      </c>
      <c r="D91" s="6">
        <f t="shared" si="1"/>
        <v>3.2283539999999999</v>
      </c>
      <c r="E91" s="379">
        <f t="shared" si="2"/>
        <v>2.7159480000000005</v>
      </c>
      <c r="G91" s="43"/>
      <c r="H91" s="17"/>
    </row>
    <row r="92" spans="1:8" x14ac:dyDescent="0.2">
      <c r="A92" s="1">
        <f>[1]Dates!$A134</f>
        <v>43191</v>
      </c>
      <c r="B92" s="6">
        <v>6.4887170000000003</v>
      </c>
      <c r="C92" s="6">
        <v>-3.8546320000000001</v>
      </c>
      <c r="D92" s="6">
        <f t="shared" si="1"/>
        <v>3.8546320000000001</v>
      </c>
      <c r="E92" s="379">
        <f t="shared" si="2"/>
        <v>2.6340850000000002</v>
      </c>
      <c r="G92" s="43"/>
      <c r="H92" s="17"/>
    </row>
    <row r="93" spans="1:8" x14ac:dyDescent="0.2">
      <c r="A93" s="1">
        <f>[1]Dates!$A135</f>
        <v>43221</v>
      </c>
      <c r="B93" s="6">
        <v>5.8192089999999999</v>
      </c>
      <c r="C93" s="6">
        <v>-3.1074830000000002</v>
      </c>
      <c r="D93" s="6">
        <f t="shared" si="1"/>
        <v>3.1074830000000002</v>
      </c>
      <c r="E93" s="379">
        <f t="shared" ref="E93:E124" si="3">+C93+B93</f>
        <v>2.7117259999999996</v>
      </c>
      <c r="G93" s="43"/>
      <c r="H93" s="17"/>
    </row>
    <row r="94" spans="1:8" x14ac:dyDescent="0.2">
      <c r="A94" s="1">
        <f>[1]Dates!$A136</f>
        <v>43252</v>
      </c>
      <c r="B94" s="6">
        <v>6.2799519999999998</v>
      </c>
      <c r="C94" s="6">
        <v>-3.374676</v>
      </c>
      <c r="D94" s="6">
        <f t="shared" ref="D94:D124" si="4">+C94*-1</f>
        <v>3.374676</v>
      </c>
      <c r="E94" s="379">
        <f t="shared" si="3"/>
        <v>2.9052759999999997</v>
      </c>
      <c r="G94" s="43"/>
      <c r="H94" s="17"/>
    </row>
    <row r="95" spans="1:8" x14ac:dyDescent="0.2">
      <c r="A95" s="1">
        <f>[1]Dates!$A137</f>
        <v>43282</v>
      </c>
      <c r="B95" s="6">
        <v>5.7846330000000004</v>
      </c>
      <c r="C95" s="6">
        <v>-3.4358029999999999</v>
      </c>
      <c r="D95" s="6">
        <f t="shared" si="4"/>
        <v>3.4358029999999999</v>
      </c>
      <c r="E95" s="379">
        <f t="shared" si="3"/>
        <v>2.3488300000000004</v>
      </c>
      <c r="G95" s="43"/>
      <c r="H95" s="17"/>
    </row>
    <row r="96" spans="1:8" x14ac:dyDescent="0.2">
      <c r="A96" s="1">
        <f>[1]Dates!$A138</f>
        <v>43313</v>
      </c>
      <c r="B96" s="6">
        <v>6.2507859999999997</v>
      </c>
      <c r="C96" s="6">
        <v>-2.8620809999999999</v>
      </c>
      <c r="D96" s="6">
        <f t="shared" si="4"/>
        <v>2.8620809999999999</v>
      </c>
      <c r="E96" s="379">
        <f t="shared" si="3"/>
        <v>3.3887049999999999</v>
      </c>
      <c r="G96" s="43"/>
      <c r="H96" s="17"/>
    </row>
    <row r="97" spans="1:8" x14ac:dyDescent="0.2">
      <c r="A97" s="1">
        <f>[1]Dates!$A139</f>
        <v>43344</v>
      </c>
      <c r="B97" s="6">
        <v>5.4730999999999996</v>
      </c>
      <c r="C97" s="6">
        <v>-3.199719</v>
      </c>
      <c r="D97" s="6">
        <f t="shared" si="4"/>
        <v>3.199719</v>
      </c>
      <c r="E97" s="379">
        <f t="shared" si="3"/>
        <v>2.2733809999999997</v>
      </c>
      <c r="G97" s="43"/>
      <c r="H97" s="17"/>
    </row>
    <row r="98" spans="1:8" x14ac:dyDescent="0.2">
      <c r="A98" s="1">
        <f>[1]Dates!$A140</f>
        <v>43374</v>
      </c>
      <c r="B98" s="6">
        <v>4.986548</v>
      </c>
      <c r="C98" s="6">
        <v>-3.5875140000000001</v>
      </c>
      <c r="D98" s="6">
        <f t="shared" si="4"/>
        <v>3.5875140000000001</v>
      </c>
      <c r="E98" s="379">
        <f t="shared" si="3"/>
        <v>1.3990339999999999</v>
      </c>
      <c r="G98" s="43"/>
      <c r="H98" s="17"/>
    </row>
    <row r="99" spans="1:8" x14ac:dyDescent="0.2">
      <c r="A99" s="1">
        <f>[1]Dates!$A141</f>
        <v>43405</v>
      </c>
      <c r="B99" s="6">
        <v>4.8805170000000002</v>
      </c>
      <c r="C99" s="6">
        <v>-4.3360149999999997</v>
      </c>
      <c r="D99" s="6">
        <f t="shared" si="4"/>
        <v>4.3360149999999997</v>
      </c>
      <c r="E99" s="379">
        <f t="shared" si="3"/>
        <v>0.54450200000000049</v>
      </c>
      <c r="G99" s="43"/>
      <c r="H99" s="17"/>
    </row>
    <row r="100" spans="1:8" x14ac:dyDescent="0.2">
      <c r="A100" s="1">
        <f>[1]Dates!$A142</f>
        <v>43435</v>
      </c>
      <c r="B100" s="6">
        <v>4.5876469999999996</v>
      </c>
      <c r="C100" s="6">
        <v>-3.8153570000000001</v>
      </c>
      <c r="D100" s="6">
        <f t="shared" si="4"/>
        <v>3.8153570000000001</v>
      </c>
      <c r="E100" s="379">
        <f t="shared" si="3"/>
        <v>0.77228999999999948</v>
      </c>
      <c r="G100" s="43"/>
      <c r="H100" s="17"/>
    </row>
    <row r="101" spans="1:8" x14ac:dyDescent="0.2">
      <c r="A101" s="1">
        <f>[1]Dates!$A143</f>
        <v>43466</v>
      </c>
      <c r="B101" s="6">
        <v>4.9450370000000001</v>
      </c>
      <c r="C101" s="6">
        <v>-3.3561230000000002</v>
      </c>
      <c r="D101" s="6">
        <f t="shared" si="4"/>
        <v>3.3561230000000002</v>
      </c>
      <c r="E101" s="379">
        <f t="shared" si="3"/>
        <v>1.5889139999999999</v>
      </c>
      <c r="G101" s="43"/>
      <c r="H101" s="17"/>
    </row>
    <row r="102" spans="1:8" x14ac:dyDescent="0.2">
      <c r="A102" s="1">
        <f>[1]Dates!$A144</f>
        <v>43497</v>
      </c>
      <c r="B102" s="6">
        <v>3.6614939999999998</v>
      </c>
      <c r="C102" s="6">
        <v>-3.4859640000000001</v>
      </c>
      <c r="D102" s="6">
        <f t="shared" si="4"/>
        <v>3.4859640000000001</v>
      </c>
      <c r="E102" s="379">
        <f t="shared" si="3"/>
        <v>0.17552999999999974</v>
      </c>
      <c r="G102" s="43"/>
      <c r="H102" s="17"/>
    </row>
    <row r="103" spans="1:8" x14ac:dyDescent="0.2">
      <c r="A103" s="1">
        <f>[1]Dates!$A145</f>
        <v>43525</v>
      </c>
      <c r="B103" s="6">
        <v>4.0756569999999996</v>
      </c>
      <c r="C103" s="6">
        <v>-3.234019</v>
      </c>
      <c r="D103" s="6">
        <f t="shared" si="4"/>
        <v>3.234019</v>
      </c>
      <c r="E103" s="379">
        <f t="shared" si="3"/>
        <v>0.84163799999999966</v>
      </c>
      <c r="G103" s="43"/>
      <c r="H103" s="17"/>
    </row>
    <row r="104" spans="1:8" x14ac:dyDescent="0.2">
      <c r="A104" s="1">
        <f>[1]Dates!$A146</f>
        <v>43556</v>
      </c>
      <c r="B104" s="6">
        <v>4.1821799999999998</v>
      </c>
      <c r="C104" s="6">
        <v>-3.1648320000000001</v>
      </c>
      <c r="D104" s="6">
        <f t="shared" si="4"/>
        <v>3.1648320000000001</v>
      </c>
      <c r="E104" s="379">
        <f t="shared" si="3"/>
        <v>1.0173479999999997</v>
      </c>
      <c r="G104" s="43"/>
      <c r="H104" s="17"/>
    </row>
    <row r="105" spans="1:8" x14ac:dyDescent="0.2">
      <c r="A105" s="1">
        <f>[1]Dates!$A147</f>
        <v>43586</v>
      </c>
      <c r="B105" s="6">
        <v>4.1435806452000001</v>
      </c>
      <c r="C105" s="6">
        <v>-3.4424280876000002</v>
      </c>
      <c r="D105" s="6">
        <f t="shared" si="4"/>
        <v>3.4424280876000002</v>
      </c>
      <c r="E105" s="379">
        <f t="shared" si="3"/>
        <v>0.70115255759999995</v>
      </c>
      <c r="G105" s="43"/>
      <c r="H105" s="17"/>
    </row>
    <row r="106" spans="1:8" x14ac:dyDescent="0.2">
      <c r="A106" s="1">
        <f>[1]Dates!$A148</f>
        <v>43617</v>
      </c>
      <c r="B106" s="6">
        <v>4.0585813999999996</v>
      </c>
      <c r="C106" s="6">
        <v>-3.6158190939999999</v>
      </c>
      <c r="D106" s="6">
        <f t="shared" si="4"/>
        <v>3.6158190939999999</v>
      </c>
      <c r="E106" s="379">
        <f t="shared" si="3"/>
        <v>0.44276230599999966</v>
      </c>
      <c r="G106" s="43"/>
      <c r="H106" s="17"/>
    </row>
    <row r="107" spans="1:8" x14ac:dyDescent="0.2">
      <c r="A107" s="1">
        <f>[1]Dates!$A149</f>
        <v>43647</v>
      </c>
      <c r="B107" s="6">
        <v>4.5657750000000004</v>
      </c>
      <c r="C107" s="6">
        <v>-3.508394</v>
      </c>
      <c r="D107" s="6">
        <f t="shared" si="4"/>
        <v>3.508394</v>
      </c>
      <c r="E107" s="379">
        <f t="shared" si="3"/>
        <v>1.0573810000000003</v>
      </c>
      <c r="G107" s="43"/>
      <c r="H107" s="17"/>
    </row>
    <row r="108" spans="1:8" x14ac:dyDescent="0.2">
      <c r="A108" s="1">
        <f>[1]Dates!$A150</f>
        <v>43678</v>
      </c>
      <c r="B108" s="6">
        <v>4.6392259999999998</v>
      </c>
      <c r="C108" s="6">
        <v>-3.425049</v>
      </c>
      <c r="D108" s="6">
        <f t="shared" si="4"/>
        <v>3.425049</v>
      </c>
      <c r="E108" s="379">
        <f t="shared" si="3"/>
        <v>1.2141769999999998</v>
      </c>
      <c r="G108" s="43"/>
      <c r="H108" s="17"/>
    </row>
    <row r="109" spans="1:8" x14ac:dyDescent="0.2">
      <c r="A109" s="1">
        <f>[1]Dates!$A151</f>
        <v>43709</v>
      </c>
      <c r="B109" s="6">
        <v>4.136673</v>
      </c>
      <c r="C109" s="6">
        <v>-3.7516889999999998</v>
      </c>
      <c r="D109" s="6">
        <f t="shared" si="4"/>
        <v>3.7516889999999998</v>
      </c>
      <c r="E109" s="379">
        <f t="shared" si="3"/>
        <v>0.38498400000000021</v>
      </c>
      <c r="G109" s="43"/>
      <c r="H109" s="17"/>
    </row>
    <row r="110" spans="1:8" x14ac:dyDescent="0.2">
      <c r="A110" s="1">
        <f>[1]Dates!$A152</f>
        <v>43739</v>
      </c>
      <c r="B110" s="6">
        <v>3.8468330000000002</v>
      </c>
      <c r="C110" s="6">
        <v>-3.7296290000000001</v>
      </c>
      <c r="D110" s="6">
        <f t="shared" si="4"/>
        <v>3.7296290000000001</v>
      </c>
      <c r="E110" s="379">
        <f t="shared" si="3"/>
        <v>0.11720400000000009</v>
      </c>
      <c r="G110" s="43"/>
      <c r="H110" s="17"/>
    </row>
    <row r="111" spans="1:8" x14ac:dyDescent="0.2">
      <c r="A111" s="1">
        <f>[1]Dates!$A153</f>
        <v>43770</v>
      </c>
      <c r="B111" s="6">
        <v>3.853844</v>
      </c>
      <c r="C111" s="6">
        <v>-3.8978920000000001</v>
      </c>
      <c r="D111" s="6">
        <f t="shared" si="4"/>
        <v>3.8978920000000001</v>
      </c>
      <c r="E111" s="379">
        <f t="shared" si="3"/>
        <v>-4.4048000000000087E-2</v>
      </c>
      <c r="G111" s="43"/>
      <c r="H111" s="17"/>
    </row>
    <row r="112" spans="1:8" x14ac:dyDescent="0.2">
      <c r="A112" s="1">
        <f>[1]Dates!$A154</f>
        <v>43800</v>
      </c>
      <c r="B112" s="6">
        <v>4.169975</v>
      </c>
      <c r="C112" s="6">
        <v>-4.6033980000000003</v>
      </c>
      <c r="D112" s="6">
        <f t="shared" si="4"/>
        <v>4.6033980000000003</v>
      </c>
      <c r="E112" s="379">
        <f t="shared" si="3"/>
        <v>-0.43342300000000034</v>
      </c>
      <c r="G112" s="43"/>
      <c r="H112" s="17"/>
    </row>
    <row r="113" spans="1:8" x14ac:dyDescent="0.2">
      <c r="A113" s="1">
        <f>[1]Dates!$A155</f>
        <v>43831</v>
      </c>
      <c r="B113" s="6">
        <v>3.9353440000000002</v>
      </c>
      <c r="C113" s="6">
        <v>-4.4955309999999997</v>
      </c>
      <c r="D113" s="6">
        <f t="shared" si="4"/>
        <v>4.4955309999999997</v>
      </c>
      <c r="E113" s="379">
        <f t="shared" si="3"/>
        <v>-0.56018699999999955</v>
      </c>
      <c r="G113" s="43"/>
      <c r="H113" s="17"/>
    </row>
    <row r="114" spans="1:8" x14ac:dyDescent="0.2">
      <c r="A114" s="1">
        <f>[1]Dates!$A156</f>
        <v>43862</v>
      </c>
      <c r="B114" s="6">
        <v>3.8991730000000002</v>
      </c>
      <c r="C114" s="6">
        <v>-4.6283899999999996</v>
      </c>
      <c r="D114" s="6">
        <f t="shared" si="4"/>
        <v>4.6283899999999996</v>
      </c>
      <c r="E114" s="379">
        <f t="shared" si="3"/>
        <v>-0.72921699999999934</v>
      </c>
      <c r="G114" s="43"/>
      <c r="H114" s="17"/>
    </row>
    <row r="115" spans="1:8" x14ac:dyDescent="0.2">
      <c r="A115" s="1">
        <f>[1]Dates!$A157</f>
        <v>43891</v>
      </c>
      <c r="B115" s="6">
        <v>4.3905070000000004</v>
      </c>
      <c r="C115" s="6">
        <v>-4.6973019999999996</v>
      </c>
      <c r="D115" s="6">
        <f t="shared" si="4"/>
        <v>4.6973019999999996</v>
      </c>
      <c r="E115" s="379">
        <f t="shared" si="3"/>
        <v>-0.30679499999999926</v>
      </c>
      <c r="G115" s="43"/>
      <c r="H115" s="17"/>
    </row>
    <row r="116" spans="1:8" x14ac:dyDescent="0.2">
      <c r="A116" s="1">
        <f>[1]Dates!$A158</f>
        <v>43922</v>
      </c>
      <c r="B116" s="6">
        <v>4.6295250000000001</v>
      </c>
      <c r="C116" s="6">
        <v>-4.8290819999999997</v>
      </c>
      <c r="D116" s="6">
        <f t="shared" si="4"/>
        <v>4.8290819999999997</v>
      </c>
      <c r="E116" s="379">
        <f t="shared" si="3"/>
        <v>-0.19955699999999954</v>
      </c>
      <c r="G116" s="43"/>
      <c r="H116" s="17"/>
    </row>
    <row r="117" spans="1:8" x14ac:dyDescent="0.2">
      <c r="A117" s="1">
        <f>[1]Dates!$A159</f>
        <v>43952</v>
      </c>
      <c r="B117" s="6">
        <v>4.6783700000000001</v>
      </c>
      <c r="C117" s="6">
        <v>-4.8441390000000002</v>
      </c>
      <c r="D117" s="6">
        <f t="shared" si="4"/>
        <v>4.8441390000000002</v>
      </c>
      <c r="E117" s="379">
        <f t="shared" si="3"/>
        <v>-0.16576900000000006</v>
      </c>
      <c r="G117" s="43"/>
      <c r="H117" s="17"/>
    </row>
    <row r="118" spans="1:8" x14ac:dyDescent="0.2">
      <c r="A118" s="1">
        <f>[1]Dates!$A160</f>
        <v>43983</v>
      </c>
      <c r="B118" s="6">
        <v>4.2601100000000001</v>
      </c>
      <c r="C118" s="6">
        <v>-4.382441</v>
      </c>
      <c r="D118" s="6">
        <f t="shared" si="4"/>
        <v>4.382441</v>
      </c>
      <c r="E118" s="379">
        <f t="shared" si="3"/>
        <v>-0.12233099999999997</v>
      </c>
      <c r="G118" s="43"/>
      <c r="H118" s="17"/>
    </row>
    <row r="119" spans="1:8" x14ac:dyDescent="0.2">
      <c r="A119" s="1">
        <f>[1]Dates!$A161</f>
        <v>44013</v>
      </c>
      <c r="B119" s="6">
        <v>4.3279709999999998</v>
      </c>
      <c r="C119" s="6">
        <v>-4.4225680000000001</v>
      </c>
      <c r="D119" s="6">
        <f t="shared" si="4"/>
        <v>4.4225680000000001</v>
      </c>
      <c r="E119" s="379">
        <f t="shared" si="3"/>
        <v>-9.4597000000000264E-2</v>
      </c>
      <c r="G119" s="43"/>
      <c r="H119" s="17"/>
    </row>
    <row r="120" spans="1:8" x14ac:dyDescent="0.2">
      <c r="A120" s="1">
        <f>[1]Dates!$A162</f>
        <v>44044</v>
      </c>
      <c r="B120" s="6">
        <v>4.4758579999999997</v>
      </c>
      <c r="C120" s="6">
        <v>-4.4326629999999998</v>
      </c>
      <c r="D120" s="6">
        <f t="shared" si="4"/>
        <v>4.4326629999999998</v>
      </c>
      <c r="E120" s="379">
        <f t="shared" si="3"/>
        <v>4.3194999999999872E-2</v>
      </c>
      <c r="G120" s="43"/>
      <c r="H120" s="17"/>
    </row>
    <row r="121" spans="1:8" x14ac:dyDescent="0.2">
      <c r="A121" s="1">
        <f>[1]Dates!$A163</f>
        <v>44075</v>
      </c>
      <c r="B121" s="6">
        <v>4.1030730000000002</v>
      </c>
      <c r="C121" s="6">
        <v>-4.8912129999999996</v>
      </c>
      <c r="D121" s="6">
        <f t="shared" si="4"/>
        <v>4.8912129999999996</v>
      </c>
      <c r="E121" s="379">
        <f t="shared" si="3"/>
        <v>-0.7881399999999994</v>
      </c>
      <c r="G121" s="43"/>
      <c r="H121" s="17"/>
    </row>
    <row r="122" spans="1:8" x14ac:dyDescent="0.2">
      <c r="A122" s="1">
        <f>[1]Dates!$A164</f>
        <v>44105</v>
      </c>
      <c r="B122" s="6">
        <v>4.1754600000000002</v>
      </c>
      <c r="C122" s="6">
        <v>-5.0062069999999999</v>
      </c>
      <c r="D122" s="6">
        <f t="shared" si="4"/>
        <v>5.0062069999999999</v>
      </c>
      <c r="E122" s="379">
        <f t="shared" si="3"/>
        <v>-0.83074699999999968</v>
      </c>
      <c r="G122" s="43"/>
      <c r="H122" s="17"/>
    </row>
    <row r="123" spans="1:8" x14ac:dyDescent="0.2">
      <c r="A123" s="1">
        <f>[1]Dates!$A165</f>
        <v>44136</v>
      </c>
      <c r="B123" s="6">
        <v>3.7663950000000002</v>
      </c>
      <c r="C123" s="6">
        <v>-4.9140309999999996</v>
      </c>
      <c r="D123" s="6">
        <f t="shared" si="4"/>
        <v>4.9140309999999996</v>
      </c>
      <c r="E123" s="379">
        <f t="shared" si="3"/>
        <v>-1.1476359999999994</v>
      </c>
      <c r="G123" s="43"/>
      <c r="H123" s="17"/>
    </row>
    <row r="124" spans="1:8" x14ac:dyDescent="0.2">
      <c r="A124" s="1">
        <f>[1]Dates!$A166</f>
        <v>44166</v>
      </c>
      <c r="B124" s="6">
        <v>3.7142849999999998</v>
      </c>
      <c r="C124" s="6">
        <v>-5.2948279999999999</v>
      </c>
      <c r="D124" s="6">
        <f t="shared" si="4"/>
        <v>5.2948279999999999</v>
      </c>
      <c r="E124" s="379">
        <f t="shared" si="3"/>
        <v>-1.580543</v>
      </c>
      <c r="G124" s="43"/>
      <c r="H124" s="17"/>
    </row>
    <row r="125" spans="1:8" x14ac:dyDescent="0.2">
      <c r="A125" s="1"/>
      <c r="B125" s="6"/>
      <c r="C125" s="6"/>
      <c r="D125" s="379"/>
      <c r="G125" s="43"/>
      <c r="H125" s="17"/>
    </row>
    <row r="126" spans="1:8" x14ac:dyDescent="0.2">
      <c r="A126" s="367" t="str">
        <f>"Source: Short-Term Energy Outlook, "&amp;[1]Dates!$B$7&amp;""</f>
        <v>Source: Short-Term Energy Outlook, July 2019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368</v>
      </c>
    </row>
    <row r="130" spans="1:2" x14ac:dyDescent="0.2">
      <c r="A130" s="17">
        <f>COUNT($A$29:$A$124)-SUM([1]Dates!$B$71:$B$166)-1</f>
        <v>78</v>
      </c>
      <c r="B130">
        <v>0</v>
      </c>
    </row>
    <row r="131" spans="1:2" x14ac:dyDescent="0.2">
      <c r="A131" s="17">
        <f>COUNT($A$29:$A$124)-SUM([1]Dates!$B$71:$B$166)-1</f>
        <v>78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1"/>
    <col min="3" max="3" width="9.5703125" style="131" customWidth="1"/>
    <col min="4" max="14" width="9.140625" style="131"/>
    <col min="15" max="16" width="9.140625" style="133"/>
    <col min="17" max="17" width="9.140625" style="131"/>
    <col min="18" max="18" width="26.28515625" style="131" customWidth="1"/>
    <col min="19" max="27" width="9.140625" style="131"/>
    <col min="28" max="29" width="9.140625" style="133"/>
    <col min="30" max="16384" width="9.140625" style="131"/>
  </cols>
  <sheetData>
    <row r="1" spans="1:19" x14ac:dyDescent="0.25">
      <c r="N1" s="148"/>
      <c r="O1" s="192"/>
    </row>
    <row r="2" spans="1:19" ht="15.75" x14ac:dyDescent="0.25">
      <c r="A2" s="44" t="str">
        <f>[1]Dates!$B$6</f>
        <v>Short-Term Energy Outlook, July 2019</v>
      </c>
    </row>
    <row r="3" spans="1:19" x14ac:dyDescent="0.25">
      <c r="A3" s="22" t="s">
        <v>16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R4" s="137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369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255</v>
      </c>
      <c r="S6" s="234" t="s">
        <v>248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252</v>
      </c>
      <c r="S7" s="235" t="s">
        <v>249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253</v>
      </c>
      <c r="S8" s="299" t="s">
        <v>250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254</v>
      </c>
      <c r="S9" s="299" t="s">
        <v>251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343" t="s">
        <v>461</v>
      </c>
      <c r="S10" s="344" t="s">
        <v>244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4" spans="2:13" x14ac:dyDescent="0.25">
      <c r="B24"/>
      <c r="C24"/>
      <c r="D24" s="572" t="s">
        <v>61</v>
      </c>
      <c r="E24" s="572"/>
      <c r="F24" s="572"/>
      <c r="G24" s="572"/>
      <c r="H24" s="572"/>
      <c r="I24" s="32"/>
      <c r="J24" s="572" t="s">
        <v>96</v>
      </c>
      <c r="K24" s="572"/>
      <c r="L24" s="572"/>
      <c r="M24" s="572"/>
    </row>
    <row r="25" spans="2:13" x14ac:dyDescent="0.25">
      <c r="C25" s="9"/>
      <c r="D25" s="82">
        <f>[1]Dates!$C$35</f>
        <v>2016</v>
      </c>
      <c r="E25" s="82">
        <f>[1]Dates!$C$36</f>
        <v>2017</v>
      </c>
      <c r="F25" s="82">
        <f>[1]Dates!$C$37</f>
        <v>2018</v>
      </c>
      <c r="G25" s="82">
        <f>[1]Dates!$C$38</f>
        <v>2019</v>
      </c>
      <c r="H25" s="82">
        <f>[1]Dates!$C$39</f>
        <v>2020</v>
      </c>
      <c r="I25" s="35"/>
      <c r="J25" s="82">
        <f>[1]Dates!$C$36</f>
        <v>2017</v>
      </c>
      <c r="K25" s="82">
        <f>[1]Dates!$C$37</f>
        <v>2018</v>
      </c>
      <c r="L25" s="82">
        <f>[1]Dates!$C$38</f>
        <v>2019</v>
      </c>
      <c r="M25" s="82">
        <f>[1]Dates!$C$39</f>
        <v>2020</v>
      </c>
    </row>
    <row r="26" spans="2:13" x14ac:dyDescent="0.25">
      <c r="C26" s="142" t="s">
        <v>255</v>
      </c>
      <c r="D26" s="321">
        <v>1.2727268223999999</v>
      </c>
      <c r="E26" s="6">
        <v>1.4260384493</v>
      </c>
      <c r="F26" s="6">
        <v>1.7065453424999999</v>
      </c>
      <c r="G26" s="6">
        <v>2.0059087225000001</v>
      </c>
      <c r="H26" s="6">
        <v>2.2332971038</v>
      </c>
      <c r="I26" s="6"/>
      <c r="J26" s="6">
        <f t="shared" ref="J26:M27" si="0">E26-D26</f>
        <v>0.15331162690000011</v>
      </c>
      <c r="K26" s="6">
        <f t="shared" si="0"/>
        <v>0.28050689319999988</v>
      </c>
      <c r="L26" s="6">
        <f t="shared" si="0"/>
        <v>0.29936338000000018</v>
      </c>
      <c r="M26" s="6">
        <f t="shared" si="0"/>
        <v>0.22738838129999994</v>
      </c>
    </row>
    <row r="27" spans="2:13" x14ac:dyDescent="0.25">
      <c r="C27" s="142" t="s">
        <v>252</v>
      </c>
      <c r="D27" s="6">
        <v>1.1661939098</v>
      </c>
      <c r="E27" s="6">
        <v>1.2359809725999999</v>
      </c>
      <c r="F27" s="6">
        <v>1.3938274411</v>
      </c>
      <c r="G27" s="6">
        <v>1.5812402897</v>
      </c>
      <c r="H27" s="6">
        <v>1.6538836393</v>
      </c>
      <c r="I27" s="6"/>
      <c r="J27" s="6">
        <f t="shared" si="0"/>
        <v>6.978706279999991E-2</v>
      </c>
      <c r="K27" s="6">
        <f t="shared" si="0"/>
        <v>0.15784646850000006</v>
      </c>
      <c r="L27" s="6">
        <f t="shared" si="0"/>
        <v>0.18741284859999996</v>
      </c>
      <c r="M27" s="6">
        <f t="shared" si="0"/>
        <v>7.2643349600000073E-2</v>
      </c>
    </row>
    <row r="28" spans="2:13" x14ac:dyDescent="0.25">
      <c r="C28" s="142" t="s">
        <v>253</v>
      </c>
      <c r="D28" s="6">
        <v>0.63657878689000003</v>
      </c>
      <c r="E28" s="6">
        <v>0.66760292329000004</v>
      </c>
      <c r="F28" s="6">
        <v>0.74752027944999999</v>
      </c>
      <c r="G28" s="6">
        <v>0.84461403517</v>
      </c>
      <c r="H28" s="6">
        <v>0.87937322540999996</v>
      </c>
      <c r="I28" s="6"/>
      <c r="J28" s="6">
        <f t="shared" ref="J28:M29" si="1">E28-D28</f>
        <v>3.1024136400000013E-2</v>
      </c>
      <c r="K28" s="6">
        <f t="shared" si="1"/>
        <v>7.9917356159999953E-2</v>
      </c>
      <c r="L28" s="6">
        <f t="shared" si="1"/>
        <v>9.7093755720000008E-2</v>
      </c>
      <c r="M28" s="6">
        <f t="shared" si="1"/>
        <v>3.475919023999996E-2</v>
      </c>
    </row>
    <row r="29" spans="2:13" x14ac:dyDescent="0.25">
      <c r="C29" s="143" t="s">
        <v>254</v>
      </c>
      <c r="D29" s="66">
        <v>0.43367212295000002</v>
      </c>
      <c r="E29" s="66">
        <v>0.45312288219000002</v>
      </c>
      <c r="F29" s="66">
        <v>0.50122196163999999</v>
      </c>
      <c r="G29" s="66">
        <v>0.55310907315000002</v>
      </c>
      <c r="H29" s="66">
        <v>0.58201388333000004</v>
      </c>
      <c r="I29" s="66"/>
      <c r="J29" s="66">
        <f t="shared" si="1"/>
        <v>1.9450759240000004E-2</v>
      </c>
      <c r="K29" s="66">
        <f t="shared" si="1"/>
        <v>4.8099079449999971E-2</v>
      </c>
      <c r="L29" s="66">
        <f t="shared" si="1"/>
        <v>5.1887111510000028E-2</v>
      </c>
      <c r="M29" s="66">
        <f t="shared" si="1"/>
        <v>2.8904810180000018E-2</v>
      </c>
    </row>
    <row r="30" spans="2:13" x14ac:dyDescent="0.25">
      <c r="C30" s="126" t="s">
        <v>235</v>
      </c>
      <c r="D30" s="12">
        <f>+SUM(D26:D29)</f>
        <v>3.5091716420399997</v>
      </c>
      <c r="E30" s="12">
        <f t="shared" ref="E30:H30" si="2">+SUM(E26:E29)</f>
        <v>3.7827452273800004</v>
      </c>
      <c r="F30" s="12">
        <f t="shared" si="2"/>
        <v>4.3491150246899997</v>
      </c>
      <c r="G30" s="12">
        <f t="shared" si="2"/>
        <v>4.9848721205200004</v>
      </c>
      <c r="H30" s="12">
        <f t="shared" si="2"/>
        <v>5.3485678518400004</v>
      </c>
      <c r="I30"/>
      <c r="J30" s="12">
        <f>+SUM(J26:J29)</f>
        <v>0.27357358534000004</v>
      </c>
      <c r="K30" s="12">
        <f t="shared" ref="K30:M30" si="3">+SUM(K26:K29)</f>
        <v>0.56636979730999992</v>
      </c>
      <c r="L30" s="12">
        <f t="shared" si="3"/>
        <v>0.63575709583000017</v>
      </c>
      <c r="M30" s="12">
        <f t="shared" si="3"/>
        <v>0.36369573131999999</v>
      </c>
    </row>
    <row r="31" spans="2:13" x14ac:dyDescent="0.25">
      <c r="C31" s="367" t="str">
        <f>"Source: Short-Term Energy Outlook, "&amp;[1]Dates!$B$7&amp;""</f>
        <v>Source: Short-Term Energy Outlook, July 2019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7"/>
      <c r="C35" s="147"/>
      <c r="D35" s="147" t="s">
        <v>266</v>
      </c>
      <c r="E35" s="147" t="s">
        <v>242</v>
      </c>
      <c r="F35" s="468" t="s">
        <v>241</v>
      </c>
      <c r="G35" s="468" t="s">
        <v>498</v>
      </c>
    </row>
    <row r="36" spans="2:8" x14ac:dyDescent="0.25">
      <c r="B36" s="147">
        <f t="shared" ref="B36:B83" si="4">YEAR(C36)</f>
        <v>2017</v>
      </c>
      <c r="C36" s="444">
        <f>[1]Dates!A119</f>
        <v>42736</v>
      </c>
      <c r="D36" s="483">
        <v>3.395032</v>
      </c>
      <c r="E36" s="136" t="e">
        <v>#N/A</v>
      </c>
      <c r="F36" s="482"/>
      <c r="G36" s="482">
        <v>3.395032</v>
      </c>
      <c r="H36" s="138"/>
    </row>
    <row r="37" spans="2:8" x14ac:dyDescent="0.25">
      <c r="B37" s="147">
        <f t="shared" si="4"/>
        <v>2017</v>
      </c>
      <c r="C37" s="444">
        <f>[1]Dates!A120</f>
        <v>42767</v>
      </c>
      <c r="D37" s="483">
        <v>3.6327859999999998</v>
      </c>
      <c r="E37" s="136" t="e">
        <v>#N/A</v>
      </c>
      <c r="F37" s="482">
        <f t="shared" ref="F37:F46" si="5">AVERAGEIF($B$36:$B$97,B37,$G$36:$G$97)</f>
        <v>3.7820607499999999</v>
      </c>
      <c r="G37" s="482">
        <v>3.6327859999999998</v>
      </c>
      <c r="H37" s="138"/>
    </row>
    <row r="38" spans="2:8" x14ac:dyDescent="0.25">
      <c r="B38" s="147">
        <f t="shared" si="4"/>
        <v>2017</v>
      </c>
      <c r="C38" s="444">
        <f>[1]Dates!A121</f>
        <v>42795</v>
      </c>
      <c r="D38" s="483">
        <v>3.6852580000000001</v>
      </c>
      <c r="E38" s="136" t="e">
        <v>#N/A</v>
      </c>
      <c r="F38" s="482">
        <f t="shared" si="5"/>
        <v>3.7820607499999999</v>
      </c>
      <c r="G38" s="482">
        <v>3.6852580000000001</v>
      </c>
      <c r="H38" s="138"/>
    </row>
    <row r="39" spans="2:8" x14ac:dyDescent="0.25">
      <c r="B39" s="147">
        <f t="shared" si="4"/>
        <v>2017</v>
      </c>
      <c r="C39" s="444">
        <f>[1]Dates!A122</f>
        <v>42826</v>
      </c>
      <c r="D39" s="483">
        <v>3.6822330000000001</v>
      </c>
      <c r="E39" s="136" t="e">
        <v>#N/A</v>
      </c>
      <c r="F39" s="482">
        <f t="shared" si="5"/>
        <v>3.7820607499999999</v>
      </c>
      <c r="G39" s="482">
        <v>3.6822330000000001</v>
      </c>
      <c r="H39" s="138"/>
    </row>
    <row r="40" spans="2:8" x14ac:dyDescent="0.25">
      <c r="B40" s="147">
        <f t="shared" si="4"/>
        <v>2017</v>
      </c>
      <c r="C40" s="444">
        <f>[1]Dates!A123</f>
        <v>42856</v>
      </c>
      <c r="D40" s="483">
        <v>3.7710970000000001</v>
      </c>
      <c r="E40" s="136" t="e">
        <v>#N/A</v>
      </c>
      <c r="F40" s="482">
        <f t="shared" si="5"/>
        <v>3.7820607499999999</v>
      </c>
      <c r="G40" s="482">
        <v>3.7710970000000001</v>
      </c>
      <c r="H40" s="138"/>
    </row>
    <row r="41" spans="2:8" x14ac:dyDescent="0.25">
      <c r="B41" s="147">
        <f t="shared" si="4"/>
        <v>2017</v>
      </c>
      <c r="C41" s="444">
        <f>[1]Dates!A124</f>
        <v>42887</v>
      </c>
      <c r="D41" s="483">
        <v>3.8073000000000001</v>
      </c>
      <c r="E41" s="136" t="e">
        <v>#N/A</v>
      </c>
      <c r="F41" s="482">
        <f t="shared" si="5"/>
        <v>3.7820607499999999</v>
      </c>
      <c r="G41" s="482">
        <v>3.8073000000000001</v>
      </c>
      <c r="H41" s="138"/>
    </row>
    <row r="42" spans="2:8" x14ac:dyDescent="0.25">
      <c r="B42" s="147">
        <f t="shared" si="4"/>
        <v>2017</v>
      </c>
      <c r="C42" s="444">
        <f>[1]Dates!A125</f>
        <v>42917</v>
      </c>
      <c r="D42" s="483">
        <v>3.8220969999999999</v>
      </c>
      <c r="E42" s="136" t="e">
        <v>#N/A</v>
      </c>
      <c r="F42" s="482">
        <f t="shared" si="5"/>
        <v>3.7820607499999999</v>
      </c>
      <c r="G42" s="482">
        <v>3.8220969999999999</v>
      </c>
      <c r="H42" s="138"/>
    </row>
    <row r="43" spans="2:8" x14ac:dyDescent="0.25">
      <c r="B43" s="147">
        <f t="shared" si="4"/>
        <v>2017</v>
      </c>
      <c r="C43" s="444">
        <f>[1]Dates!A126</f>
        <v>42948</v>
      </c>
      <c r="D43" s="483">
        <v>3.7635160000000001</v>
      </c>
      <c r="E43" s="136" t="e">
        <v>#N/A</v>
      </c>
      <c r="F43" s="482">
        <f t="shared" si="5"/>
        <v>3.7820607499999999</v>
      </c>
      <c r="G43" s="482">
        <v>3.7635160000000001</v>
      </c>
      <c r="H43" s="138"/>
    </row>
    <row r="44" spans="2:8" x14ac:dyDescent="0.25">
      <c r="B44" s="147">
        <f t="shared" si="4"/>
        <v>2017</v>
      </c>
      <c r="C44" s="444">
        <f>[1]Dates!A127</f>
        <v>42979</v>
      </c>
      <c r="D44" s="483">
        <v>3.731033</v>
      </c>
      <c r="E44" s="136" t="e">
        <v>#N/A</v>
      </c>
      <c r="F44" s="482">
        <f t="shared" si="5"/>
        <v>3.7820607499999999</v>
      </c>
      <c r="G44" s="482">
        <v>3.731033</v>
      </c>
      <c r="H44" s="138"/>
    </row>
    <row r="45" spans="2:8" x14ac:dyDescent="0.25">
      <c r="B45" s="147">
        <f t="shared" si="4"/>
        <v>2017</v>
      </c>
      <c r="C45" s="444">
        <f>[1]Dates!A128</f>
        <v>43009</v>
      </c>
      <c r="D45" s="483">
        <v>4.0197419999999999</v>
      </c>
      <c r="E45" s="136" t="e">
        <v>#N/A</v>
      </c>
      <c r="F45" s="482">
        <f t="shared" si="5"/>
        <v>3.7820607499999999</v>
      </c>
      <c r="G45" s="482">
        <v>4.0197419999999999</v>
      </c>
      <c r="H45" s="138"/>
    </row>
    <row r="46" spans="2:8" x14ac:dyDescent="0.25">
      <c r="B46" s="147">
        <f t="shared" si="4"/>
        <v>2017</v>
      </c>
      <c r="C46" s="444">
        <f>[1]Dates!A129</f>
        <v>43040</v>
      </c>
      <c r="D46" s="483">
        <v>4.1056670000000004</v>
      </c>
      <c r="E46" s="136" t="e">
        <v>#N/A</v>
      </c>
      <c r="F46" s="482">
        <f t="shared" si="5"/>
        <v>3.7820607499999999</v>
      </c>
      <c r="G46" s="482">
        <v>4.1056670000000004</v>
      </c>
      <c r="H46" s="138"/>
    </row>
    <row r="47" spans="2:8" x14ac:dyDescent="0.25">
      <c r="B47" s="147">
        <f t="shared" si="4"/>
        <v>2017</v>
      </c>
      <c r="C47" s="444">
        <f>[1]Dates!A130</f>
        <v>43070</v>
      </c>
      <c r="D47" s="483">
        <v>3.9689679999999998</v>
      </c>
      <c r="E47" s="136" t="e">
        <v>#N/A</v>
      </c>
      <c r="F47" s="482"/>
      <c r="G47" s="482">
        <v>3.9689679999999998</v>
      </c>
      <c r="H47" s="138"/>
    </row>
    <row r="48" spans="2:8" x14ac:dyDescent="0.25">
      <c r="B48" s="147">
        <f t="shared" si="4"/>
        <v>2018</v>
      </c>
      <c r="C48" s="444">
        <f>[1]Dates!A131</f>
        <v>43101</v>
      </c>
      <c r="D48" s="483">
        <v>3.8246449999999999</v>
      </c>
      <c r="E48" s="136" t="e">
        <v>#N/A</v>
      </c>
      <c r="F48" s="482"/>
      <c r="G48" s="482">
        <v>3.8246449999999999</v>
      </c>
      <c r="H48" s="138"/>
    </row>
    <row r="49" spans="2:8" x14ac:dyDescent="0.25">
      <c r="B49" s="147">
        <f t="shared" si="4"/>
        <v>2018</v>
      </c>
      <c r="C49" s="444">
        <f>[1]Dates!A132</f>
        <v>43132</v>
      </c>
      <c r="D49" s="483">
        <v>4.02325</v>
      </c>
      <c r="E49" s="136" t="e">
        <v>#N/A</v>
      </c>
      <c r="F49" s="482">
        <f t="shared" ref="F49:F58" si="6">AVERAGEIF($B$36:$B$97,B49,$G$36:$G$97)</f>
        <v>4.3475380833333341</v>
      </c>
      <c r="G49" s="482">
        <v>4.02325</v>
      </c>
      <c r="H49" s="138"/>
    </row>
    <row r="50" spans="2:8" x14ac:dyDescent="0.25">
      <c r="B50" s="147">
        <f t="shared" si="4"/>
        <v>2018</v>
      </c>
      <c r="C50" s="444">
        <f>[1]Dates!A133</f>
        <v>43160</v>
      </c>
      <c r="D50" s="483">
        <v>4.1732259999999997</v>
      </c>
      <c r="E50" s="136" t="e">
        <v>#N/A</v>
      </c>
      <c r="F50" s="482">
        <f t="shared" si="6"/>
        <v>4.3475380833333341</v>
      </c>
      <c r="G50" s="482">
        <v>4.1732259999999997</v>
      </c>
      <c r="H50" s="138"/>
    </row>
    <row r="51" spans="2:8" x14ac:dyDescent="0.25">
      <c r="B51" s="147">
        <f t="shared" si="4"/>
        <v>2018</v>
      </c>
      <c r="C51" s="444">
        <f>[1]Dates!A134</f>
        <v>43191</v>
      </c>
      <c r="D51" s="483">
        <v>4.2598330000000004</v>
      </c>
      <c r="E51" s="136" t="e">
        <v>#N/A</v>
      </c>
      <c r="F51" s="482">
        <f t="shared" si="6"/>
        <v>4.3475380833333341</v>
      </c>
      <c r="G51" s="482">
        <v>4.2598330000000004</v>
      </c>
      <c r="H51" s="138"/>
    </row>
    <row r="52" spans="2:8" x14ac:dyDescent="0.25">
      <c r="B52" s="147">
        <f t="shared" si="4"/>
        <v>2018</v>
      </c>
      <c r="C52" s="444">
        <f>[1]Dates!A135</f>
        <v>43221</v>
      </c>
      <c r="D52" s="483">
        <v>4.3214839999999999</v>
      </c>
      <c r="E52" s="136" t="e">
        <v>#N/A</v>
      </c>
      <c r="F52" s="482">
        <f t="shared" si="6"/>
        <v>4.3475380833333341</v>
      </c>
      <c r="G52" s="482">
        <v>4.3214839999999999</v>
      </c>
      <c r="H52" s="138"/>
    </row>
    <row r="53" spans="2:8" x14ac:dyDescent="0.25">
      <c r="B53" s="147">
        <f t="shared" si="4"/>
        <v>2018</v>
      </c>
      <c r="C53" s="444">
        <f>[1]Dates!A136</f>
        <v>43252</v>
      </c>
      <c r="D53" s="483">
        <v>4.3256329999999998</v>
      </c>
      <c r="E53" s="136" t="e">
        <v>#N/A</v>
      </c>
      <c r="F53" s="482">
        <f t="shared" si="6"/>
        <v>4.3475380833333341</v>
      </c>
      <c r="G53" s="482">
        <v>4.3256329999999998</v>
      </c>
      <c r="H53" s="138"/>
    </row>
    <row r="54" spans="2:8" x14ac:dyDescent="0.25">
      <c r="B54" s="147">
        <f t="shared" si="4"/>
        <v>2018</v>
      </c>
      <c r="C54" s="444">
        <f>[1]Dates!A137</f>
        <v>43282</v>
      </c>
      <c r="D54" s="483">
        <v>4.4112900000000002</v>
      </c>
      <c r="E54" s="136" t="e">
        <v>#N/A</v>
      </c>
      <c r="F54" s="482">
        <f t="shared" si="6"/>
        <v>4.3475380833333341</v>
      </c>
      <c r="G54" s="482">
        <v>4.4112900000000002</v>
      </c>
      <c r="H54" s="138"/>
    </row>
    <row r="55" spans="2:8" x14ac:dyDescent="0.25">
      <c r="B55" s="147">
        <f t="shared" si="4"/>
        <v>2018</v>
      </c>
      <c r="C55" s="444">
        <f>[1]Dates!A138</f>
        <v>43313</v>
      </c>
      <c r="D55" s="483">
        <v>4.57</v>
      </c>
      <c r="E55" s="136" t="e">
        <v>#N/A</v>
      </c>
      <c r="F55" s="482">
        <f t="shared" si="6"/>
        <v>4.3475380833333341</v>
      </c>
      <c r="G55" s="482">
        <v>4.57</v>
      </c>
      <c r="H55" s="138"/>
    </row>
    <row r="56" spans="2:8" x14ac:dyDescent="0.25">
      <c r="B56" s="147">
        <f t="shared" si="4"/>
        <v>2018</v>
      </c>
      <c r="C56" s="444">
        <f>[1]Dates!A139</f>
        <v>43344</v>
      </c>
      <c r="D56" s="483">
        <v>4.6311999999999998</v>
      </c>
      <c r="E56" s="136" t="e">
        <v>#N/A</v>
      </c>
      <c r="F56" s="482">
        <f t="shared" si="6"/>
        <v>4.3475380833333341</v>
      </c>
      <c r="G56" s="482">
        <v>4.6311999999999998</v>
      </c>
      <c r="H56" s="138"/>
    </row>
    <row r="57" spans="2:8" x14ac:dyDescent="0.25">
      <c r="B57" s="147">
        <f t="shared" si="4"/>
        <v>2018</v>
      </c>
      <c r="C57" s="444">
        <f>[1]Dates!A140</f>
        <v>43374</v>
      </c>
      <c r="D57" s="483">
        <v>4.5804520000000002</v>
      </c>
      <c r="E57" s="136" t="e">
        <v>#N/A</v>
      </c>
      <c r="F57" s="482">
        <f t="shared" si="6"/>
        <v>4.3475380833333341</v>
      </c>
      <c r="G57" s="482">
        <v>4.5804520000000002</v>
      </c>
      <c r="H57" s="138"/>
    </row>
    <row r="58" spans="2:8" x14ac:dyDescent="0.25">
      <c r="B58" s="147">
        <f t="shared" si="4"/>
        <v>2018</v>
      </c>
      <c r="C58" s="444">
        <f>[1]Dates!A141</f>
        <v>43405</v>
      </c>
      <c r="D58" s="483">
        <v>4.570767</v>
      </c>
      <c r="E58" s="136" t="e">
        <v>#N/A</v>
      </c>
      <c r="F58" s="482">
        <f t="shared" si="6"/>
        <v>4.3475380833333341</v>
      </c>
      <c r="G58" s="482">
        <v>4.570767</v>
      </c>
      <c r="H58" s="138"/>
    </row>
    <row r="59" spans="2:8" x14ac:dyDescent="0.25">
      <c r="B59" s="147">
        <f t="shared" si="4"/>
        <v>2018</v>
      </c>
      <c r="C59" s="444">
        <f>[1]Dates!A142</f>
        <v>43435</v>
      </c>
      <c r="D59" s="483">
        <v>4.4786770000000002</v>
      </c>
      <c r="E59" s="136" t="e">
        <v>#N/A</v>
      </c>
      <c r="F59" s="482"/>
      <c r="G59" s="482">
        <v>4.4786770000000002</v>
      </c>
      <c r="H59" s="138"/>
    </row>
    <row r="60" spans="2:8" x14ac:dyDescent="0.25">
      <c r="B60" s="147">
        <f t="shared" si="4"/>
        <v>2019</v>
      </c>
      <c r="C60" s="444">
        <f>[1]Dates!A143</f>
        <v>43466</v>
      </c>
      <c r="D60" s="483">
        <v>4.545032</v>
      </c>
      <c r="E60" s="136" t="e">
        <v>#N/A</v>
      </c>
      <c r="F60" s="482"/>
      <c r="G60" s="482">
        <v>4.545032</v>
      </c>
      <c r="H60" s="138"/>
    </row>
    <row r="61" spans="2:8" x14ac:dyDescent="0.25">
      <c r="B61" s="147">
        <f t="shared" si="4"/>
        <v>2019</v>
      </c>
      <c r="C61" s="444">
        <f>[1]Dates!A144</f>
        <v>43497</v>
      </c>
      <c r="D61" s="483">
        <v>4.7059639999999998</v>
      </c>
      <c r="E61" s="136" t="e">
        <v>#N/A</v>
      </c>
      <c r="F61" s="482">
        <f t="shared" ref="F61:F70" si="7">AVERAGEIF($B$36:$B$97,B61,$G$36:$G$97)</f>
        <v>4.9835757719083338</v>
      </c>
      <c r="G61" s="482">
        <v>4.7059639999999998</v>
      </c>
      <c r="H61" s="138"/>
    </row>
    <row r="62" spans="2:8" x14ac:dyDescent="0.25">
      <c r="B62" s="147">
        <f t="shared" si="4"/>
        <v>2019</v>
      </c>
      <c r="C62" s="444">
        <f>[1]Dates!A145</f>
        <v>43525</v>
      </c>
      <c r="D62" s="483">
        <v>4.7281610000000001</v>
      </c>
      <c r="E62" s="136" t="e">
        <v>#N/A</v>
      </c>
      <c r="F62" s="482">
        <f t="shared" si="7"/>
        <v>4.9835757719083338</v>
      </c>
      <c r="G62" s="482">
        <v>4.7281610000000001</v>
      </c>
      <c r="H62" s="138"/>
    </row>
    <row r="63" spans="2:8" x14ac:dyDescent="0.25">
      <c r="B63" s="147">
        <f t="shared" si="4"/>
        <v>2019</v>
      </c>
      <c r="C63" s="444">
        <f>[1]Dates!A146</f>
        <v>43556</v>
      </c>
      <c r="D63" s="483">
        <v>4.7865669999999998</v>
      </c>
      <c r="E63" s="136" t="e">
        <v>#N/A</v>
      </c>
      <c r="F63" s="482">
        <f t="shared" si="7"/>
        <v>4.9835757719083338</v>
      </c>
      <c r="G63" s="482">
        <v>4.7865669999999998</v>
      </c>
      <c r="H63" s="138"/>
    </row>
    <row r="64" spans="2:8" x14ac:dyDescent="0.25">
      <c r="B64" s="147">
        <f t="shared" si="4"/>
        <v>2019</v>
      </c>
      <c r="C64" s="444">
        <f>[1]Dates!A147</f>
        <v>43586</v>
      </c>
      <c r="D64" s="483">
        <v>4.8650691968000004</v>
      </c>
      <c r="E64" s="136" t="e">
        <v>#N/A</v>
      </c>
      <c r="F64" s="482">
        <f t="shared" si="7"/>
        <v>4.9835757719083338</v>
      </c>
      <c r="G64" s="482">
        <v>4.8650691968000004</v>
      </c>
      <c r="H64" s="138"/>
    </row>
    <row r="65" spans="2:8" x14ac:dyDescent="0.25">
      <c r="B65" s="147">
        <f t="shared" si="4"/>
        <v>2019</v>
      </c>
      <c r="C65" s="444">
        <f>[1]Dates!A148</f>
        <v>43617</v>
      </c>
      <c r="D65" s="483">
        <v>4.9260430661000001</v>
      </c>
      <c r="E65" s="136">
        <v>4.9260430661000001</v>
      </c>
      <c r="F65" s="482">
        <f t="shared" si="7"/>
        <v>4.9835757719083338</v>
      </c>
      <c r="G65" s="482">
        <v>4.9260430661000001</v>
      </c>
      <c r="H65" s="138"/>
    </row>
    <row r="66" spans="2:8" x14ac:dyDescent="0.25">
      <c r="B66" s="147">
        <f t="shared" si="4"/>
        <v>2019</v>
      </c>
      <c r="C66" s="444">
        <f>[1]Dates!A149</f>
        <v>43647</v>
      </c>
      <c r="D66" s="483" t="e">
        <v>#N/A</v>
      </c>
      <c r="E66" s="136">
        <v>4.9697779999999998</v>
      </c>
      <c r="F66" s="482">
        <f t="shared" si="7"/>
        <v>4.9835757719083338</v>
      </c>
      <c r="G66" s="482">
        <v>4.9697779999999998</v>
      </c>
      <c r="H66" s="138"/>
    </row>
    <row r="67" spans="2:8" x14ac:dyDescent="0.25">
      <c r="B67" s="147">
        <f t="shared" si="4"/>
        <v>2019</v>
      </c>
      <c r="C67" s="444">
        <f>[1]Dates!A150</f>
        <v>43678</v>
      </c>
      <c r="D67" s="483" t="e">
        <v>#N/A</v>
      </c>
      <c r="E67" s="136">
        <v>5.1194930000000003</v>
      </c>
      <c r="F67" s="482">
        <f t="shared" si="7"/>
        <v>4.9835757719083338</v>
      </c>
      <c r="G67" s="482">
        <v>5.1194930000000003</v>
      </c>
      <c r="H67" s="138"/>
    </row>
    <row r="68" spans="2:8" x14ac:dyDescent="0.25">
      <c r="B68" s="147">
        <f t="shared" si="4"/>
        <v>2019</v>
      </c>
      <c r="C68" s="444">
        <f>[1]Dates!A151</f>
        <v>43709</v>
      </c>
      <c r="D68" s="483" t="e">
        <v>#N/A</v>
      </c>
      <c r="E68" s="136">
        <v>5.2266440000000003</v>
      </c>
      <c r="F68" s="482">
        <f t="shared" si="7"/>
        <v>4.9835757719083338</v>
      </c>
      <c r="G68" s="482">
        <v>5.2266440000000003</v>
      </c>
      <c r="H68" s="138"/>
    </row>
    <row r="69" spans="2:8" x14ac:dyDescent="0.25">
      <c r="B69" s="147">
        <f t="shared" si="4"/>
        <v>2019</v>
      </c>
      <c r="C69" s="444">
        <f>[1]Dates!A152</f>
        <v>43739</v>
      </c>
      <c r="D69" s="483" t="e">
        <v>#N/A</v>
      </c>
      <c r="E69" s="136">
        <v>5.3131630000000003</v>
      </c>
      <c r="F69" s="482">
        <f t="shared" si="7"/>
        <v>4.9835757719083338</v>
      </c>
      <c r="G69" s="482">
        <v>5.3131630000000003</v>
      </c>
      <c r="H69" s="138"/>
    </row>
    <row r="70" spans="2:8" x14ac:dyDescent="0.25">
      <c r="B70" s="147">
        <f t="shared" si="4"/>
        <v>2019</v>
      </c>
      <c r="C70" s="444">
        <f>[1]Dates!A153</f>
        <v>43770</v>
      </c>
      <c r="D70" s="483" t="e">
        <v>#N/A</v>
      </c>
      <c r="E70" s="136">
        <v>5.3547479999999998</v>
      </c>
      <c r="F70" s="482">
        <f t="shared" si="7"/>
        <v>4.9835757719083338</v>
      </c>
      <c r="G70" s="482">
        <v>5.3547479999999998</v>
      </c>
      <c r="H70" s="138"/>
    </row>
    <row r="71" spans="2:8" x14ac:dyDescent="0.25">
      <c r="B71" s="147">
        <f t="shared" si="4"/>
        <v>2019</v>
      </c>
      <c r="C71" s="444">
        <f>[1]Dates!A154</f>
        <v>43800</v>
      </c>
      <c r="D71" s="483" t="e">
        <v>#N/A</v>
      </c>
      <c r="E71" s="136">
        <v>5.2622470000000003</v>
      </c>
      <c r="F71" s="482"/>
      <c r="G71" s="482">
        <v>5.2622470000000003</v>
      </c>
      <c r="H71" s="138"/>
    </row>
    <row r="72" spans="2:8" x14ac:dyDescent="0.25">
      <c r="B72" s="147">
        <f t="shared" si="4"/>
        <v>2020</v>
      </c>
      <c r="C72" s="444">
        <f>[1]Dates!A155</f>
        <v>43831</v>
      </c>
      <c r="D72" s="483" t="e">
        <v>#N/A</v>
      </c>
      <c r="E72" s="136">
        <v>5.2195099999999996</v>
      </c>
      <c r="F72" s="482"/>
      <c r="G72" s="482">
        <v>5.2195099999999996</v>
      </c>
      <c r="H72" s="138"/>
    </row>
    <row r="73" spans="2:8" x14ac:dyDescent="0.25">
      <c r="B73" s="147">
        <f t="shared" si="4"/>
        <v>2020</v>
      </c>
      <c r="C73" s="444">
        <f>[1]Dates!A156</f>
        <v>43862</v>
      </c>
      <c r="D73" s="483" t="e">
        <v>#N/A</v>
      </c>
      <c r="E73" s="136">
        <v>5.2059069999999998</v>
      </c>
      <c r="F73" s="482">
        <f t="shared" ref="F73:F82" si="8">AVERAGEIF($B$36:$B$97,B73,$G$36:$G$97)</f>
        <v>5.3482920000000007</v>
      </c>
      <c r="G73" s="482">
        <v>5.2059069999999998</v>
      </c>
      <c r="H73" s="138"/>
    </row>
    <row r="74" spans="2:8" x14ac:dyDescent="0.25">
      <c r="B74" s="147">
        <f t="shared" si="4"/>
        <v>2020</v>
      </c>
      <c r="C74" s="444">
        <f>[1]Dates!A157</f>
        <v>43891</v>
      </c>
      <c r="D74" s="483" t="e">
        <v>#N/A</v>
      </c>
      <c r="E74" s="136">
        <v>5.2511159999999997</v>
      </c>
      <c r="F74" s="482">
        <f t="shared" si="8"/>
        <v>5.3482920000000007</v>
      </c>
      <c r="G74" s="482">
        <v>5.2511159999999997</v>
      </c>
      <c r="H74" s="138"/>
    </row>
    <row r="75" spans="2:8" x14ac:dyDescent="0.25">
      <c r="B75" s="147">
        <f t="shared" si="4"/>
        <v>2020</v>
      </c>
      <c r="C75" s="444">
        <f>[1]Dates!A158</f>
        <v>43922</v>
      </c>
      <c r="D75" s="483" t="e">
        <v>#N/A</v>
      </c>
      <c r="E75" s="136">
        <v>5.2545859999999998</v>
      </c>
      <c r="F75" s="482">
        <f t="shared" si="8"/>
        <v>5.3482920000000007</v>
      </c>
      <c r="G75" s="482">
        <v>5.2545859999999998</v>
      </c>
      <c r="H75" s="138"/>
    </row>
    <row r="76" spans="2:8" x14ac:dyDescent="0.25">
      <c r="B76" s="147">
        <f t="shared" si="4"/>
        <v>2020</v>
      </c>
      <c r="C76" s="444">
        <f>[1]Dates!A159</f>
        <v>43952</v>
      </c>
      <c r="D76" s="483" t="e">
        <v>#N/A</v>
      </c>
      <c r="E76" s="136">
        <v>5.2526149999999996</v>
      </c>
      <c r="F76" s="482">
        <f t="shared" si="8"/>
        <v>5.3482920000000007</v>
      </c>
      <c r="G76" s="482">
        <v>5.2526149999999996</v>
      </c>
      <c r="H76" s="138"/>
    </row>
    <row r="77" spans="2:8" x14ac:dyDescent="0.25">
      <c r="B77" s="147">
        <f t="shared" si="4"/>
        <v>2020</v>
      </c>
      <c r="C77" s="444">
        <f>[1]Dates!A160</f>
        <v>43983</v>
      </c>
      <c r="D77" s="483" t="e">
        <v>#N/A</v>
      </c>
      <c r="E77" s="136">
        <v>5.3007660000000003</v>
      </c>
      <c r="F77" s="482">
        <f t="shared" si="8"/>
        <v>5.3482920000000007</v>
      </c>
      <c r="G77" s="482">
        <v>5.3007660000000003</v>
      </c>
      <c r="H77" s="138"/>
    </row>
    <row r="78" spans="2:8" x14ac:dyDescent="0.25">
      <c r="B78" s="147">
        <f t="shared" si="4"/>
        <v>2020</v>
      </c>
      <c r="C78" s="444">
        <f>[1]Dates!A161</f>
        <v>44013</v>
      </c>
      <c r="D78" s="483" t="e">
        <v>#N/A</v>
      </c>
      <c r="E78" s="136">
        <v>5.345002</v>
      </c>
      <c r="F78" s="482">
        <f t="shared" si="8"/>
        <v>5.3482920000000007</v>
      </c>
      <c r="G78" s="482">
        <v>5.345002</v>
      </c>
      <c r="H78" s="138"/>
    </row>
    <row r="79" spans="2:8" x14ac:dyDescent="0.25">
      <c r="B79" s="147">
        <f t="shared" si="4"/>
        <v>2020</v>
      </c>
      <c r="C79" s="444">
        <f>[1]Dates!A162</f>
        <v>44044</v>
      </c>
      <c r="D79" s="483" t="e">
        <v>#N/A</v>
      </c>
      <c r="E79" s="136">
        <v>5.3848500000000001</v>
      </c>
      <c r="F79" s="482">
        <f t="shared" si="8"/>
        <v>5.3482920000000007</v>
      </c>
      <c r="G79" s="482">
        <v>5.3848500000000001</v>
      </c>
      <c r="H79" s="138"/>
    </row>
    <row r="80" spans="2:8" x14ac:dyDescent="0.25">
      <c r="B80" s="147">
        <f t="shared" si="4"/>
        <v>2020</v>
      </c>
      <c r="C80" s="444">
        <f>[1]Dates!A163</f>
        <v>44075</v>
      </c>
      <c r="D80" s="483" t="e">
        <v>#N/A</v>
      </c>
      <c r="E80" s="136">
        <v>5.478008</v>
      </c>
      <c r="F80" s="482">
        <f t="shared" si="8"/>
        <v>5.3482920000000007</v>
      </c>
      <c r="G80" s="482">
        <v>5.478008</v>
      </c>
      <c r="H80" s="138"/>
    </row>
    <row r="81" spans="2:8" x14ac:dyDescent="0.25">
      <c r="B81" s="147">
        <f t="shared" si="4"/>
        <v>2020</v>
      </c>
      <c r="C81" s="444">
        <f>[1]Dates!A164</f>
        <v>44105</v>
      </c>
      <c r="D81" s="483" t="e">
        <v>#N/A</v>
      </c>
      <c r="E81" s="136">
        <v>5.5012790000000003</v>
      </c>
      <c r="F81" s="482">
        <f t="shared" si="8"/>
        <v>5.3482920000000007</v>
      </c>
      <c r="G81" s="482">
        <v>5.5012790000000003</v>
      </c>
      <c r="H81" s="138"/>
    </row>
    <row r="82" spans="2:8" x14ac:dyDescent="0.25">
      <c r="B82" s="147">
        <f t="shared" si="4"/>
        <v>2020</v>
      </c>
      <c r="C82" s="444">
        <f>[1]Dates!A165</f>
        <v>44136</v>
      </c>
      <c r="D82" s="483" t="e">
        <v>#N/A</v>
      </c>
      <c r="E82" s="136">
        <v>5.5436529999999999</v>
      </c>
      <c r="F82" s="482">
        <f t="shared" si="8"/>
        <v>5.3482920000000007</v>
      </c>
      <c r="G82" s="482">
        <v>5.5436529999999999</v>
      </c>
      <c r="H82" s="138"/>
    </row>
    <row r="83" spans="2:8" x14ac:dyDescent="0.25">
      <c r="B83" s="147">
        <f t="shared" si="4"/>
        <v>2020</v>
      </c>
      <c r="C83" s="444">
        <f>[1]Dates!A166</f>
        <v>44166</v>
      </c>
      <c r="D83" s="483" t="e">
        <v>#N/A</v>
      </c>
      <c r="E83" s="136">
        <v>5.4422119999999996</v>
      </c>
      <c r="F83" s="482"/>
      <c r="G83" s="482">
        <v>5.4422119999999996</v>
      </c>
      <c r="H83" s="138"/>
    </row>
    <row r="84" spans="2:8" x14ac:dyDescent="0.25">
      <c r="C84" s="134"/>
      <c r="E84" s="140"/>
      <c r="F84" s="138"/>
      <c r="G84" s="140"/>
      <c r="H84" s="138"/>
    </row>
    <row r="85" spans="2:8" x14ac:dyDescent="0.25">
      <c r="C85" s="134"/>
      <c r="E85" s="140"/>
      <c r="F85" s="138"/>
      <c r="G85" s="140"/>
      <c r="H85" s="138"/>
    </row>
    <row r="86" spans="2:8" x14ac:dyDescent="0.25">
      <c r="C86" s="134"/>
      <c r="E86" s="140"/>
      <c r="F86" s="138"/>
      <c r="G86" s="140"/>
      <c r="H86" s="138"/>
    </row>
    <row r="87" spans="2:8" x14ac:dyDescent="0.25">
      <c r="C87" s="134"/>
      <c r="E87" s="140"/>
      <c r="F87" s="138"/>
      <c r="G87" s="140"/>
      <c r="H87" s="138"/>
    </row>
    <row r="88" spans="2:8" x14ac:dyDescent="0.25">
      <c r="C88" s="134"/>
      <c r="E88" s="140"/>
      <c r="F88" s="138"/>
      <c r="G88" s="140"/>
      <c r="H88" s="138"/>
    </row>
    <row r="89" spans="2:8" x14ac:dyDescent="0.25">
      <c r="B89" s="5"/>
      <c r="C89" s="5" t="s">
        <v>0</v>
      </c>
      <c r="E89" s="140"/>
      <c r="F89" s="138"/>
      <c r="G89" s="140"/>
      <c r="H89" s="138"/>
    </row>
    <row r="90" spans="2:8" x14ac:dyDescent="0.25">
      <c r="B90">
        <v>2.5</v>
      </c>
      <c r="C90" s="6">
        <v>0</v>
      </c>
      <c r="E90" s="140"/>
      <c r="F90" s="138"/>
      <c r="G90" s="140"/>
      <c r="H90" s="138"/>
    </row>
    <row r="91" spans="2:8" x14ac:dyDescent="0.25">
      <c r="B91">
        <v>2.5</v>
      </c>
      <c r="C91" s="6">
        <v>1</v>
      </c>
      <c r="E91" s="140"/>
      <c r="F91" s="138"/>
      <c r="G91" s="140"/>
      <c r="H91" s="138"/>
    </row>
    <row r="92" spans="2:8" x14ac:dyDescent="0.25">
      <c r="C92" s="134"/>
      <c r="E92" s="140"/>
      <c r="F92" s="138"/>
      <c r="G92" s="140"/>
      <c r="H92" s="138"/>
    </row>
    <row r="93" spans="2:8" x14ac:dyDescent="0.25">
      <c r="C93" s="134"/>
      <c r="E93" s="140"/>
      <c r="F93" s="138"/>
      <c r="G93" s="140"/>
      <c r="H93" s="138"/>
    </row>
    <row r="94" spans="2:8" x14ac:dyDescent="0.25">
      <c r="C94" s="134"/>
      <c r="E94" s="140"/>
      <c r="F94" s="138"/>
      <c r="G94" s="140"/>
      <c r="H94" s="138"/>
    </row>
    <row r="95" spans="2:8" x14ac:dyDescent="0.25">
      <c r="C95" s="134"/>
      <c r="E95" s="140"/>
      <c r="F95" s="138"/>
      <c r="G95" s="140"/>
      <c r="H95" s="138"/>
    </row>
    <row r="96" spans="2:8" x14ac:dyDescent="0.25">
      <c r="C96" s="134"/>
      <c r="E96" s="140"/>
      <c r="F96" s="138"/>
      <c r="G96" s="140"/>
      <c r="H96" s="138"/>
    </row>
    <row r="97" spans="3:8" x14ac:dyDescent="0.25">
      <c r="C97" s="134"/>
      <c r="E97" s="140"/>
      <c r="F97" s="138"/>
      <c r="G97" s="140"/>
      <c r="H97" s="138"/>
    </row>
    <row r="98" spans="3:8" x14ac:dyDescent="0.25"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42.2851562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tr">
        <f>[1]Dates!$B$6</f>
        <v>Short-Term Energy Outlook, July 2019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255</v>
      </c>
      <c r="R6" s="234" t="s">
        <v>267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252</v>
      </c>
      <c r="R7" s="235" t="s">
        <v>268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253</v>
      </c>
      <c r="R8" s="235" t="s">
        <v>269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254</v>
      </c>
      <c r="R9" s="235" t="s">
        <v>270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488" t="s">
        <v>462</v>
      </c>
      <c r="R10" s="344" t="s">
        <v>463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4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4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4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4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4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4" x14ac:dyDescent="0.25">
      <c r="A24"/>
      <c r="B24"/>
      <c r="C24" s="572" t="s">
        <v>295</v>
      </c>
      <c r="D24" s="572"/>
      <c r="E24" s="572"/>
      <c r="F24" s="572"/>
      <c r="G24" s="572"/>
      <c r="H24" s="32"/>
      <c r="I24" s="572" t="s">
        <v>96</v>
      </c>
      <c r="J24" s="572"/>
      <c r="K24" s="572"/>
      <c r="L24" s="572"/>
    </row>
    <row r="25" spans="1:14" x14ac:dyDescent="0.25">
      <c r="B25" s="9"/>
      <c r="C25" s="82">
        <f>[1]Dates!$C$35</f>
        <v>2016</v>
      </c>
      <c r="D25" s="82">
        <f>[1]Dates!$C$36</f>
        <v>2017</v>
      </c>
      <c r="E25" s="82">
        <f>[1]Dates!$C$37</f>
        <v>2018</v>
      </c>
      <c r="F25" s="82">
        <f>[1]Dates!$C$38</f>
        <v>2019</v>
      </c>
      <c r="G25" s="82">
        <f>[1]Dates!$C$39</f>
        <v>2020</v>
      </c>
      <c r="H25" s="35"/>
      <c r="I25" s="82">
        <f>[1]Dates!$C$36</f>
        <v>2017</v>
      </c>
      <c r="J25" s="82">
        <f>[1]Dates!$C$37</f>
        <v>2018</v>
      </c>
      <c r="K25" s="82">
        <f>[1]Dates!$C$38</f>
        <v>2019</v>
      </c>
      <c r="L25" s="82">
        <f>[1]Dates!$C$39</f>
        <v>2020</v>
      </c>
    </row>
    <row r="26" spans="1:14" x14ac:dyDescent="0.25">
      <c r="A26" s="425"/>
      <c r="B26" s="426" t="s">
        <v>255</v>
      </c>
      <c r="C26" s="427">
        <v>1.1302386776</v>
      </c>
      <c r="D26" s="427">
        <v>1.2410547507</v>
      </c>
      <c r="E26" s="427">
        <v>1.4738601863</v>
      </c>
      <c r="F26" s="427">
        <v>1.7094337588999999</v>
      </c>
      <c r="G26" s="427">
        <v>1.8690557923</v>
      </c>
      <c r="H26" s="427"/>
      <c r="I26" s="427">
        <f t="shared" ref="I26:L29" si="0">D26-C26</f>
        <v>0.11081607310000008</v>
      </c>
      <c r="J26" s="427">
        <f t="shared" si="0"/>
        <v>0.2328054356</v>
      </c>
      <c r="K26" s="427">
        <f t="shared" si="0"/>
        <v>0.23557357259999989</v>
      </c>
      <c r="L26" s="427">
        <f t="shared" si="0"/>
        <v>0.15962203340000003</v>
      </c>
      <c r="M26" s="140"/>
      <c r="N26" s="345"/>
    </row>
    <row r="27" spans="1:14" x14ac:dyDescent="0.25">
      <c r="A27" s="425"/>
      <c r="B27" s="426" t="s">
        <v>252</v>
      </c>
      <c r="C27" s="427">
        <v>1.1298168579000001</v>
      </c>
      <c r="D27" s="427">
        <v>1.1172210027</v>
      </c>
      <c r="E27" s="427">
        <v>1.1612001151</v>
      </c>
      <c r="F27" s="427">
        <v>1.1890371183999999</v>
      </c>
      <c r="G27" s="427">
        <v>1.2263512555</v>
      </c>
      <c r="H27" s="427"/>
      <c r="I27" s="427">
        <f t="shared" si="0"/>
        <v>-1.2595855200000061E-2</v>
      </c>
      <c r="J27" s="427">
        <f t="shared" si="0"/>
        <v>4.3979112399999964E-2</v>
      </c>
      <c r="K27" s="427">
        <f t="shared" si="0"/>
        <v>2.7837003299999941E-2</v>
      </c>
      <c r="L27" s="427">
        <f t="shared" si="0"/>
        <v>3.7314137100000089E-2</v>
      </c>
      <c r="M27" s="140"/>
    </row>
    <row r="28" spans="1:14" x14ac:dyDescent="0.25">
      <c r="A28" s="425"/>
      <c r="B28" s="426" t="s">
        <v>253</v>
      </c>
      <c r="C28" s="427">
        <v>0.20977568579</v>
      </c>
      <c r="D28" s="427">
        <v>0.18214805479000001</v>
      </c>
      <c r="E28" s="427">
        <v>0.21941347671</v>
      </c>
      <c r="F28" s="427">
        <v>0.21596164301000001</v>
      </c>
      <c r="G28" s="427">
        <v>0.22625879262000001</v>
      </c>
      <c r="H28" s="427"/>
      <c r="I28" s="427">
        <f t="shared" si="0"/>
        <v>-2.7627630999999986E-2</v>
      </c>
      <c r="J28" s="427">
        <f t="shared" si="0"/>
        <v>3.7265421919999986E-2</v>
      </c>
      <c r="K28" s="427">
        <f t="shared" si="0"/>
        <v>-3.4518336999999899E-3</v>
      </c>
      <c r="L28" s="427">
        <f t="shared" si="0"/>
        <v>1.029714961E-2</v>
      </c>
      <c r="M28" s="140"/>
    </row>
    <row r="29" spans="1:14" x14ac:dyDescent="0.25">
      <c r="A29" s="425"/>
      <c r="B29" s="428" t="s">
        <v>254</v>
      </c>
      <c r="C29" s="429">
        <v>6.6330035519000005E-2</v>
      </c>
      <c r="D29" s="429">
        <v>0.10243909589</v>
      </c>
      <c r="E29" s="429">
        <v>0.13244614247</v>
      </c>
      <c r="F29" s="429">
        <v>0.16199434247</v>
      </c>
      <c r="G29" s="429">
        <v>8.3896529780999998E-2</v>
      </c>
      <c r="H29" s="429"/>
      <c r="I29" s="429">
        <f t="shared" si="0"/>
        <v>3.6109060370999993E-2</v>
      </c>
      <c r="J29" s="429">
        <f t="shared" si="0"/>
        <v>3.0007046580000002E-2</v>
      </c>
      <c r="K29" s="429">
        <f t="shared" si="0"/>
        <v>2.9548199999999997E-2</v>
      </c>
      <c r="L29" s="429">
        <f t="shared" si="0"/>
        <v>-7.8097812688999999E-2</v>
      </c>
      <c r="M29" s="140"/>
    </row>
    <row r="30" spans="1:14" x14ac:dyDescent="0.25">
      <c r="B30" s="126" t="s">
        <v>235</v>
      </c>
      <c r="C30" s="6">
        <f t="shared" ref="C30:G30" si="1">+SUM(C26:C29)</f>
        <v>2.5361612568090002</v>
      </c>
      <c r="D30" s="6">
        <f t="shared" si="1"/>
        <v>2.6428629040799998</v>
      </c>
      <c r="E30" s="6">
        <f t="shared" si="1"/>
        <v>2.9869199205800001</v>
      </c>
      <c r="F30" s="6">
        <f t="shared" si="1"/>
        <v>3.2764268627799997</v>
      </c>
      <c r="G30" s="6">
        <f t="shared" si="1"/>
        <v>3.4055623702010003</v>
      </c>
      <c r="H30" s="6"/>
      <c r="I30" s="6">
        <f>+SUM(I26:I29)</f>
        <v>0.10670164727100002</v>
      </c>
      <c r="J30" s="6">
        <f t="shared" ref="J30:L30" si="2">+SUM(J26:J29)</f>
        <v>0.34405701649999998</v>
      </c>
      <c r="K30" s="6">
        <f t="shared" si="2"/>
        <v>0.28950694219999984</v>
      </c>
      <c r="L30" s="6">
        <f t="shared" si="2"/>
        <v>0.12913550742100011</v>
      </c>
      <c r="M30" s="140"/>
    </row>
    <row r="31" spans="1:14" x14ac:dyDescent="0.25">
      <c r="B31" s="367" t="str">
        <f>"Source: Short-Term Energy Outlook, "&amp;[1]Dates!$B$7&amp;""</f>
        <v>Source: Short-Term Energy Outlook, July 2019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271</v>
      </c>
      <c r="D35" s="147" t="s">
        <v>242</v>
      </c>
      <c r="E35" s="468" t="s">
        <v>241</v>
      </c>
      <c r="F35" s="468" t="s">
        <v>498</v>
      </c>
    </row>
    <row r="36" spans="1:7" x14ac:dyDescent="0.25">
      <c r="A36" s="147">
        <f t="shared" ref="A36:A83" si="3">YEAR(B36)</f>
        <v>2017</v>
      </c>
      <c r="B36" s="444">
        <f>[1]Dates!A119</f>
        <v>42736</v>
      </c>
      <c r="C36" s="483">
        <v>3.0485129999999998</v>
      </c>
      <c r="D36" s="136" t="e">
        <v>#N/A</v>
      </c>
      <c r="E36" s="482"/>
      <c r="F36" s="482">
        <v>3.0485129999999998</v>
      </c>
      <c r="G36" s="138"/>
    </row>
    <row r="37" spans="1:7" x14ac:dyDescent="0.25">
      <c r="A37" s="147">
        <f t="shared" si="3"/>
        <v>2017</v>
      </c>
      <c r="B37" s="444">
        <f>[1]Dates!A120</f>
        <v>42767</v>
      </c>
      <c r="C37" s="483">
        <v>2.6554099999999998</v>
      </c>
      <c r="D37" s="136" t="e">
        <v>#N/A</v>
      </c>
      <c r="E37" s="482">
        <f t="shared" ref="E37:E46" si="4">AVERAGEIF($A$36:$A$97,A37,$F$36:$F$97)</f>
        <v>2.6421054166666664</v>
      </c>
      <c r="F37" s="482">
        <v>2.6554099999999998</v>
      </c>
      <c r="G37" s="138"/>
    </row>
    <row r="38" spans="1:7" x14ac:dyDescent="0.25">
      <c r="A38" s="147">
        <f t="shared" si="3"/>
        <v>2017</v>
      </c>
      <c r="B38" s="444">
        <f>[1]Dates!A121</f>
        <v>42795</v>
      </c>
      <c r="C38" s="483">
        <v>2.7292900000000002</v>
      </c>
      <c r="D38" s="136" t="e">
        <v>#N/A</v>
      </c>
      <c r="E38" s="482">
        <f t="shared" si="4"/>
        <v>2.6421054166666664</v>
      </c>
      <c r="F38" s="482">
        <v>2.7292900000000002</v>
      </c>
      <c r="G38" s="138"/>
    </row>
    <row r="39" spans="1:7" x14ac:dyDescent="0.25">
      <c r="A39" s="147">
        <f t="shared" si="3"/>
        <v>2017</v>
      </c>
      <c r="B39" s="444">
        <f>[1]Dates!A122</f>
        <v>42826</v>
      </c>
      <c r="C39" s="483">
        <v>2.5240390000000001</v>
      </c>
      <c r="D39" s="136" t="e">
        <v>#N/A</v>
      </c>
      <c r="E39" s="482">
        <f t="shared" si="4"/>
        <v>2.6421054166666664</v>
      </c>
      <c r="F39" s="482">
        <v>2.5240390000000001</v>
      </c>
      <c r="G39" s="138"/>
    </row>
    <row r="40" spans="1:7" x14ac:dyDescent="0.25">
      <c r="A40" s="147">
        <f t="shared" si="3"/>
        <v>2017</v>
      </c>
      <c r="B40" s="444">
        <f>[1]Dates!A123</f>
        <v>42856</v>
      </c>
      <c r="C40" s="483">
        <v>2.4512649999999998</v>
      </c>
      <c r="D40" s="136" t="e">
        <v>#N/A</v>
      </c>
      <c r="E40" s="482">
        <f t="shared" si="4"/>
        <v>2.6421054166666664</v>
      </c>
      <c r="F40" s="482">
        <v>2.4512649999999998</v>
      </c>
      <c r="G40" s="138"/>
    </row>
    <row r="41" spans="1:7" x14ac:dyDescent="0.25">
      <c r="A41" s="147">
        <f t="shared" si="3"/>
        <v>2017</v>
      </c>
      <c r="B41" s="444">
        <f>[1]Dates!A124</f>
        <v>42887</v>
      </c>
      <c r="C41" s="483">
        <v>2.478907</v>
      </c>
      <c r="D41" s="136" t="e">
        <v>#N/A</v>
      </c>
      <c r="E41" s="482">
        <f t="shared" si="4"/>
        <v>2.6421054166666664</v>
      </c>
      <c r="F41" s="482">
        <v>2.478907</v>
      </c>
      <c r="G41" s="138"/>
    </row>
    <row r="42" spans="1:7" x14ac:dyDescent="0.25">
      <c r="A42" s="147">
        <f t="shared" si="3"/>
        <v>2017</v>
      </c>
      <c r="B42" s="444">
        <f>[1]Dates!A125</f>
        <v>42917</v>
      </c>
      <c r="C42" s="483">
        <v>2.587777</v>
      </c>
      <c r="D42" s="136" t="e">
        <v>#N/A</v>
      </c>
      <c r="E42" s="482">
        <f t="shared" si="4"/>
        <v>2.6421054166666664</v>
      </c>
      <c r="F42" s="482">
        <v>2.587777</v>
      </c>
      <c r="G42" s="138"/>
    </row>
    <row r="43" spans="1:7" x14ac:dyDescent="0.25">
      <c r="A43" s="147">
        <f t="shared" si="3"/>
        <v>2017</v>
      </c>
      <c r="B43" s="444">
        <f>[1]Dates!A126</f>
        <v>42948</v>
      </c>
      <c r="C43" s="483">
        <v>2.2493460000000001</v>
      </c>
      <c r="D43" s="136" t="e">
        <v>#N/A</v>
      </c>
      <c r="E43" s="482">
        <f t="shared" si="4"/>
        <v>2.6421054166666664</v>
      </c>
      <c r="F43" s="482">
        <v>2.2493460000000001</v>
      </c>
      <c r="G43" s="138"/>
    </row>
    <row r="44" spans="1:7" x14ac:dyDescent="0.25">
      <c r="A44" s="147">
        <f t="shared" si="3"/>
        <v>2017</v>
      </c>
      <c r="B44" s="444">
        <f>[1]Dates!A127</f>
        <v>42979</v>
      </c>
      <c r="C44" s="483">
        <v>2.3473290000000002</v>
      </c>
      <c r="D44" s="136" t="e">
        <v>#N/A</v>
      </c>
      <c r="E44" s="482">
        <f t="shared" si="4"/>
        <v>2.6421054166666664</v>
      </c>
      <c r="F44" s="482">
        <v>2.3473290000000002</v>
      </c>
      <c r="G44" s="138"/>
    </row>
    <row r="45" spans="1:7" x14ac:dyDescent="0.25">
      <c r="A45" s="147">
        <f t="shared" si="3"/>
        <v>2017</v>
      </c>
      <c r="B45" s="444">
        <f>[1]Dates!A128</f>
        <v>43009</v>
      </c>
      <c r="C45" s="483">
        <v>2.6141139999999998</v>
      </c>
      <c r="D45" s="136" t="e">
        <v>#N/A</v>
      </c>
      <c r="E45" s="482">
        <f t="shared" si="4"/>
        <v>2.6421054166666664</v>
      </c>
      <c r="F45" s="482">
        <v>2.6141139999999998</v>
      </c>
      <c r="G45" s="138"/>
    </row>
    <row r="46" spans="1:7" x14ac:dyDescent="0.25">
      <c r="A46" s="147">
        <f t="shared" si="3"/>
        <v>2017</v>
      </c>
      <c r="B46" s="444">
        <f>[1]Dates!A129</f>
        <v>43040</v>
      </c>
      <c r="C46" s="483">
        <v>2.9017499999999998</v>
      </c>
      <c r="D46" s="136" t="e">
        <v>#N/A</v>
      </c>
      <c r="E46" s="482">
        <f t="shared" si="4"/>
        <v>2.6421054166666664</v>
      </c>
      <c r="F46" s="482">
        <v>2.9017499999999998</v>
      </c>
      <c r="G46" s="138"/>
    </row>
    <row r="47" spans="1:7" x14ac:dyDescent="0.25">
      <c r="A47" s="147">
        <f t="shared" si="3"/>
        <v>2017</v>
      </c>
      <c r="B47" s="444">
        <f>[1]Dates!A130</f>
        <v>43070</v>
      </c>
      <c r="C47" s="483">
        <v>3.1175250000000001</v>
      </c>
      <c r="D47" s="136" t="e">
        <v>#N/A</v>
      </c>
      <c r="E47" s="482"/>
      <c r="F47" s="482">
        <v>3.1175250000000001</v>
      </c>
      <c r="G47" s="138"/>
    </row>
    <row r="48" spans="1:7" x14ac:dyDescent="0.25">
      <c r="A48" s="147">
        <f t="shared" si="3"/>
        <v>2018</v>
      </c>
      <c r="B48" s="444">
        <f>[1]Dates!A131</f>
        <v>43101</v>
      </c>
      <c r="C48" s="483">
        <v>3.45051</v>
      </c>
      <c r="D48" s="136" t="e">
        <v>#N/A</v>
      </c>
      <c r="E48" s="482"/>
      <c r="F48" s="482">
        <v>3.45051</v>
      </c>
      <c r="G48" s="138"/>
    </row>
    <row r="49" spans="1:7" x14ac:dyDescent="0.25">
      <c r="A49" s="147">
        <f t="shared" si="3"/>
        <v>2018</v>
      </c>
      <c r="B49" s="444">
        <f>[1]Dates!A132</f>
        <v>43132</v>
      </c>
      <c r="C49" s="483">
        <v>3.119272</v>
      </c>
      <c r="D49" s="136" t="e">
        <v>#N/A</v>
      </c>
      <c r="E49" s="482">
        <f t="shared" ref="E49:E58" si="5">AVERAGEIF($A$36:$A$97,A49,$F$36:$F$97)</f>
        <v>2.9870759166666665</v>
      </c>
      <c r="F49" s="482">
        <v>3.119272</v>
      </c>
      <c r="G49" s="138"/>
    </row>
    <row r="50" spans="1:7" x14ac:dyDescent="0.25">
      <c r="A50" s="147">
        <f t="shared" si="3"/>
        <v>2018</v>
      </c>
      <c r="B50" s="444">
        <f>[1]Dates!A133</f>
        <v>43160</v>
      </c>
      <c r="C50" s="483">
        <v>3.068619</v>
      </c>
      <c r="D50" s="136" t="e">
        <v>#N/A</v>
      </c>
      <c r="E50" s="482">
        <f t="shared" si="5"/>
        <v>2.9870759166666665</v>
      </c>
      <c r="F50" s="482">
        <v>3.068619</v>
      </c>
      <c r="G50" s="138"/>
    </row>
    <row r="51" spans="1:7" x14ac:dyDescent="0.25">
      <c r="A51" s="147">
        <f t="shared" si="3"/>
        <v>2018</v>
      </c>
      <c r="B51" s="444">
        <f>[1]Dates!A134</f>
        <v>43191</v>
      </c>
      <c r="C51" s="483">
        <v>2.8299470000000002</v>
      </c>
      <c r="D51" s="136" t="e">
        <v>#N/A</v>
      </c>
      <c r="E51" s="482">
        <f t="shared" si="5"/>
        <v>2.9870759166666665</v>
      </c>
      <c r="F51" s="482">
        <v>2.8299470000000002</v>
      </c>
      <c r="G51" s="138"/>
    </row>
    <row r="52" spans="1:7" x14ac:dyDescent="0.25">
      <c r="A52" s="147">
        <f t="shared" si="3"/>
        <v>2018</v>
      </c>
      <c r="B52" s="444">
        <f>[1]Dates!A135</f>
        <v>43221</v>
      </c>
      <c r="C52" s="483">
        <v>2.5431680000000001</v>
      </c>
      <c r="D52" s="136" t="e">
        <v>#N/A</v>
      </c>
      <c r="E52" s="482">
        <f t="shared" si="5"/>
        <v>2.9870759166666665</v>
      </c>
      <c r="F52" s="482">
        <v>2.5431680000000001</v>
      </c>
      <c r="G52" s="138"/>
    </row>
    <row r="53" spans="1:7" x14ac:dyDescent="0.25">
      <c r="A53" s="147">
        <f t="shared" si="3"/>
        <v>2018</v>
      </c>
      <c r="B53" s="444">
        <f>[1]Dates!A136</f>
        <v>43252</v>
      </c>
      <c r="C53" s="483">
        <v>2.6319780000000002</v>
      </c>
      <c r="D53" s="136" t="e">
        <v>#N/A</v>
      </c>
      <c r="E53" s="482">
        <f t="shared" si="5"/>
        <v>2.9870759166666665</v>
      </c>
      <c r="F53" s="482">
        <v>2.6319780000000002</v>
      </c>
      <c r="G53" s="138"/>
    </row>
    <row r="54" spans="1:7" x14ac:dyDescent="0.25">
      <c r="A54" s="147">
        <f t="shared" si="3"/>
        <v>2018</v>
      </c>
      <c r="B54" s="444">
        <f>[1]Dates!A137</f>
        <v>43282</v>
      </c>
      <c r="C54" s="483">
        <v>2.80559</v>
      </c>
      <c r="D54" s="136" t="e">
        <v>#N/A</v>
      </c>
      <c r="E54" s="482">
        <f t="shared" si="5"/>
        <v>2.9870759166666665</v>
      </c>
      <c r="F54" s="482">
        <v>2.80559</v>
      </c>
      <c r="G54" s="138"/>
    </row>
    <row r="55" spans="1:7" x14ac:dyDescent="0.25">
      <c r="A55" s="147">
        <f t="shared" si="3"/>
        <v>2018</v>
      </c>
      <c r="B55" s="444">
        <f>[1]Dates!A138</f>
        <v>43313</v>
      </c>
      <c r="C55" s="483">
        <v>2.8889369999999999</v>
      </c>
      <c r="D55" s="136" t="e">
        <v>#N/A</v>
      </c>
      <c r="E55" s="482">
        <f t="shared" si="5"/>
        <v>2.9870759166666665</v>
      </c>
      <c r="F55" s="482">
        <v>2.8889369999999999</v>
      </c>
      <c r="G55" s="138"/>
    </row>
    <row r="56" spans="1:7" x14ac:dyDescent="0.25">
      <c r="A56" s="147">
        <f t="shared" si="3"/>
        <v>2018</v>
      </c>
      <c r="B56" s="444">
        <f>[1]Dates!A139</f>
        <v>43344</v>
      </c>
      <c r="C56" s="483">
        <v>2.841199</v>
      </c>
      <c r="D56" s="136" t="e">
        <v>#N/A</v>
      </c>
      <c r="E56" s="482">
        <f t="shared" si="5"/>
        <v>2.9870759166666665</v>
      </c>
      <c r="F56" s="482">
        <v>2.841199</v>
      </c>
      <c r="G56" s="138"/>
    </row>
    <row r="57" spans="1:7" x14ac:dyDescent="0.25">
      <c r="A57" s="147">
        <f t="shared" si="3"/>
        <v>2018</v>
      </c>
      <c r="B57" s="444">
        <f>[1]Dates!A140</f>
        <v>43374</v>
      </c>
      <c r="C57" s="483">
        <v>2.934542</v>
      </c>
      <c r="D57" s="136" t="e">
        <v>#N/A</v>
      </c>
      <c r="E57" s="482">
        <f t="shared" si="5"/>
        <v>2.9870759166666665</v>
      </c>
      <c r="F57" s="482">
        <v>2.934542</v>
      </c>
      <c r="G57" s="138"/>
    </row>
    <row r="58" spans="1:7" x14ac:dyDescent="0.25">
      <c r="A58" s="147">
        <f t="shared" si="3"/>
        <v>2018</v>
      </c>
      <c r="B58" s="444">
        <f>[1]Dates!A141</f>
        <v>43405</v>
      </c>
      <c r="C58" s="483">
        <v>3.3055300000000001</v>
      </c>
      <c r="D58" s="136" t="e">
        <v>#N/A</v>
      </c>
      <c r="E58" s="482">
        <f t="shared" si="5"/>
        <v>2.9870759166666665</v>
      </c>
      <c r="F58" s="482">
        <v>3.3055300000000001</v>
      </c>
      <c r="G58" s="138"/>
    </row>
    <row r="59" spans="1:7" x14ac:dyDescent="0.25">
      <c r="A59" s="147">
        <f t="shared" si="3"/>
        <v>2018</v>
      </c>
      <c r="B59" s="444">
        <f>[1]Dates!A142</f>
        <v>43435</v>
      </c>
      <c r="C59" s="483">
        <v>3.4256190000000002</v>
      </c>
      <c r="D59" s="136" t="e">
        <v>#N/A</v>
      </c>
      <c r="E59" s="482"/>
      <c r="F59" s="482">
        <v>3.4256190000000002</v>
      </c>
      <c r="G59" s="138"/>
    </row>
    <row r="60" spans="1:7" x14ac:dyDescent="0.25">
      <c r="A60" s="147">
        <f t="shared" si="3"/>
        <v>2019</v>
      </c>
      <c r="B60" s="444">
        <f>[1]Dates!A143</f>
        <v>43466</v>
      </c>
      <c r="C60" s="483">
        <v>3.671217</v>
      </c>
      <c r="D60" s="136" t="e">
        <v>#N/A</v>
      </c>
      <c r="E60" s="482"/>
      <c r="F60" s="482">
        <v>3.671217</v>
      </c>
      <c r="G60" s="138"/>
    </row>
    <row r="61" spans="1:7" x14ac:dyDescent="0.25">
      <c r="A61" s="147">
        <f t="shared" si="3"/>
        <v>2019</v>
      </c>
      <c r="B61" s="444">
        <f>[1]Dates!A144</f>
        <v>43497</v>
      </c>
      <c r="C61" s="483">
        <v>3.582106</v>
      </c>
      <c r="D61" s="136" t="e">
        <v>#N/A</v>
      </c>
      <c r="E61" s="482">
        <f t="shared" ref="E61:E70" si="6">AVERAGEIF($A$36:$A$97,A61,$F$36:$F$97)</f>
        <v>3.2772721221500003</v>
      </c>
      <c r="F61" s="482">
        <v>3.582106</v>
      </c>
      <c r="G61" s="138"/>
    </row>
    <row r="62" spans="1:7" x14ac:dyDescent="0.25">
      <c r="A62" s="147">
        <f t="shared" si="3"/>
        <v>2019</v>
      </c>
      <c r="B62" s="444">
        <f>[1]Dates!A145</f>
        <v>43525</v>
      </c>
      <c r="C62" s="483">
        <v>3.2018800000000001</v>
      </c>
      <c r="D62" s="136" t="e">
        <v>#N/A</v>
      </c>
      <c r="E62" s="482">
        <f t="shared" si="6"/>
        <v>3.2772721221500003</v>
      </c>
      <c r="F62" s="482">
        <v>3.2018800000000001</v>
      </c>
      <c r="G62" s="138"/>
    </row>
    <row r="63" spans="1:7" x14ac:dyDescent="0.25">
      <c r="A63" s="147">
        <f t="shared" si="3"/>
        <v>2019</v>
      </c>
      <c r="B63" s="444">
        <f>[1]Dates!A146</f>
        <v>43556</v>
      </c>
      <c r="C63" s="483">
        <v>2.8931369999999998</v>
      </c>
      <c r="D63" s="136" t="e">
        <v>#N/A</v>
      </c>
      <c r="E63" s="482">
        <f t="shared" si="6"/>
        <v>3.2772721221500003</v>
      </c>
      <c r="F63" s="482">
        <v>2.8931369999999998</v>
      </c>
      <c r="G63" s="138"/>
    </row>
    <row r="64" spans="1:7" x14ac:dyDescent="0.25">
      <c r="A64" s="147">
        <f t="shared" si="3"/>
        <v>2019</v>
      </c>
      <c r="B64" s="444">
        <f>[1]Dates!A147</f>
        <v>43586</v>
      </c>
      <c r="C64" s="483">
        <v>2.8277471258000002</v>
      </c>
      <c r="D64" s="136" t="e">
        <v>#N/A</v>
      </c>
      <c r="E64" s="482">
        <f t="shared" si="6"/>
        <v>3.2772721221500003</v>
      </c>
      <c r="F64" s="482">
        <v>2.8277471258000002</v>
      </c>
      <c r="G64" s="138"/>
    </row>
    <row r="65" spans="1:7" x14ac:dyDescent="0.25">
      <c r="A65" s="147">
        <f t="shared" si="3"/>
        <v>2019</v>
      </c>
      <c r="B65" s="444">
        <f>[1]Dates!A148</f>
        <v>43617</v>
      </c>
      <c r="C65" s="483">
        <v>2.73253134</v>
      </c>
      <c r="D65" s="136">
        <v>2.73253134</v>
      </c>
      <c r="E65" s="482">
        <f t="shared" si="6"/>
        <v>3.2772721221500003</v>
      </c>
      <c r="F65" s="482">
        <v>2.73253134</v>
      </c>
      <c r="G65" s="138"/>
    </row>
    <row r="66" spans="1:7" x14ac:dyDescent="0.25">
      <c r="A66" s="147">
        <f t="shared" si="3"/>
        <v>2019</v>
      </c>
      <c r="B66" s="444">
        <f>[1]Dates!A149</f>
        <v>43647</v>
      </c>
      <c r="C66" s="483" t="e">
        <v>#N/A</v>
      </c>
      <c r="D66" s="136">
        <v>3.1484230000000002</v>
      </c>
      <c r="E66" s="482">
        <f t="shared" si="6"/>
        <v>3.2772721221500003</v>
      </c>
      <c r="F66" s="482">
        <v>3.1484230000000002</v>
      </c>
      <c r="G66" s="138"/>
    </row>
    <row r="67" spans="1:7" x14ac:dyDescent="0.25">
      <c r="A67" s="147">
        <f t="shared" si="3"/>
        <v>2019</v>
      </c>
      <c r="B67" s="444">
        <f>[1]Dates!A150</f>
        <v>43678</v>
      </c>
      <c r="C67" s="483" t="e">
        <v>#N/A</v>
      </c>
      <c r="D67" s="136">
        <v>3.2057899999999999</v>
      </c>
      <c r="E67" s="482">
        <f t="shared" si="6"/>
        <v>3.2772721221500003</v>
      </c>
      <c r="F67" s="482">
        <v>3.2057899999999999</v>
      </c>
      <c r="G67" s="138"/>
    </row>
    <row r="68" spans="1:7" x14ac:dyDescent="0.25">
      <c r="A68" s="147">
        <f t="shared" si="3"/>
        <v>2019</v>
      </c>
      <c r="B68" s="444">
        <f>[1]Dates!A151</f>
        <v>43709</v>
      </c>
      <c r="C68" s="483" t="e">
        <v>#N/A</v>
      </c>
      <c r="D68" s="136">
        <v>3.305714</v>
      </c>
      <c r="E68" s="482">
        <f t="shared" si="6"/>
        <v>3.2772721221500003</v>
      </c>
      <c r="F68" s="482">
        <v>3.305714</v>
      </c>
      <c r="G68" s="138"/>
    </row>
    <row r="69" spans="1:7" x14ac:dyDescent="0.25">
      <c r="A69" s="147">
        <f t="shared" si="3"/>
        <v>2019</v>
      </c>
      <c r="B69" s="444">
        <f>[1]Dates!A152</f>
        <v>43739</v>
      </c>
      <c r="C69" s="483" t="e">
        <v>#N/A</v>
      </c>
      <c r="D69" s="136">
        <v>3.4093629999999999</v>
      </c>
      <c r="E69" s="482">
        <f t="shared" si="6"/>
        <v>3.2772721221500003</v>
      </c>
      <c r="F69" s="482">
        <v>3.4093629999999999</v>
      </c>
      <c r="G69" s="138"/>
    </row>
    <row r="70" spans="1:7" x14ac:dyDescent="0.25">
      <c r="A70" s="147">
        <f t="shared" si="3"/>
        <v>2019</v>
      </c>
      <c r="B70" s="444">
        <f>[1]Dates!A153</f>
        <v>43770</v>
      </c>
      <c r="C70" s="483" t="e">
        <v>#N/A</v>
      </c>
      <c r="D70" s="136">
        <v>3.5717089999999998</v>
      </c>
      <c r="E70" s="482">
        <f t="shared" si="6"/>
        <v>3.2772721221500003</v>
      </c>
      <c r="F70" s="482">
        <v>3.5717089999999998</v>
      </c>
      <c r="G70" s="138"/>
    </row>
    <row r="71" spans="1:7" x14ac:dyDescent="0.25">
      <c r="A71" s="147">
        <f t="shared" si="3"/>
        <v>2019</v>
      </c>
      <c r="B71" s="444">
        <f>[1]Dates!A154</f>
        <v>43800</v>
      </c>
      <c r="C71" s="483" t="e">
        <v>#N/A</v>
      </c>
      <c r="D71" s="136">
        <v>3.7776480000000001</v>
      </c>
      <c r="E71" s="482"/>
      <c r="F71" s="482">
        <v>3.7776480000000001</v>
      </c>
      <c r="G71" s="138"/>
    </row>
    <row r="72" spans="1:7" x14ac:dyDescent="0.25">
      <c r="A72" s="147">
        <f t="shared" si="3"/>
        <v>2020</v>
      </c>
      <c r="B72" s="444">
        <f>[1]Dates!A155</f>
        <v>43831</v>
      </c>
      <c r="C72" s="483" t="e">
        <v>#N/A</v>
      </c>
      <c r="D72" s="136">
        <v>3.815131</v>
      </c>
      <c r="E72" s="482"/>
      <c r="F72" s="482">
        <v>3.815131</v>
      </c>
      <c r="G72" s="138"/>
    </row>
    <row r="73" spans="1:7" x14ac:dyDescent="0.25">
      <c r="A73" s="147">
        <f t="shared" si="3"/>
        <v>2020</v>
      </c>
      <c r="B73" s="444">
        <f>[1]Dates!A156</f>
        <v>43862</v>
      </c>
      <c r="C73" s="483" t="e">
        <v>#N/A</v>
      </c>
      <c r="D73" s="136">
        <v>3.5608710000000001</v>
      </c>
      <c r="E73" s="482">
        <f t="shared" ref="E73:E82" si="7">AVERAGEIF($A$36:$A$97,A73,$F$36:$F$97)</f>
        <v>3.4054324999999999</v>
      </c>
      <c r="F73" s="482">
        <v>3.5608710000000001</v>
      </c>
      <c r="G73" s="138"/>
    </row>
    <row r="74" spans="1:7" x14ac:dyDescent="0.25">
      <c r="A74" s="147">
        <f t="shared" si="3"/>
        <v>2020</v>
      </c>
      <c r="B74" s="444">
        <f>[1]Dates!A157</f>
        <v>43891</v>
      </c>
      <c r="C74" s="483" t="e">
        <v>#N/A</v>
      </c>
      <c r="D74" s="136">
        <v>3.455721</v>
      </c>
      <c r="E74" s="482">
        <f t="shared" si="7"/>
        <v>3.4054324999999999</v>
      </c>
      <c r="F74" s="482">
        <v>3.455721</v>
      </c>
      <c r="G74" s="138"/>
    </row>
    <row r="75" spans="1:7" x14ac:dyDescent="0.25">
      <c r="A75" s="147">
        <f t="shared" si="3"/>
        <v>2020</v>
      </c>
      <c r="B75" s="444">
        <f>[1]Dates!A158</f>
        <v>43922</v>
      </c>
      <c r="C75" s="483" t="e">
        <v>#N/A</v>
      </c>
      <c r="D75" s="136">
        <v>3.237187</v>
      </c>
      <c r="E75" s="482">
        <f t="shared" si="7"/>
        <v>3.4054324999999999</v>
      </c>
      <c r="F75" s="482">
        <v>3.237187</v>
      </c>
      <c r="G75" s="138"/>
    </row>
    <row r="76" spans="1:7" x14ac:dyDescent="0.25">
      <c r="A76" s="147">
        <f t="shared" si="3"/>
        <v>2020</v>
      </c>
      <c r="B76" s="444">
        <f>[1]Dates!A159</f>
        <v>43952</v>
      </c>
      <c r="C76" s="483" t="e">
        <v>#N/A</v>
      </c>
      <c r="D76" s="136">
        <v>3.066217</v>
      </c>
      <c r="E76" s="482">
        <f t="shared" si="7"/>
        <v>3.4054324999999999</v>
      </c>
      <c r="F76" s="482">
        <v>3.066217</v>
      </c>
      <c r="G76" s="138"/>
    </row>
    <row r="77" spans="1:7" x14ac:dyDescent="0.25">
      <c r="A77" s="147">
        <f t="shared" si="3"/>
        <v>2020</v>
      </c>
      <c r="B77" s="444">
        <f>[1]Dates!A160</f>
        <v>43983</v>
      </c>
      <c r="C77" s="483" t="e">
        <v>#N/A</v>
      </c>
      <c r="D77" s="136">
        <v>3.1555770000000001</v>
      </c>
      <c r="E77" s="482">
        <f t="shared" si="7"/>
        <v>3.4054324999999999</v>
      </c>
      <c r="F77" s="482">
        <v>3.1555770000000001</v>
      </c>
      <c r="G77" s="138"/>
    </row>
    <row r="78" spans="1:7" x14ac:dyDescent="0.25">
      <c r="A78" s="147">
        <f t="shared" si="3"/>
        <v>2020</v>
      </c>
      <c r="B78" s="444">
        <f>[1]Dates!A161</f>
        <v>44013</v>
      </c>
      <c r="C78" s="483" t="e">
        <v>#N/A</v>
      </c>
      <c r="D78" s="136">
        <v>3.2933750000000002</v>
      </c>
      <c r="E78" s="482">
        <f t="shared" si="7"/>
        <v>3.4054324999999999</v>
      </c>
      <c r="F78" s="482">
        <v>3.2933750000000002</v>
      </c>
      <c r="G78" s="138"/>
    </row>
    <row r="79" spans="1:7" x14ac:dyDescent="0.25">
      <c r="A79" s="147">
        <f t="shared" si="3"/>
        <v>2020</v>
      </c>
      <c r="B79" s="444">
        <f>[1]Dates!A162</f>
        <v>44044</v>
      </c>
      <c r="C79" s="483" t="e">
        <v>#N/A</v>
      </c>
      <c r="D79" s="136">
        <v>3.2462369999999998</v>
      </c>
      <c r="E79" s="482">
        <f t="shared" si="7"/>
        <v>3.4054324999999999</v>
      </c>
      <c r="F79" s="482">
        <v>3.2462369999999998</v>
      </c>
      <c r="G79" s="138"/>
    </row>
    <row r="80" spans="1:7" x14ac:dyDescent="0.25">
      <c r="A80" s="147">
        <f t="shared" si="3"/>
        <v>2020</v>
      </c>
      <c r="B80" s="444">
        <f>[1]Dates!A163</f>
        <v>44075</v>
      </c>
      <c r="C80" s="483" t="e">
        <v>#N/A</v>
      </c>
      <c r="D80" s="136">
        <v>3.3219609999999999</v>
      </c>
      <c r="E80" s="482">
        <f t="shared" si="7"/>
        <v>3.4054324999999999</v>
      </c>
      <c r="F80" s="482">
        <v>3.3219609999999999</v>
      </c>
      <c r="G80" s="138"/>
    </row>
    <row r="81" spans="1:7" x14ac:dyDescent="0.25">
      <c r="A81" s="147">
        <f t="shared" si="3"/>
        <v>2020</v>
      </c>
      <c r="B81" s="444">
        <f>[1]Dates!A164</f>
        <v>44105</v>
      </c>
      <c r="C81" s="483" t="e">
        <v>#N/A</v>
      </c>
      <c r="D81" s="136">
        <v>3.4548619999999999</v>
      </c>
      <c r="E81" s="482">
        <f t="shared" si="7"/>
        <v>3.4054324999999999</v>
      </c>
      <c r="F81" s="482">
        <v>3.4548619999999999</v>
      </c>
      <c r="G81" s="138"/>
    </row>
    <row r="82" spans="1:7" x14ac:dyDescent="0.25">
      <c r="A82" s="147">
        <f t="shared" si="3"/>
        <v>2020</v>
      </c>
      <c r="B82" s="444">
        <f>[1]Dates!A165</f>
        <v>44136</v>
      </c>
      <c r="C82" s="483" t="e">
        <v>#N/A</v>
      </c>
      <c r="D82" s="136">
        <v>3.5486040000000001</v>
      </c>
      <c r="E82" s="482">
        <f t="shared" si="7"/>
        <v>3.4054324999999999</v>
      </c>
      <c r="F82" s="482">
        <v>3.5486040000000001</v>
      </c>
      <c r="G82" s="138"/>
    </row>
    <row r="83" spans="1:7" x14ac:dyDescent="0.25">
      <c r="A83" s="147">
        <f t="shared" si="3"/>
        <v>2020</v>
      </c>
      <c r="B83" s="444">
        <f>[1]Dates!A166</f>
        <v>44166</v>
      </c>
      <c r="C83" s="483" t="e">
        <v>#N/A</v>
      </c>
      <c r="D83" s="136">
        <v>3.7094469999999999</v>
      </c>
      <c r="E83" s="482"/>
      <c r="F83" s="482">
        <v>3.7094469999999999</v>
      </c>
      <c r="G83" s="138"/>
    </row>
    <row r="84" spans="1:7" x14ac:dyDescent="0.25">
      <c r="B84" s="134"/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A89" s="5"/>
      <c r="B89" s="5" t="s">
        <v>0</v>
      </c>
      <c r="D89" s="140"/>
      <c r="F89" s="140"/>
      <c r="G89" s="138"/>
    </row>
    <row r="90" spans="1:7" x14ac:dyDescent="0.25">
      <c r="A90">
        <v>2.5</v>
      </c>
      <c r="B90" s="6">
        <v>-0.25</v>
      </c>
      <c r="D90" s="140"/>
      <c r="F90" s="140"/>
      <c r="G90" s="138"/>
    </row>
    <row r="91" spans="1:7" x14ac:dyDescent="0.25">
      <c r="A91">
        <v>2.5</v>
      </c>
      <c r="B91" s="6">
        <v>0.5</v>
      </c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5.7109375" style="171" customWidth="1"/>
    <col min="18" max="24" width="9.140625" style="171"/>
    <col min="25" max="25" width="27" style="171" customWidth="1"/>
    <col min="26" max="16384" width="9.140625" style="171"/>
  </cols>
  <sheetData>
    <row r="2" spans="1:25" ht="15.75" x14ac:dyDescent="0.25">
      <c r="A2" s="44" t="str">
        <f>[1]Dates!$B$6</f>
        <v>Short-Term Energy Outlook, July 2019</v>
      </c>
      <c r="N2" s="382"/>
    </row>
    <row r="3" spans="1:25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25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  <c r="Y4" s="173"/>
    </row>
    <row r="5" spans="1:25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369</v>
      </c>
      <c r="R5" s="181"/>
      <c r="Y5" s="174"/>
    </row>
    <row r="6" spans="1:25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301" t="s">
        <v>371</v>
      </c>
      <c r="R6" s="302" t="s">
        <v>370</v>
      </c>
      <c r="Y6" s="174"/>
    </row>
    <row r="7" spans="1:25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303" t="s">
        <v>255</v>
      </c>
      <c r="R7" s="304" t="s">
        <v>372</v>
      </c>
      <c r="Y7" s="174"/>
    </row>
    <row r="8" spans="1:25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303" t="s">
        <v>253</v>
      </c>
      <c r="R8" s="304" t="s">
        <v>373</v>
      </c>
      <c r="Y8" s="174"/>
    </row>
    <row r="9" spans="1:25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305" t="s">
        <v>254</v>
      </c>
      <c r="R9" s="306" t="s">
        <v>374</v>
      </c>
      <c r="Y9" s="174"/>
    </row>
    <row r="10" spans="1:25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Y10" s="174"/>
    </row>
    <row r="11" spans="1:25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Y11" s="174"/>
    </row>
    <row r="12" spans="1:25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Y12" s="174"/>
    </row>
    <row r="13" spans="1:25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Y13" s="174"/>
    </row>
    <row r="14" spans="1:25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Y14" s="174"/>
    </row>
    <row r="15" spans="1:25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Y15" s="174"/>
    </row>
    <row r="16" spans="1:25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Y16" s="174"/>
    </row>
    <row r="17" spans="1:25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Y17" s="174"/>
    </row>
    <row r="18" spans="1:25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Y18" s="174"/>
    </row>
    <row r="19" spans="1:25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Y19" s="174"/>
    </row>
    <row r="20" spans="1:25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Y20" s="175"/>
    </row>
    <row r="21" spans="1:25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Y21" s="174"/>
    </row>
    <row r="22" spans="1:25" x14ac:dyDescent="0.25">
      <c r="Y22" s="174"/>
    </row>
    <row r="23" spans="1:25" x14ac:dyDescent="0.25">
      <c r="Y23" s="174"/>
    </row>
    <row r="24" spans="1:25" x14ac:dyDescent="0.25">
      <c r="Y24" s="174"/>
    </row>
    <row r="25" spans="1:25" x14ac:dyDescent="0.25">
      <c r="B25" s="171" t="s">
        <v>12</v>
      </c>
      <c r="C25" s="171">
        <v>2000</v>
      </c>
      <c r="D25" s="171">
        <v>2001</v>
      </c>
      <c r="E25" s="171">
        <v>2002</v>
      </c>
      <c r="F25" s="171">
        <v>2003</v>
      </c>
      <c r="G25" s="171">
        <v>2004</v>
      </c>
      <c r="H25" s="171">
        <v>2005</v>
      </c>
      <c r="I25" s="171">
        <v>2006</v>
      </c>
      <c r="J25" s="171">
        <v>2007</v>
      </c>
      <c r="K25" s="171">
        <v>2008</v>
      </c>
      <c r="L25" s="171">
        <v>2009</v>
      </c>
      <c r="M25" s="171">
        <v>2010</v>
      </c>
      <c r="N25" s="171">
        <v>2011</v>
      </c>
      <c r="O25" s="171">
        <v>2012</v>
      </c>
      <c r="P25" s="171">
        <v>2013</v>
      </c>
      <c r="Q25" s="171">
        <v>2014</v>
      </c>
      <c r="R25" s="171">
        <v>2015</v>
      </c>
      <c r="S25" s="171">
        <v>2016</v>
      </c>
      <c r="T25" s="171">
        <v>2017</v>
      </c>
      <c r="U25" s="171">
        <v>2018</v>
      </c>
      <c r="V25" s="171">
        <v>2019</v>
      </c>
      <c r="W25" s="171">
        <v>2020</v>
      </c>
      <c r="Y25" s="174"/>
    </row>
    <row r="26" spans="1:25" x14ac:dyDescent="0.25">
      <c r="A26" s="193"/>
      <c r="B26" s="346" t="s">
        <v>371</v>
      </c>
      <c r="C26" s="347">
        <v>0.10768759562999999</v>
      </c>
      <c r="D26" s="347">
        <v>0.11430879452000001</v>
      </c>
      <c r="E26" s="347">
        <v>9.0456027396999997E-2</v>
      </c>
      <c r="F26" s="347">
        <v>0.13054520548000001</v>
      </c>
      <c r="G26" s="347">
        <v>0.18103860383000001</v>
      </c>
      <c r="H26" s="347">
        <v>0.19568473973</v>
      </c>
      <c r="I26" s="347">
        <v>0.18233403288</v>
      </c>
      <c r="J26" s="347">
        <v>0.13933212603</v>
      </c>
      <c r="K26" s="347">
        <v>0.13245945081999999</v>
      </c>
      <c r="L26" s="347">
        <v>6.2311679452000002E-2</v>
      </c>
      <c r="M26" s="347">
        <v>1.1957284932E-2</v>
      </c>
      <c r="N26" s="347">
        <v>-1.4400742466E-2</v>
      </c>
      <c r="O26" s="347">
        <v>-5.4726745902000003E-2</v>
      </c>
      <c r="P26" s="347">
        <v>-0.17501223288000001</v>
      </c>
      <c r="Q26" s="347">
        <v>-0.31520172055000001</v>
      </c>
      <c r="R26" s="347">
        <v>-0.49121172329000001</v>
      </c>
      <c r="S26" s="347">
        <v>-0.65689627321999999</v>
      </c>
      <c r="T26" s="347">
        <v>-0.75761514794999996</v>
      </c>
      <c r="U26" s="347">
        <v>-0.81755601369999997</v>
      </c>
      <c r="V26" s="347">
        <v>-0.92274616136999998</v>
      </c>
      <c r="W26" s="347">
        <v>-1.0187682519000001</v>
      </c>
      <c r="Y26" s="174"/>
    </row>
    <row r="27" spans="1:25" x14ac:dyDescent="0.25">
      <c r="A27" s="193"/>
      <c r="B27" s="193" t="s">
        <v>255</v>
      </c>
      <c r="C27" s="172">
        <v>2.0838797813999999E-2</v>
      </c>
      <c r="D27" s="172">
        <v>4.3315068492999998E-3</v>
      </c>
      <c r="E27" s="172">
        <v>0</v>
      </c>
      <c r="F27" s="172">
        <v>2.5205479452000001E-4</v>
      </c>
      <c r="G27" s="172">
        <v>4.0382786885000002E-4</v>
      </c>
      <c r="H27" s="172">
        <v>6.3250958904E-4</v>
      </c>
      <c r="I27" s="172">
        <v>4.1865753424999999E-4</v>
      </c>
      <c r="J27" s="172">
        <v>3.2271780822000002E-4</v>
      </c>
      <c r="K27" s="172">
        <v>3.3015027321999998E-4</v>
      </c>
      <c r="L27" s="172">
        <v>3.5024383561999998E-4</v>
      </c>
      <c r="M27" s="172">
        <v>3.6958904110000001E-4</v>
      </c>
      <c r="N27" s="172">
        <v>3.2556164384000001E-4</v>
      </c>
      <c r="O27" s="172">
        <v>3.1379781420999998E-4</v>
      </c>
      <c r="P27" s="172">
        <v>3.3655616438000002E-4</v>
      </c>
      <c r="Q27" s="172">
        <v>-3.7509539725999998E-2</v>
      </c>
      <c r="R27" s="172">
        <v>-6.4610758904000004E-2</v>
      </c>
      <c r="S27" s="172">
        <v>-9.4826969945000006E-2</v>
      </c>
      <c r="T27" s="172">
        <v>-0.17759363013999999</v>
      </c>
      <c r="U27" s="172">
        <v>-0.25538894521</v>
      </c>
      <c r="V27" s="172">
        <v>-0.30172653370000002</v>
      </c>
      <c r="W27" s="172">
        <v>-0.37062489317000002</v>
      </c>
      <c r="Y27" s="174"/>
    </row>
    <row r="28" spans="1:25" x14ac:dyDescent="0.25">
      <c r="A28" s="193"/>
      <c r="B28" s="193" t="s">
        <v>253</v>
      </c>
      <c r="C28" s="172">
        <v>1.1940819671999999E-2</v>
      </c>
      <c r="D28" s="172">
        <v>4.3356958904000001E-2</v>
      </c>
      <c r="E28" s="172">
        <v>2.5012443836000001E-2</v>
      </c>
      <c r="F28" s="172">
        <v>3.8761643835999997E-2</v>
      </c>
      <c r="G28" s="172">
        <v>3.8184125683000003E-2</v>
      </c>
      <c r="H28" s="172">
        <v>7.8523120547999994E-2</v>
      </c>
      <c r="I28" s="172">
        <v>9.3106786301E-2</v>
      </c>
      <c r="J28" s="172">
        <v>5.0729624658000003E-2</v>
      </c>
      <c r="K28" s="172">
        <v>5.3002699453999998E-2</v>
      </c>
      <c r="L28" s="172">
        <v>1.9929290411E-2</v>
      </c>
      <c r="M28" s="172">
        <v>8.9503780822000004E-3</v>
      </c>
      <c r="N28" s="172">
        <v>4.8418904110000003E-4</v>
      </c>
      <c r="O28" s="172">
        <v>-1.3420355191000001E-3</v>
      </c>
      <c r="P28" s="172">
        <v>-8.9106547944999993E-3</v>
      </c>
      <c r="Q28" s="172">
        <v>-5.6081345205000001E-2</v>
      </c>
      <c r="R28" s="172">
        <v>-8.3071287670999999E-2</v>
      </c>
      <c r="S28" s="172">
        <v>-9.1469770492000002E-2</v>
      </c>
      <c r="T28" s="172">
        <v>-0.10744479726</v>
      </c>
      <c r="U28" s="172">
        <v>-0.15406365753000001</v>
      </c>
      <c r="V28" s="172">
        <v>-0.24370276795000001</v>
      </c>
      <c r="W28" s="172">
        <v>-0.29475292650000001</v>
      </c>
      <c r="Y28" s="176"/>
    </row>
    <row r="29" spans="1:25" x14ac:dyDescent="0.25">
      <c r="A29" s="193"/>
      <c r="B29" s="193" t="s">
        <v>254</v>
      </c>
      <c r="C29" s="172">
        <v>3.7838306011000002E-2</v>
      </c>
      <c r="D29" s="172">
        <v>4.2933783561999998E-2</v>
      </c>
      <c r="E29" s="172">
        <v>1.5747345204999999E-2</v>
      </c>
      <c r="F29" s="172">
        <v>4.3139224657999999E-2</v>
      </c>
      <c r="G29" s="172">
        <v>4.0103338798000002E-2</v>
      </c>
      <c r="H29" s="172">
        <v>4.0064265752999997E-2</v>
      </c>
      <c r="I29" s="172">
        <v>1.5807350684999999E-2</v>
      </c>
      <c r="J29" s="172">
        <v>1.5858863014E-2</v>
      </c>
      <c r="K29" s="172">
        <v>-1.2047642076999999E-2</v>
      </c>
      <c r="L29" s="172">
        <v>-2.748810137E-2</v>
      </c>
      <c r="M29" s="172">
        <v>-6.2860712329000003E-3</v>
      </c>
      <c r="N29" s="172">
        <v>-5.2482468492999999E-2</v>
      </c>
      <c r="O29" s="172">
        <v>-8.8676931693999997E-2</v>
      </c>
      <c r="P29" s="172">
        <v>-0.1031292137</v>
      </c>
      <c r="Q29" s="172">
        <v>-0.15163423562</v>
      </c>
      <c r="R29" s="172">
        <v>-0.17159679725999999</v>
      </c>
      <c r="S29" s="172">
        <v>-0.18785296721</v>
      </c>
      <c r="T29" s="172">
        <v>-0.16575221370000001</v>
      </c>
      <c r="U29" s="172">
        <v>-0.18021415616</v>
      </c>
      <c r="V29" s="172">
        <v>-0.19649972247</v>
      </c>
      <c r="W29" s="172">
        <v>-0.30049724399</v>
      </c>
      <c r="Y29" s="176"/>
    </row>
    <row r="30" spans="1:25" x14ac:dyDescent="0.25">
      <c r="B30" s="348" t="s">
        <v>375</v>
      </c>
      <c r="C30" s="349">
        <f t="shared" ref="C30" si="0">+SUM(C26:C29)</f>
        <v>0.17830551912699999</v>
      </c>
      <c r="D30" s="349">
        <f t="shared" ref="D30" si="1">+SUM(D26:D29)</f>
        <v>0.20493104383530003</v>
      </c>
      <c r="E30" s="349">
        <f t="shared" ref="E30" si="2">+SUM(E26:E29)</f>
        <v>0.13121581643800001</v>
      </c>
      <c r="F30" s="349">
        <f t="shared" ref="F30" si="3">+SUM(F26:F29)</f>
        <v>0.21269812876852001</v>
      </c>
      <c r="G30" s="349">
        <f t="shared" ref="G30" si="4">+SUM(G26:G29)</f>
        <v>0.25972989617984998</v>
      </c>
      <c r="H30" s="349">
        <f t="shared" ref="H30" si="5">+SUM(H26:H29)</f>
        <v>0.31490463562003995</v>
      </c>
      <c r="I30" s="349">
        <f t="shared" ref="I30" si="6">+SUM(I26:I29)</f>
        <v>0.29166682740025002</v>
      </c>
      <c r="J30" s="349">
        <f t="shared" ref="J30" si="7">+SUM(J26:J29)</f>
        <v>0.20624333151021998</v>
      </c>
      <c r="K30" s="349">
        <f t="shared" ref="K30" si="8">+SUM(K26:K29)</f>
        <v>0.17374465847022</v>
      </c>
      <c r="L30" s="349">
        <f t="shared" ref="L30" si="9">+SUM(L26:L29)</f>
        <v>5.5103112328620002E-2</v>
      </c>
      <c r="M30" s="349">
        <f t="shared" ref="M30" si="10">+SUM(M26:M29)</f>
        <v>1.49911808224E-2</v>
      </c>
      <c r="N30" s="349">
        <f t="shared" ref="N30" si="11">+SUM(N26:N29)</f>
        <v>-6.6073460274059997E-2</v>
      </c>
      <c r="O30" s="349">
        <f t="shared" ref="O30" si="12">+SUM(O26:O29)</f>
        <v>-0.14443191530089</v>
      </c>
      <c r="P30" s="349">
        <f t="shared" ref="P30" si="13">+SUM(P26:P29)</f>
        <v>-0.28671554521011999</v>
      </c>
      <c r="Q30" s="349">
        <f t="shared" ref="Q30" si="14">+SUM(Q26:Q29)</f>
        <v>-0.56042684110100005</v>
      </c>
      <c r="R30" s="349">
        <f>+SUM(R26:R29)</f>
        <v>-0.81049056712500001</v>
      </c>
      <c r="S30" s="349">
        <f t="shared" ref="S30:V30" si="15">+SUM(S26:S29)</f>
        <v>-1.0310459808670001</v>
      </c>
      <c r="T30" s="349">
        <f t="shared" si="15"/>
        <v>-1.20840578905</v>
      </c>
      <c r="U30" s="349">
        <f t="shared" si="15"/>
        <v>-1.4072227725999999</v>
      </c>
      <c r="V30" s="349">
        <f t="shared" si="15"/>
        <v>-1.6646751854900002</v>
      </c>
      <c r="W30" s="349">
        <f t="shared" ref="W30" si="16">+SUM(W26:W29)</f>
        <v>-1.9846433155600001</v>
      </c>
      <c r="Y30" s="177"/>
    </row>
    <row r="31" spans="1:25" x14ac:dyDescent="0.25">
      <c r="Y31" s="174"/>
    </row>
    <row r="32" spans="1:25" x14ac:dyDescent="0.25">
      <c r="B32" s="367" t="str">
        <f>"Source: Short-Term Energy Outlook, "&amp;[1]Dates!$B$7&amp;""</f>
        <v>Source: Short-Term Energy Outlook, July 2019</v>
      </c>
    </row>
    <row r="42" spans="2:3" x14ac:dyDescent="0.25">
      <c r="B42" s="5"/>
      <c r="C42" s="5" t="s">
        <v>368</v>
      </c>
    </row>
    <row r="43" spans="2:3" x14ac:dyDescent="0.25">
      <c r="B43">
        <v>19.5</v>
      </c>
      <c r="C43" s="6">
        <v>0</v>
      </c>
    </row>
    <row r="44" spans="2:3" x14ac:dyDescent="0.25">
      <c r="B44">
        <v>19.5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7"/>
    </row>
    <row r="2" spans="1:17" ht="15.75" x14ac:dyDescent="0.25">
      <c r="A2" s="44" t="str">
        <f>[1]Dates!$B$6</f>
        <v>Short-Term Energy Outlook, July 2019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519</v>
      </c>
      <c r="Q6" s="246" t="s">
        <v>518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585" t="s">
        <v>40</v>
      </c>
      <c r="D26" s="585"/>
      <c r="E26" s="585"/>
    </row>
    <row r="27" spans="1:11" x14ac:dyDescent="0.2">
      <c r="A27" s="3"/>
      <c r="B27" s="37" t="s">
        <v>38</v>
      </c>
      <c r="C27" s="194" t="str">
        <f>[1]Dates!$C$33&amp;" - "&amp;[1]Dates!$C$37</f>
        <v>2014 - 2018</v>
      </c>
      <c r="D27" s="194"/>
      <c r="E27" s="1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f>[1]Dates!$A$83</f>
        <v>41640</v>
      </c>
      <c r="B29" s="12">
        <v>26.88</v>
      </c>
      <c r="C29" s="43">
        <f>+MIN($B$29,$B$41,$B$53,$B$65,$B$77)</f>
        <v>26.88</v>
      </c>
      <c r="D29" s="43">
        <f>+MAX($B$29,$B$41,$B$53,$B$65,$B$77)</f>
        <v>74.698999999999998</v>
      </c>
      <c r="E29" s="17">
        <f t="shared" ref="E29:E92" si="0">D29-C29</f>
        <v>47.819000000000003</v>
      </c>
      <c r="G29" s="43"/>
      <c r="H29" s="17"/>
    </row>
    <row r="30" spans="1:11" x14ac:dyDescent="0.2">
      <c r="A30" s="1">
        <f>[1]Dates!$A$84</f>
        <v>41671</v>
      </c>
      <c r="B30" s="12">
        <v>23.622</v>
      </c>
      <c r="C30" s="43">
        <f>+MIN($B$30,$B$42,$B$54,$B$66,$B$78)</f>
        <v>23.622</v>
      </c>
      <c r="D30" s="43">
        <f>+MAX($B$30,$B$42,$B$54,$B$66,$B$78)</f>
        <v>61.234999999999999</v>
      </c>
      <c r="E30" s="17">
        <f t="shared" si="0"/>
        <v>37.613</v>
      </c>
      <c r="G30" s="43"/>
      <c r="H30" s="17"/>
    </row>
    <row r="31" spans="1:11" x14ac:dyDescent="0.2">
      <c r="A31" s="1">
        <f>[1]Dates!$A$85</f>
        <v>41699</v>
      </c>
      <c r="B31" s="12">
        <v>24.407</v>
      </c>
      <c r="C31" s="43">
        <f>+MIN($B$31,$B$43,$B$55,$B$67,$B$79)</f>
        <v>24.407</v>
      </c>
      <c r="D31" s="43">
        <f>+MAX($B$31,$B$43,$B$55,$B$67,$B$79)</f>
        <v>61.761000000000003</v>
      </c>
      <c r="E31" s="17">
        <f t="shared" si="0"/>
        <v>37.353999999999999</v>
      </c>
      <c r="G31" s="43"/>
      <c r="H31" s="17"/>
    </row>
    <row r="32" spans="1:11" x14ac:dyDescent="0.2">
      <c r="A32" s="1">
        <f>[1]Dates!$A$86</f>
        <v>41730</v>
      </c>
      <c r="B32" s="12">
        <v>30.382000000000001</v>
      </c>
      <c r="C32" s="43">
        <f>+MIN($B$32,$B$44,$B$56,$B$68,$B$80)</f>
        <v>30.382000000000001</v>
      </c>
      <c r="D32" s="43">
        <f>+MAX($B$32,$B$44,$B$56,$B$68,$B$80)</f>
        <v>68.766000000000005</v>
      </c>
      <c r="E32" s="17">
        <f t="shared" si="0"/>
        <v>38.384</v>
      </c>
      <c r="G32" s="43"/>
      <c r="H32" s="17"/>
    </row>
    <row r="33" spans="1:8" x14ac:dyDescent="0.2">
      <c r="A33" s="1">
        <f>[1]Dates!$A$87</f>
        <v>41760</v>
      </c>
      <c r="B33" s="12">
        <v>41.997</v>
      </c>
      <c r="C33" s="43">
        <f>+MIN($B$33,$B$45,$B$57,$B$69,$B$81)</f>
        <v>41.997</v>
      </c>
      <c r="D33" s="43">
        <f>+MAX($B$33,$B$45,$B$57,$B$69,$B$81)</f>
        <v>71.649000000000001</v>
      </c>
      <c r="E33" s="17">
        <f t="shared" si="0"/>
        <v>29.652000000000001</v>
      </c>
      <c r="G33" s="43"/>
      <c r="H33" s="17"/>
    </row>
    <row r="34" spans="1:8" x14ac:dyDescent="0.2">
      <c r="A34" s="1">
        <f>[1]Dates!$A$88</f>
        <v>41791</v>
      </c>
      <c r="B34" s="12">
        <v>52.515000000000001</v>
      </c>
      <c r="C34" s="43">
        <f>+MIN($B$34,$B$46,$B$58,$B$70,$B$82)</f>
        <v>52.515000000000001</v>
      </c>
      <c r="D34" s="43">
        <f>+MAX($B$34,$B$46,$B$58,$B$70,$B$82)</f>
        <v>79.819999999999993</v>
      </c>
      <c r="E34" s="17">
        <f t="shared" si="0"/>
        <v>27.304999999999993</v>
      </c>
      <c r="G34" s="43"/>
      <c r="H34" s="17"/>
    </row>
    <row r="35" spans="1:8" x14ac:dyDescent="0.2">
      <c r="A35" s="1">
        <f>[1]Dates!$A$89</f>
        <v>41821</v>
      </c>
      <c r="B35" s="12">
        <v>62.774999999999999</v>
      </c>
      <c r="C35" s="43">
        <f>+MIN($B$35,$B$47,$B$59,$B$71,$B$83)</f>
        <v>60.075000000000003</v>
      </c>
      <c r="D35" s="43">
        <f>+MAX($B$35,$B$47,$B$59,$B$71,$B$83)</f>
        <v>85.808000000000007</v>
      </c>
      <c r="E35" s="17">
        <f t="shared" si="0"/>
        <v>25.733000000000004</v>
      </c>
      <c r="G35" s="43"/>
      <c r="H35" s="17"/>
    </row>
    <row r="36" spans="1:8" x14ac:dyDescent="0.2">
      <c r="A36" s="1">
        <f>[1]Dates!$A$90</f>
        <v>41852</v>
      </c>
      <c r="B36" s="12">
        <v>71.921999999999997</v>
      </c>
      <c r="C36" s="43">
        <f>+MIN($B$36,$B$48,$B$60,$B$72,$B$84)</f>
        <v>66.531999999999996</v>
      </c>
      <c r="D36" s="43">
        <f>+MAX($B$36,$B$48,$B$60,$B$72,$B$84)</f>
        <v>94.159000000000006</v>
      </c>
      <c r="E36" s="17">
        <f t="shared" si="0"/>
        <v>27.62700000000001</v>
      </c>
      <c r="G36" s="43"/>
      <c r="H36" s="17"/>
    </row>
    <row r="37" spans="1:8" x14ac:dyDescent="0.2">
      <c r="A37" s="1">
        <f>[1]Dates!$A$91</f>
        <v>41883</v>
      </c>
      <c r="B37" s="12">
        <v>76.191000000000003</v>
      </c>
      <c r="C37" s="43">
        <f>+MIN($B$37,$B$49,$B$61,$B$73,$B$85)</f>
        <v>71.391000000000005</v>
      </c>
      <c r="D37" s="43">
        <f>+MAX($B$37,$B$49,$B$61,$B$73,$B$85)</f>
        <v>98.974999999999994</v>
      </c>
      <c r="E37" s="17">
        <f t="shared" si="0"/>
        <v>27.583999999999989</v>
      </c>
      <c r="G37" s="43"/>
      <c r="H37" s="17"/>
    </row>
    <row r="38" spans="1:8" x14ac:dyDescent="0.2">
      <c r="A38" s="1">
        <f>[1]Dates!$A$92</f>
        <v>41913</v>
      </c>
      <c r="B38" s="12">
        <v>76.733999999999995</v>
      </c>
      <c r="C38" s="43">
        <f>+MIN($B$38,$B$50,$B$62,$B$74,$B$86)</f>
        <v>72.944000000000003</v>
      </c>
      <c r="D38" s="43">
        <f>+MAX($B$38,$B$50,$B$62,$B$74,$B$86)</f>
        <v>99.213999999999999</v>
      </c>
      <c r="E38" s="17">
        <f t="shared" si="0"/>
        <v>26.269999999999996</v>
      </c>
      <c r="G38" s="43"/>
      <c r="H38" s="17"/>
    </row>
    <row r="39" spans="1:8" x14ac:dyDescent="0.2">
      <c r="A39" s="1">
        <f>[1]Dates!$A$93</f>
        <v>41944</v>
      </c>
      <c r="B39" s="12">
        <v>75.091999999999999</v>
      </c>
      <c r="C39" s="43">
        <f>+MIN($B$39,$B$51,$B$63,$B$75,$B$87)</f>
        <v>69.936000000000007</v>
      </c>
      <c r="D39" s="43">
        <f>+MAX($B$39,$B$51,$B$63,$B$75,$B$87)</f>
        <v>99.777000000000001</v>
      </c>
      <c r="E39" s="17">
        <f t="shared" si="0"/>
        <v>29.840999999999994</v>
      </c>
      <c r="G39" s="43"/>
      <c r="H39" s="17"/>
    </row>
    <row r="40" spans="1:8" x14ac:dyDescent="0.2">
      <c r="A40" s="1">
        <f>[1]Dates!$A$94</f>
        <v>41974</v>
      </c>
      <c r="B40" s="12">
        <v>72.296999999999997</v>
      </c>
      <c r="C40" s="43">
        <f>+MIN($B$40,$B$52,$B$64,$B$76,$B$88)</f>
        <v>62.183</v>
      </c>
      <c r="D40" s="43">
        <f>+MAX($B$40,$B$52,$B$64,$B$76,$B$88)</f>
        <v>91.379000000000005</v>
      </c>
      <c r="E40" s="17">
        <f t="shared" si="0"/>
        <v>29.196000000000005</v>
      </c>
      <c r="G40" s="43"/>
      <c r="H40" s="17"/>
    </row>
    <row r="41" spans="1:8" x14ac:dyDescent="0.2">
      <c r="A41" s="1">
        <f>[1]Dates!$A$95</f>
        <v>42005</v>
      </c>
      <c r="B41" s="12">
        <v>62.917999999999999</v>
      </c>
      <c r="C41" s="43">
        <f>+MIN($B$29,$B$41,$B$53,$B$65,$B$77)</f>
        <v>26.88</v>
      </c>
      <c r="D41" s="43">
        <f>+MAX($B$29,$B$41,$B$53,$B$65,$B$77)</f>
        <v>74.698999999999998</v>
      </c>
      <c r="E41" s="17">
        <f t="shared" si="0"/>
        <v>47.819000000000003</v>
      </c>
      <c r="G41" s="43"/>
      <c r="H41" s="17"/>
    </row>
    <row r="42" spans="1:8" x14ac:dyDescent="0.2">
      <c r="A42" s="1">
        <f>[1]Dates!$A$96</f>
        <v>42036</v>
      </c>
      <c r="B42" s="12">
        <v>50.23</v>
      </c>
      <c r="C42" s="43">
        <f>+MIN($B$30,$B$42,$B$54,$B$66,$B$78)</f>
        <v>23.622</v>
      </c>
      <c r="D42" s="43">
        <f>+MAX($B$30,$B$42,$B$54,$B$66,$B$78)</f>
        <v>61.234999999999999</v>
      </c>
      <c r="E42" s="17">
        <f t="shared" si="0"/>
        <v>37.613</v>
      </c>
      <c r="G42" s="43"/>
      <c r="H42" s="17"/>
    </row>
    <row r="43" spans="1:8" x14ac:dyDescent="0.2">
      <c r="A43" s="1">
        <f>[1]Dates!$A$97</f>
        <v>42064</v>
      </c>
      <c r="B43" s="12">
        <v>53.320999999999998</v>
      </c>
      <c r="C43" s="43">
        <f>+MIN($B$31,$B$43,$B$55,$B$67,$B$79)</f>
        <v>24.407</v>
      </c>
      <c r="D43" s="43">
        <f>+MAX($B$31,$B$43,$B$55,$B$67,$B$79)</f>
        <v>61.761000000000003</v>
      </c>
      <c r="E43" s="17">
        <f t="shared" si="0"/>
        <v>37.353999999999999</v>
      </c>
      <c r="G43" s="43"/>
      <c r="H43" s="17"/>
    </row>
    <row r="44" spans="1:8" x14ac:dyDescent="0.2">
      <c r="A44" s="1">
        <f>[1]Dates!$A$98</f>
        <v>42095</v>
      </c>
      <c r="B44" s="12">
        <v>61.402000000000001</v>
      </c>
      <c r="C44" s="43">
        <f>+MIN($B$32,$B$44,$B$56,$B$68,$B$80)</f>
        <v>30.382000000000001</v>
      </c>
      <c r="D44" s="43">
        <f>+MAX($B$32,$B$44,$B$56,$B$68,$B$80)</f>
        <v>68.766000000000005</v>
      </c>
      <c r="E44" s="17">
        <f t="shared" si="0"/>
        <v>38.384</v>
      </c>
      <c r="G44" s="43"/>
      <c r="H44" s="17"/>
    </row>
    <row r="45" spans="1:8" x14ac:dyDescent="0.2">
      <c r="A45" s="1">
        <f>[1]Dates!$A$99</f>
        <v>42125</v>
      </c>
      <c r="B45" s="12">
        <v>71.649000000000001</v>
      </c>
      <c r="C45" s="43">
        <f>+MIN($B$33,$B$45,$B$57,$B$69,$B$81)</f>
        <v>41.997</v>
      </c>
      <c r="D45" s="43">
        <f>+MAX($B$33,$B$45,$B$57,$B$69,$B$81)</f>
        <v>71.649000000000001</v>
      </c>
      <c r="E45" s="17">
        <f t="shared" si="0"/>
        <v>29.652000000000001</v>
      </c>
      <c r="G45" s="43"/>
      <c r="H45" s="17"/>
    </row>
    <row r="46" spans="1:8" x14ac:dyDescent="0.2">
      <c r="A46" s="1">
        <f>[1]Dates!$A$100</f>
        <v>42156</v>
      </c>
      <c r="B46" s="12">
        <v>78.064999999999998</v>
      </c>
      <c r="C46" s="43">
        <f>+MIN($B$34,$B$46,$B$58,$B$70,$B$82)</f>
        <v>52.515000000000001</v>
      </c>
      <c r="D46" s="43">
        <f>+MAX($B$34,$B$46,$B$58,$B$70,$B$82)</f>
        <v>79.819999999999993</v>
      </c>
      <c r="E46" s="17">
        <f t="shared" si="0"/>
        <v>27.304999999999993</v>
      </c>
      <c r="G46" s="43"/>
      <c r="H46" s="17"/>
    </row>
    <row r="47" spans="1:8" x14ac:dyDescent="0.2">
      <c r="A47" s="1">
        <f>[1]Dates!$A$101</f>
        <v>42186</v>
      </c>
      <c r="B47" s="12">
        <v>84.828000000000003</v>
      </c>
      <c r="C47" s="43">
        <f>+MIN($B$35,$B$47,$B$59,$B$71,$B$83)</f>
        <v>60.075000000000003</v>
      </c>
      <c r="D47" s="43">
        <f>+MAX($B$35,$B$47,$B$59,$B$71,$B$83)</f>
        <v>85.808000000000007</v>
      </c>
      <c r="E47" s="17">
        <f t="shared" si="0"/>
        <v>25.733000000000004</v>
      </c>
      <c r="G47" s="43"/>
      <c r="H47" s="17"/>
    </row>
    <row r="48" spans="1:8" x14ac:dyDescent="0.2">
      <c r="A48" s="1">
        <f>[1]Dates!$A$102</f>
        <v>42217</v>
      </c>
      <c r="B48" s="12">
        <v>91.41</v>
      </c>
      <c r="C48" s="43">
        <f>+MIN($B$36,$B$48,$B$60,$B$72,$B$84)</f>
        <v>66.531999999999996</v>
      </c>
      <c r="D48" s="43">
        <f>+MAX($B$36,$B$48,$B$60,$B$72,$B$84)</f>
        <v>94.159000000000006</v>
      </c>
      <c r="E48" s="17">
        <f t="shared" si="0"/>
        <v>27.62700000000001</v>
      </c>
      <c r="G48" s="43"/>
      <c r="H48" s="17"/>
    </row>
    <row r="49" spans="1:8" x14ac:dyDescent="0.2">
      <c r="A49" s="1">
        <f>[1]Dates!$A$103</f>
        <v>42248</v>
      </c>
      <c r="B49" s="12">
        <v>94.433999999999997</v>
      </c>
      <c r="C49" s="43">
        <f>+MIN($B$37,$B$49,$B$61,$B$73,$B$85)</f>
        <v>71.391000000000005</v>
      </c>
      <c r="D49" s="43">
        <f>+MAX($B$37,$B$49,$B$61,$B$73,$B$85)</f>
        <v>98.974999999999994</v>
      </c>
      <c r="E49" s="17">
        <f t="shared" si="0"/>
        <v>27.583999999999989</v>
      </c>
      <c r="G49" s="43"/>
      <c r="H49" s="17"/>
    </row>
    <row r="50" spans="1:8" x14ac:dyDescent="0.2">
      <c r="A50" s="1">
        <f>[1]Dates!$A$104</f>
        <v>42278</v>
      </c>
      <c r="B50" s="12">
        <v>99.213999999999999</v>
      </c>
      <c r="C50" s="43">
        <f>+MIN($B$38,$B$50,$B$62,$B$74,$B$86)</f>
        <v>72.944000000000003</v>
      </c>
      <c r="D50" s="43">
        <f>+MAX($B$38,$B$50,$B$62,$B$74,$B$86)</f>
        <v>99.213999999999999</v>
      </c>
      <c r="E50" s="17">
        <f t="shared" si="0"/>
        <v>26.269999999999996</v>
      </c>
      <c r="G50" s="43"/>
      <c r="H50" s="17"/>
    </row>
    <row r="51" spans="1:8" x14ac:dyDescent="0.2">
      <c r="A51" s="1">
        <f>[1]Dates!$A$105</f>
        <v>42309</v>
      </c>
      <c r="B51" s="12">
        <v>99.777000000000001</v>
      </c>
      <c r="C51" s="43">
        <f>+MIN($B$39,$B$51,$B$63,$B$75,$B$87)</f>
        <v>69.936000000000007</v>
      </c>
      <c r="D51" s="43">
        <f>+MAX($B$39,$B$51,$B$63,$B$75,$B$87)</f>
        <v>99.777000000000001</v>
      </c>
      <c r="E51" s="17">
        <f t="shared" si="0"/>
        <v>29.840999999999994</v>
      </c>
      <c r="G51" s="43"/>
      <c r="H51" s="17"/>
    </row>
    <row r="52" spans="1:8" x14ac:dyDescent="0.2">
      <c r="A52" s="1">
        <f>[1]Dates!$A$106</f>
        <v>42339</v>
      </c>
      <c r="B52" s="12">
        <v>91.379000000000005</v>
      </c>
      <c r="C52" s="43">
        <f>+MIN($B$40,$B$52,$B$64,$B$76,$B$88)</f>
        <v>62.183</v>
      </c>
      <c r="D52" s="43">
        <f>+MAX($B$40,$B$52,$B$64,$B$76,$B$88)</f>
        <v>91.379000000000005</v>
      </c>
      <c r="E52" s="17">
        <f t="shared" si="0"/>
        <v>29.196000000000005</v>
      </c>
      <c r="G52" s="43"/>
      <c r="H52" s="17"/>
    </row>
    <row r="53" spans="1:8" x14ac:dyDescent="0.2">
      <c r="A53" s="1">
        <f>[1]Dates!$A$107</f>
        <v>42370</v>
      </c>
      <c r="B53" s="12">
        <v>74.698999999999998</v>
      </c>
      <c r="C53" s="43">
        <f>+MIN($B$29,$B$41,$B$53,$B$65,$B$77)</f>
        <v>26.88</v>
      </c>
      <c r="D53" s="43">
        <f>+MAX($B$29,$B$41,$B$53,$B$65,$B$77)</f>
        <v>74.698999999999998</v>
      </c>
      <c r="E53" s="17">
        <f t="shared" si="0"/>
        <v>47.819000000000003</v>
      </c>
      <c r="G53" s="43"/>
      <c r="H53" s="17"/>
    </row>
    <row r="54" spans="1:8" x14ac:dyDescent="0.2">
      <c r="A54" s="1">
        <f>[1]Dates!$A$108</f>
        <v>42401</v>
      </c>
      <c r="B54" s="12">
        <v>61.234999999999999</v>
      </c>
      <c r="C54" s="43">
        <f>+MIN($B$30,$B$42,$B$54,$B$66,$B$78)</f>
        <v>23.622</v>
      </c>
      <c r="D54" s="43">
        <f>+MAX($B$30,$B$42,$B$54,$B$66,$B$78)</f>
        <v>61.234999999999999</v>
      </c>
      <c r="E54" s="17">
        <f t="shared" si="0"/>
        <v>37.613</v>
      </c>
      <c r="G54" s="43"/>
      <c r="H54" s="17"/>
    </row>
    <row r="55" spans="1:8" x14ac:dyDescent="0.2">
      <c r="A55" s="1">
        <f>[1]Dates!$A$109</f>
        <v>42430</v>
      </c>
      <c r="B55" s="12">
        <v>61.761000000000003</v>
      </c>
      <c r="C55" s="43">
        <f>+MIN($B$31,$B$43,$B$55,$B$67,$B$79)</f>
        <v>24.407</v>
      </c>
      <c r="D55" s="43">
        <f>+MAX($B$31,$B$43,$B$55,$B$67,$B$79)</f>
        <v>61.761000000000003</v>
      </c>
      <c r="E55" s="17">
        <f t="shared" si="0"/>
        <v>37.353999999999999</v>
      </c>
      <c r="G55" s="43"/>
      <c r="H55" s="17"/>
    </row>
    <row r="56" spans="1:8" x14ac:dyDescent="0.2">
      <c r="A56" s="1">
        <f>[1]Dates!$A$110</f>
        <v>42461</v>
      </c>
      <c r="B56" s="12">
        <v>68.766000000000005</v>
      </c>
      <c r="C56" s="43">
        <f>+MIN($B$32,$B$44,$B$56,$B$68,$B$80)</f>
        <v>30.382000000000001</v>
      </c>
      <c r="D56" s="43">
        <f>+MAX($B$32,$B$44,$B$56,$B$68,$B$80)</f>
        <v>68.766000000000005</v>
      </c>
      <c r="E56" s="17">
        <f t="shared" si="0"/>
        <v>38.384</v>
      </c>
      <c r="G56" s="43"/>
      <c r="H56" s="17"/>
    </row>
    <row r="57" spans="1:8" x14ac:dyDescent="0.2">
      <c r="A57" s="1">
        <f>[1]Dates!$A$111</f>
        <v>42491</v>
      </c>
      <c r="B57" s="12">
        <v>71.302000000000007</v>
      </c>
      <c r="C57" s="43">
        <f>+MIN($B$33,$B$45,$B$57,$B$69,$B$81)</f>
        <v>41.997</v>
      </c>
      <c r="D57" s="43">
        <f>+MAX($B$33,$B$45,$B$57,$B$69,$B$81)</f>
        <v>71.649000000000001</v>
      </c>
      <c r="E57" s="17">
        <f t="shared" si="0"/>
        <v>29.652000000000001</v>
      </c>
      <c r="G57" s="43"/>
      <c r="H57" s="17"/>
    </row>
    <row r="58" spans="1:8" x14ac:dyDescent="0.2">
      <c r="A58" s="1">
        <f>[1]Dates!$A$112</f>
        <v>42522</v>
      </c>
      <c r="B58" s="12">
        <v>79.819999999999993</v>
      </c>
      <c r="C58" s="43">
        <f>+MIN($B$34,$B$46,$B$58,$B$70,$B$82)</f>
        <v>52.515000000000001</v>
      </c>
      <c r="D58" s="43">
        <f>+MAX($B$34,$B$46,$B$58,$B$70,$B$82)</f>
        <v>79.819999999999993</v>
      </c>
      <c r="E58" s="17">
        <f t="shared" si="0"/>
        <v>27.304999999999993</v>
      </c>
      <c r="G58" s="43"/>
      <c r="H58" s="17"/>
    </row>
    <row r="59" spans="1:8" x14ac:dyDescent="0.2">
      <c r="A59" s="1">
        <f>[1]Dates!$A$113</f>
        <v>42552</v>
      </c>
      <c r="B59" s="12">
        <v>85.808000000000007</v>
      </c>
      <c r="C59" s="43">
        <f>+MIN($B$35,$B$47,$B$59,$B$71,$B$83)</f>
        <v>60.075000000000003</v>
      </c>
      <c r="D59" s="43">
        <f>+MAX($B$35,$B$47,$B$59,$B$71,$B$83)</f>
        <v>85.808000000000007</v>
      </c>
      <c r="E59" s="17">
        <f t="shared" si="0"/>
        <v>25.733000000000004</v>
      </c>
      <c r="G59" s="43"/>
      <c r="H59" s="17"/>
    </row>
    <row r="60" spans="1:8" x14ac:dyDescent="0.2">
      <c r="A60" s="1">
        <f>[1]Dates!$A$114</f>
        <v>42583</v>
      </c>
      <c r="B60" s="12">
        <v>94.159000000000006</v>
      </c>
      <c r="C60" s="43">
        <f>+MIN($B$36,$B$48,$B$60,$B$72,$B$84)</f>
        <v>66.531999999999996</v>
      </c>
      <c r="D60" s="43">
        <f>+MAX($B$36,$B$48,$B$60,$B$72,$B$84)</f>
        <v>94.159000000000006</v>
      </c>
      <c r="E60" s="17">
        <f t="shared" si="0"/>
        <v>27.62700000000001</v>
      </c>
      <c r="G60" s="43"/>
      <c r="H60" s="17"/>
    </row>
    <row r="61" spans="1:8" x14ac:dyDescent="0.2">
      <c r="A61" s="1">
        <f>[1]Dates!$A$115</f>
        <v>42614</v>
      </c>
      <c r="B61" s="12">
        <v>98.974999999999994</v>
      </c>
      <c r="C61" s="43">
        <f>+MIN($B$37,$B$49,$B$61,$B$73,$B$85)</f>
        <v>71.391000000000005</v>
      </c>
      <c r="D61" s="43">
        <f>+MAX($B$37,$B$49,$B$61,$B$73,$B$85)</f>
        <v>98.974999999999994</v>
      </c>
      <c r="E61" s="17">
        <f t="shared" si="0"/>
        <v>27.583999999999989</v>
      </c>
      <c r="G61" s="43"/>
      <c r="H61" s="17"/>
    </row>
    <row r="62" spans="1:8" x14ac:dyDescent="0.2">
      <c r="A62" s="1">
        <f>[1]Dates!$A$116</f>
        <v>42644</v>
      </c>
      <c r="B62" s="12">
        <v>96.251999999999995</v>
      </c>
      <c r="C62" s="43">
        <f>+MIN($B$38,$B$50,$B$62,$B$74,$B$86)</f>
        <v>72.944000000000003</v>
      </c>
      <c r="D62" s="43">
        <f>+MAX($B$38,$B$50,$B$62,$B$74,$B$86)</f>
        <v>99.213999999999999</v>
      </c>
      <c r="E62" s="17">
        <f t="shared" si="0"/>
        <v>26.269999999999996</v>
      </c>
      <c r="G62" s="43"/>
      <c r="H62" s="17"/>
    </row>
    <row r="63" spans="1:8" x14ac:dyDescent="0.2">
      <c r="A63" s="1">
        <f>[1]Dates!$A$117</f>
        <v>42675</v>
      </c>
      <c r="B63" s="12">
        <v>94.394000000000005</v>
      </c>
      <c r="C63" s="43">
        <f>+MIN($B$39,$B$51,$B$63,$B$75,$B$87)</f>
        <v>69.936000000000007</v>
      </c>
      <c r="D63" s="43">
        <f>+MAX($B$39,$B$51,$B$63,$B$75,$B$87)</f>
        <v>99.777000000000001</v>
      </c>
      <c r="E63" s="17">
        <f t="shared" si="0"/>
        <v>29.840999999999994</v>
      </c>
      <c r="G63" s="43"/>
      <c r="H63" s="17"/>
    </row>
    <row r="64" spans="1:8" x14ac:dyDescent="0.2">
      <c r="A64" s="1">
        <f>[1]Dates!$A$118</f>
        <v>42705</v>
      </c>
      <c r="B64" s="12">
        <v>77.046999999999997</v>
      </c>
      <c r="C64" s="43">
        <f>+MIN($B$40,$B$52,$B$64,$B$76,$B$88)</f>
        <v>62.183</v>
      </c>
      <c r="D64" s="43">
        <f>+MAX($B$40,$B$52,$B$64,$B$76,$B$88)</f>
        <v>91.379000000000005</v>
      </c>
      <c r="E64" s="17">
        <f t="shared" si="0"/>
        <v>29.196000000000005</v>
      </c>
      <c r="G64" s="43"/>
      <c r="H64" s="17"/>
    </row>
    <row r="65" spans="1:8" x14ac:dyDescent="0.2">
      <c r="A65" s="1">
        <f>[1]Dates!$A$119</f>
        <v>42736</v>
      </c>
      <c r="B65" s="12">
        <v>53.35</v>
      </c>
      <c r="C65" s="43">
        <f>+MIN($B$29,$B$41,$B$53,$B$65,$B$77)</f>
        <v>26.88</v>
      </c>
      <c r="D65" s="43">
        <f>+MAX($B$29,$B$41,$B$53,$B$65,$B$77)</f>
        <v>74.698999999999998</v>
      </c>
      <c r="E65" s="17">
        <f t="shared" si="0"/>
        <v>47.819000000000003</v>
      </c>
      <c r="G65" s="43"/>
      <c r="H65" s="17"/>
    </row>
    <row r="66" spans="1:8" x14ac:dyDescent="0.2">
      <c r="A66" s="1">
        <f>[1]Dates!$A$120</f>
        <v>42767</v>
      </c>
      <c r="B66" s="12">
        <v>47.243000000000002</v>
      </c>
      <c r="C66" s="43">
        <f>+MIN($B$30,$B$42,$B$54,$B$66,$B$78)</f>
        <v>23.622</v>
      </c>
      <c r="D66" s="43">
        <f>+MAX($B$30,$B$42,$B$54,$B$66,$B$78)</f>
        <v>61.234999999999999</v>
      </c>
      <c r="E66" s="17">
        <f t="shared" si="0"/>
        <v>37.613</v>
      </c>
      <c r="G66" s="43"/>
      <c r="H66" s="17"/>
    </row>
    <row r="67" spans="1:8" x14ac:dyDescent="0.2">
      <c r="A67" s="1">
        <f>[1]Dates!$A$121</f>
        <v>42795</v>
      </c>
      <c r="B67" s="12">
        <v>40.155000000000001</v>
      </c>
      <c r="C67" s="43">
        <f>+MIN($B$31,$B$43,$B$55,$B$67,$B$79)</f>
        <v>24.407</v>
      </c>
      <c r="D67" s="43">
        <f>+MAX($B$31,$B$43,$B$55,$B$67,$B$79)</f>
        <v>61.761000000000003</v>
      </c>
      <c r="E67" s="17">
        <f t="shared" si="0"/>
        <v>37.353999999999999</v>
      </c>
      <c r="G67" s="43"/>
      <c r="H67" s="17"/>
    </row>
    <row r="68" spans="1:8" x14ac:dyDescent="0.2">
      <c r="A68" s="1">
        <f>[1]Dates!$A$122</f>
        <v>42826</v>
      </c>
      <c r="B68" s="12">
        <v>38.497</v>
      </c>
      <c r="C68" s="43">
        <f>+MIN($B$32,$B$44,$B$56,$B$68,$B$80)</f>
        <v>30.382000000000001</v>
      </c>
      <c r="D68" s="43">
        <f>+MAX($B$32,$B$44,$B$56,$B$68,$B$80)</f>
        <v>68.766000000000005</v>
      </c>
      <c r="E68" s="17">
        <f t="shared" si="0"/>
        <v>38.384</v>
      </c>
      <c r="G68" s="43"/>
      <c r="H68" s="17"/>
    </row>
    <row r="69" spans="1:8" x14ac:dyDescent="0.2">
      <c r="A69" s="1">
        <f>[1]Dates!$A$123</f>
        <v>42856</v>
      </c>
      <c r="B69" s="12">
        <v>46.146999999999998</v>
      </c>
      <c r="C69" s="43">
        <f>+MIN($B$33,$B$45,$B$57,$B$69,$B$81)</f>
        <v>41.997</v>
      </c>
      <c r="D69" s="43">
        <f>+MAX($B$33,$B$45,$B$57,$B$69,$B$81)</f>
        <v>71.649000000000001</v>
      </c>
      <c r="E69" s="17">
        <f t="shared" si="0"/>
        <v>29.652000000000001</v>
      </c>
      <c r="G69" s="43"/>
      <c r="H69" s="17"/>
    </row>
    <row r="70" spans="1:8" x14ac:dyDescent="0.2">
      <c r="A70" s="1">
        <f>[1]Dates!$A$124</f>
        <v>42887</v>
      </c>
      <c r="B70" s="12">
        <v>56.906999999999996</v>
      </c>
      <c r="C70" s="43">
        <f>+MIN($B$34,$B$46,$B$58,$B$70,$B$82)</f>
        <v>52.515000000000001</v>
      </c>
      <c r="D70" s="43">
        <f>+MAX($B$34,$B$46,$B$58,$B$70,$B$82)</f>
        <v>79.819999999999993</v>
      </c>
      <c r="E70" s="17">
        <f t="shared" si="0"/>
        <v>27.304999999999993</v>
      </c>
      <c r="G70" s="43"/>
      <c r="H70" s="17"/>
    </row>
    <row r="71" spans="1:8" x14ac:dyDescent="0.2">
      <c r="A71" s="1">
        <f>[1]Dates!$A$125</f>
        <v>42917</v>
      </c>
      <c r="B71" s="12">
        <v>63.676000000000002</v>
      </c>
      <c r="C71" s="43">
        <f>+MIN($B$35,$B$47,$B$59,$B$71,$B$83)</f>
        <v>60.075000000000003</v>
      </c>
      <c r="D71" s="43">
        <f>+MAX($B$35,$B$47,$B$59,$B$71,$B$83)</f>
        <v>85.808000000000007</v>
      </c>
      <c r="E71" s="17">
        <f t="shared" si="0"/>
        <v>25.733000000000004</v>
      </c>
      <c r="G71" s="43"/>
      <c r="H71" s="17"/>
    </row>
    <row r="72" spans="1:8" x14ac:dyDescent="0.2">
      <c r="A72" s="1">
        <f>[1]Dates!$A$126</f>
        <v>42948</v>
      </c>
      <c r="B72" s="12">
        <v>73.858000000000004</v>
      </c>
      <c r="C72" s="43">
        <f>+MIN($B$36,$B$48,$B$60,$B$72,$B$84)</f>
        <v>66.531999999999996</v>
      </c>
      <c r="D72" s="43">
        <f>+MAX($B$36,$B$48,$B$60,$B$72,$B$84)</f>
        <v>94.159000000000006</v>
      </c>
      <c r="E72" s="17">
        <f t="shared" si="0"/>
        <v>27.62700000000001</v>
      </c>
      <c r="G72" s="43"/>
      <c r="H72" s="17"/>
    </row>
    <row r="73" spans="1:8" x14ac:dyDescent="0.2">
      <c r="A73" s="1">
        <f>[1]Dates!$A$127</f>
        <v>42979</v>
      </c>
      <c r="B73" s="12">
        <v>71.391000000000005</v>
      </c>
      <c r="C73" s="43">
        <f>+MIN($B$37,$B$49,$B$61,$B$73,$B$85)</f>
        <v>71.391000000000005</v>
      </c>
      <c r="D73" s="43">
        <f>+MAX($B$37,$B$49,$B$61,$B$73,$B$85)</f>
        <v>98.974999999999994</v>
      </c>
      <c r="E73" s="17">
        <f t="shared" si="0"/>
        <v>27.583999999999989</v>
      </c>
      <c r="G73" s="43"/>
      <c r="H73" s="17"/>
    </row>
    <row r="74" spans="1:8" x14ac:dyDescent="0.2">
      <c r="A74" s="1">
        <f>[1]Dates!$A$128</f>
        <v>43009</v>
      </c>
      <c r="B74" s="12">
        <v>72.944000000000003</v>
      </c>
      <c r="C74" s="43">
        <f>+MIN($B$38,$B$50,$B$62,$B$74,$B$86)</f>
        <v>72.944000000000003</v>
      </c>
      <c r="D74" s="43">
        <f>+MAX($B$38,$B$50,$B$62,$B$74,$B$86)</f>
        <v>99.213999999999999</v>
      </c>
      <c r="E74" s="17">
        <f t="shared" si="0"/>
        <v>26.269999999999996</v>
      </c>
      <c r="G74" s="43"/>
      <c r="H74" s="17"/>
    </row>
    <row r="75" spans="1:8" x14ac:dyDescent="0.2">
      <c r="A75" s="1">
        <f>[1]Dates!$A$129</f>
        <v>43040</v>
      </c>
      <c r="B75" s="12">
        <v>69.936000000000007</v>
      </c>
      <c r="C75" s="43">
        <f>+MIN($B$39,$B$51,$B$63,$B$75,$B$87)</f>
        <v>69.936000000000007</v>
      </c>
      <c r="D75" s="43">
        <f>+MAX($B$39,$B$51,$B$63,$B$75,$B$87)</f>
        <v>99.777000000000001</v>
      </c>
      <c r="E75" s="17">
        <f t="shared" si="0"/>
        <v>29.840999999999994</v>
      </c>
      <c r="G75" s="43"/>
      <c r="H75" s="17"/>
    </row>
    <row r="76" spans="1:8" x14ac:dyDescent="0.2">
      <c r="A76" s="1">
        <f>[1]Dates!$A$130</f>
        <v>43070</v>
      </c>
      <c r="B76" s="12">
        <v>62.183</v>
      </c>
      <c r="C76" s="43">
        <f>+MIN($B$40,$B$52,$B$64,$B$76,$B$88)</f>
        <v>62.183</v>
      </c>
      <c r="D76" s="43">
        <f>+MAX($B$40,$B$52,$B$64,$B$76,$B$88)</f>
        <v>91.379000000000005</v>
      </c>
      <c r="E76" s="17">
        <f t="shared" si="0"/>
        <v>29.196000000000005</v>
      </c>
      <c r="G76" s="43"/>
      <c r="H76" s="17"/>
    </row>
    <row r="77" spans="1:8" x14ac:dyDescent="0.2">
      <c r="A77" s="1">
        <f>[1]Dates!$A$131</f>
        <v>43101</v>
      </c>
      <c r="B77" s="12">
        <v>45.719000000000001</v>
      </c>
      <c r="C77" s="43">
        <f>+MIN($B$29,$B$41,$B$53,$B$65,$B$77)</f>
        <v>26.88</v>
      </c>
      <c r="D77" s="43">
        <f>+MAX($B$29,$B$41,$B$53,$B$65,$B$77)</f>
        <v>74.698999999999998</v>
      </c>
      <c r="E77" s="17">
        <f t="shared" si="0"/>
        <v>47.819000000000003</v>
      </c>
      <c r="G77" s="43"/>
      <c r="H77" s="17"/>
    </row>
    <row r="78" spans="1:8" x14ac:dyDescent="0.2">
      <c r="A78" s="1">
        <f>[1]Dates!$A$132</f>
        <v>43132</v>
      </c>
      <c r="B78" s="12">
        <v>38.656999999999996</v>
      </c>
      <c r="C78" s="43">
        <f>+MIN($B$30,$B$42,$B$54,$B$66,$B$78)</f>
        <v>23.622</v>
      </c>
      <c r="D78" s="43">
        <f>+MAX($B$30,$B$42,$B$54,$B$66,$B$78)</f>
        <v>61.234999999999999</v>
      </c>
      <c r="E78" s="17">
        <f t="shared" si="0"/>
        <v>37.613</v>
      </c>
      <c r="G78" s="43"/>
      <c r="H78" s="17"/>
    </row>
    <row r="79" spans="1:8" x14ac:dyDescent="0.2">
      <c r="A79" s="1">
        <f>[1]Dates!$A$133</f>
        <v>43160</v>
      </c>
      <c r="B79" s="12">
        <v>33.825000000000003</v>
      </c>
      <c r="C79" s="43">
        <f>+MIN($B$31,$B$43,$B$55,$B$67,$B$79)</f>
        <v>24.407</v>
      </c>
      <c r="D79" s="43">
        <f>+MAX($B$31,$B$43,$B$55,$B$67,$B$79)</f>
        <v>61.761000000000003</v>
      </c>
      <c r="E79" s="17">
        <f t="shared" si="0"/>
        <v>37.353999999999999</v>
      </c>
      <c r="G79" s="43"/>
      <c r="H79" s="17"/>
    </row>
    <row r="80" spans="1:8" x14ac:dyDescent="0.2">
      <c r="A80" s="1">
        <f>[1]Dates!$A$134</f>
        <v>43191</v>
      </c>
      <c r="B80" s="12">
        <v>34.874000000000002</v>
      </c>
      <c r="C80" s="43">
        <f>+MIN($B$32,$B$44,$B$56,$B$68,$B$80)</f>
        <v>30.382000000000001</v>
      </c>
      <c r="D80" s="43">
        <f>+MAX($B$32,$B$44,$B$56,$B$68,$B$80)</f>
        <v>68.766000000000005</v>
      </c>
      <c r="E80" s="17">
        <f t="shared" si="0"/>
        <v>38.384</v>
      </c>
      <c r="G80" s="43"/>
      <c r="H80" s="17"/>
    </row>
    <row r="81" spans="1:8" x14ac:dyDescent="0.2">
      <c r="A81" s="1">
        <f>[1]Dates!$A$135</f>
        <v>43221</v>
      </c>
      <c r="B81" s="12">
        <v>43.844000000000001</v>
      </c>
      <c r="C81" s="43">
        <f>+MIN($B$33,$B$45,$B$57,$B$69,$B$81)</f>
        <v>41.997</v>
      </c>
      <c r="D81" s="43">
        <f>+MAX($B$33,$B$45,$B$57,$B$69,$B$81)</f>
        <v>71.649000000000001</v>
      </c>
      <c r="E81" s="17">
        <f t="shared" si="0"/>
        <v>29.652000000000001</v>
      </c>
      <c r="G81" s="43"/>
      <c r="H81" s="17"/>
    </row>
    <row r="82" spans="1:8" x14ac:dyDescent="0.2">
      <c r="A82" s="1">
        <f>[1]Dates!$A$136</f>
        <v>43252</v>
      </c>
      <c r="B82" s="12">
        <v>56.505000000000003</v>
      </c>
      <c r="C82" s="43">
        <f>+MIN($B$34,$B$46,$B$58,$B$70,$B$82)</f>
        <v>52.515000000000001</v>
      </c>
      <c r="D82" s="43">
        <f>+MAX($B$34,$B$46,$B$58,$B$70,$B$82)</f>
        <v>79.819999999999993</v>
      </c>
      <c r="E82" s="17">
        <f t="shared" si="0"/>
        <v>27.304999999999993</v>
      </c>
      <c r="G82" s="43"/>
      <c r="H82" s="17"/>
    </row>
    <row r="83" spans="1:8" x14ac:dyDescent="0.2">
      <c r="A83" s="1">
        <f>[1]Dates!$A$137</f>
        <v>43282</v>
      </c>
      <c r="B83" s="12">
        <v>60.075000000000003</v>
      </c>
      <c r="C83" s="43">
        <f>+MIN($B$35,$B$47,$B$59,$B$71,$B$83)</f>
        <v>60.075000000000003</v>
      </c>
      <c r="D83" s="43">
        <f>+MAX($B$35,$B$47,$B$59,$B$71,$B$83)</f>
        <v>85.808000000000007</v>
      </c>
      <c r="E83" s="17">
        <f t="shared" si="0"/>
        <v>25.733000000000004</v>
      </c>
      <c r="G83" s="43"/>
      <c r="H83" s="17"/>
    </row>
    <row r="84" spans="1:8" x14ac:dyDescent="0.2">
      <c r="A84" s="1">
        <f>[1]Dates!$A$138</f>
        <v>43313</v>
      </c>
      <c r="B84" s="12">
        <v>66.531999999999996</v>
      </c>
      <c r="C84" s="43">
        <f>+MIN($B$36,$B$48,$B$60,$B$72,$B$84)</f>
        <v>66.531999999999996</v>
      </c>
      <c r="D84" s="43">
        <f>+MAX($B$36,$B$48,$B$60,$B$72,$B$84)</f>
        <v>94.159000000000006</v>
      </c>
      <c r="E84" s="17">
        <f t="shared" si="0"/>
        <v>27.62700000000001</v>
      </c>
      <c r="G84" s="43"/>
      <c r="H84" s="17"/>
    </row>
    <row r="85" spans="1:8" x14ac:dyDescent="0.2">
      <c r="A85" s="1">
        <f>[1]Dates!$A$139</f>
        <v>43344</v>
      </c>
      <c r="B85" s="12">
        <v>75.16</v>
      </c>
      <c r="C85" s="43">
        <f>+MIN($B$37,$B$49,$B$61,$B$73,$B$85)</f>
        <v>71.391000000000005</v>
      </c>
      <c r="D85" s="43">
        <f>+MAX($B$37,$B$49,$B$61,$B$73,$B$85)</f>
        <v>98.974999999999994</v>
      </c>
      <c r="E85" s="17">
        <f t="shared" si="0"/>
        <v>27.583999999999989</v>
      </c>
      <c r="G85" s="43"/>
      <c r="H85" s="17"/>
    </row>
    <row r="86" spans="1:8" x14ac:dyDescent="0.2">
      <c r="A86" s="1">
        <f>[1]Dates!$A$140</f>
        <v>43374</v>
      </c>
      <c r="B86" s="12">
        <v>78.768000000000001</v>
      </c>
      <c r="C86" s="43">
        <f>+MIN($B$38,$B$50,$B$62,$B$74,$B$86)</f>
        <v>72.944000000000003</v>
      </c>
      <c r="D86" s="43">
        <f>+MAX($B$38,$B$50,$B$62,$B$74,$B$86)</f>
        <v>99.213999999999999</v>
      </c>
      <c r="E86" s="17">
        <f t="shared" si="0"/>
        <v>26.269999999999996</v>
      </c>
      <c r="G86" s="43"/>
      <c r="H86" s="17"/>
    </row>
    <row r="87" spans="1:8" x14ac:dyDescent="0.2">
      <c r="A87" s="1">
        <f>[1]Dates!$A$141</f>
        <v>43405</v>
      </c>
      <c r="B87" s="12">
        <v>73.914000000000001</v>
      </c>
      <c r="C87" s="43">
        <f>+MIN($B$39,$B$51,$B$63,$B$75,$B$87)</f>
        <v>69.936000000000007</v>
      </c>
      <c r="D87" s="43">
        <f>+MAX($B$39,$B$51,$B$63,$B$75,$B$87)</f>
        <v>99.777000000000001</v>
      </c>
      <c r="E87" s="17">
        <f t="shared" si="0"/>
        <v>29.840999999999994</v>
      </c>
      <c r="G87" s="43"/>
      <c r="H87" s="17"/>
    </row>
    <row r="88" spans="1:8" x14ac:dyDescent="0.2">
      <c r="A88" s="1">
        <f>[1]Dates!$A$142</f>
        <v>43435</v>
      </c>
      <c r="B88" s="12">
        <v>63.670999999999999</v>
      </c>
      <c r="C88" s="43">
        <f>+MIN($B$40,$B$52,$B$64,$B$76,$B$88)</f>
        <v>62.183</v>
      </c>
      <c r="D88" s="43">
        <f>+MAX($B$40,$B$52,$B$64,$B$76,$B$88)</f>
        <v>91.379000000000005</v>
      </c>
      <c r="E88" s="17">
        <f t="shared" si="0"/>
        <v>29.196000000000005</v>
      </c>
      <c r="G88" s="43"/>
      <c r="H88" s="17"/>
    </row>
    <row r="89" spans="1:8" x14ac:dyDescent="0.2">
      <c r="A89" s="1">
        <f>[1]Dates!$A$143</f>
        <v>43466</v>
      </c>
      <c r="B89" s="12">
        <v>51.045000000000002</v>
      </c>
      <c r="C89" s="43">
        <f>+MIN($B$29,$B$41,$B$53,$B$65,$B$77)</f>
        <v>26.88</v>
      </c>
      <c r="D89" s="43">
        <f>+MAX($B$29,$B$41,$B$53,$B$65,$B$77)</f>
        <v>74.698999999999998</v>
      </c>
      <c r="E89" s="17">
        <f t="shared" si="0"/>
        <v>47.819000000000003</v>
      </c>
      <c r="G89" s="43"/>
      <c r="H89" s="17"/>
    </row>
    <row r="90" spans="1:8" x14ac:dyDescent="0.2">
      <c r="A90" s="1">
        <f>[1]Dates!$A$144</f>
        <v>43497</v>
      </c>
      <c r="B90" s="12">
        <v>45.033999999999999</v>
      </c>
      <c r="C90" s="43">
        <f>+MIN($B$30,$B$42,$B$54,$B$66,$B$78)</f>
        <v>23.622</v>
      </c>
      <c r="D90" s="43">
        <f>+MAX($B$30,$B$42,$B$54,$B$66,$B$78)</f>
        <v>61.234999999999999</v>
      </c>
      <c r="E90" s="17">
        <f t="shared" si="0"/>
        <v>37.613</v>
      </c>
      <c r="G90" s="43"/>
      <c r="H90" s="17"/>
    </row>
    <row r="91" spans="1:8" x14ac:dyDescent="0.2">
      <c r="A91" s="1">
        <f>[1]Dates!$A$145</f>
        <v>43525</v>
      </c>
      <c r="B91" s="12">
        <v>47.771999999999998</v>
      </c>
      <c r="C91" s="43">
        <f>+MIN($B$31,$B$43,$B$55,$B$67,$B$79)</f>
        <v>24.407</v>
      </c>
      <c r="D91" s="43">
        <f>+MAX($B$31,$B$43,$B$55,$B$67,$B$79)</f>
        <v>61.761000000000003</v>
      </c>
      <c r="E91" s="17">
        <f t="shared" si="0"/>
        <v>37.353999999999999</v>
      </c>
      <c r="G91" s="43"/>
      <c r="H91" s="17"/>
    </row>
    <row r="92" spans="1:8" x14ac:dyDescent="0.2">
      <c r="A92" s="1">
        <f>[1]Dates!$A$146</f>
        <v>43556</v>
      </c>
      <c r="B92" s="12">
        <v>52.969000000000001</v>
      </c>
      <c r="C92" s="43">
        <f>+MIN($B$32,$B$44,$B$56,$B$68,$B$80)</f>
        <v>30.382000000000001</v>
      </c>
      <c r="D92" s="43">
        <f>+MAX($B$32,$B$44,$B$56,$B$68,$B$80)</f>
        <v>68.766000000000005</v>
      </c>
      <c r="E92" s="17">
        <f t="shared" si="0"/>
        <v>38.384</v>
      </c>
      <c r="G92" s="43"/>
      <c r="H92" s="17"/>
    </row>
    <row r="93" spans="1:8" x14ac:dyDescent="0.2">
      <c r="A93" s="1">
        <f>[1]Dates!$A$147</f>
        <v>43586</v>
      </c>
      <c r="B93" s="12">
        <v>61.197256942999999</v>
      </c>
      <c r="C93" s="43">
        <f>+MIN($B$33,$B$45,$B$57,$B$69,$B$81)</f>
        <v>41.997</v>
      </c>
      <c r="D93" s="43">
        <f>+MAX($B$33,$B$45,$B$57,$B$69,$B$81)</f>
        <v>71.649000000000001</v>
      </c>
      <c r="E93" s="17">
        <f t="shared" ref="E93:E112" si="1">D93-C93</f>
        <v>29.652000000000001</v>
      </c>
      <c r="G93" s="43"/>
      <c r="H93" s="17"/>
    </row>
    <row r="94" spans="1:8" x14ac:dyDescent="0.2">
      <c r="A94" s="1">
        <f>[1]Dates!$A$148</f>
        <v>43617</v>
      </c>
      <c r="B94" s="12">
        <v>70.719332643000001</v>
      </c>
      <c r="C94" s="43">
        <f>+MIN($B$34,$B$46,$B$58,$B$70,$B$82)</f>
        <v>52.515000000000001</v>
      </c>
      <c r="D94" s="43">
        <f>+MAX($B$34,$B$46,$B$58,$B$70,$B$82)</f>
        <v>79.819999999999993</v>
      </c>
      <c r="E94" s="17">
        <f t="shared" si="1"/>
        <v>27.304999999999993</v>
      </c>
      <c r="G94" s="43"/>
      <c r="H94" s="17"/>
    </row>
    <row r="95" spans="1:8" x14ac:dyDescent="0.2">
      <c r="A95" s="1">
        <f>[1]Dates!$A$149</f>
        <v>43647</v>
      </c>
      <c r="B95" s="12">
        <v>77.814610000000002</v>
      </c>
      <c r="C95" s="43">
        <f>+MIN($B$35,$B$47,$B$59,$B$71,$B$83)</f>
        <v>60.075000000000003</v>
      </c>
      <c r="D95" s="43">
        <f>+MAX($B$35,$B$47,$B$59,$B$71,$B$83)</f>
        <v>85.808000000000007</v>
      </c>
      <c r="E95" s="17">
        <f t="shared" si="1"/>
        <v>25.733000000000004</v>
      </c>
      <c r="G95" s="43"/>
      <c r="H95" s="17"/>
    </row>
    <row r="96" spans="1:8" x14ac:dyDescent="0.2">
      <c r="A96" s="1">
        <f>[1]Dates!$A$150</f>
        <v>43678</v>
      </c>
      <c r="B96" s="12">
        <v>85.245599999999996</v>
      </c>
      <c r="C96" s="43">
        <f>+MIN($B$36,$B$48,$B$60,$B$72,$B$84)</f>
        <v>66.531999999999996</v>
      </c>
      <c r="D96" s="43">
        <f>+MAX($B$36,$B$48,$B$60,$B$72,$B$84)</f>
        <v>94.159000000000006</v>
      </c>
      <c r="E96" s="17">
        <f t="shared" si="1"/>
        <v>27.62700000000001</v>
      </c>
      <c r="G96" s="43"/>
      <c r="H96" s="17"/>
    </row>
    <row r="97" spans="1:8" x14ac:dyDescent="0.2">
      <c r="A97" s="1">
        <f>[1]Dates!$A$151</f>
        <v>43709</v>
      </c>
      <c r="B97" s="12">
        <v>89.116</v>
      </c>
      <c r="C97" s="43">
        <f>+MIN($B$37,$B$49,$B$61,$B$73,$B$85)</f>
        <v>71.391000000000005</v>
      </c>
      <c r="D97" s="43">
        <f>+MAX($B$37,$B$49,$B$61,$B$73,$B$85)</f>
        <v>98.974999999999994</v>
      </c>
      <c r="E97" s="17">
        <f t="shared" si="1"/>
        <v>27.583999999999989</v>
      </c>
      <c r="G97" s="43"/>
      <c r="H97" s="17"/>
    </row>
    <row r="98" spans="1:8" x14ac:dyDescent="0.2">
      <c r="A98" s="1">
        <f>[1]Dates!$A$152</f>
        <v>43739</v>
      </c>
      <c r="B98" s="12">
        <v>90.394949999999994</v>
      </c>
      <c r="C98" s="43">
        <f>+MIN($B$38,$B$50,$B$62,$B$74,$B$86)</f>
        <v>72.944000000000003</v>
      </c>
      <c r="D98" s="43">
        <f>+MAX($B$38,$B$50,$B$62,$B$74,$B$86)</f>
        <v>99.213999999999999</v>
      </c>
      <c r="E98" s="17">
        <f t="shared" si="1"/>
        <v>26.269999999999996</v>
      </c>
      <c r="G98" s="43"/>
      <c r="H98" s="17"/>
    </row>
    <row r="99" spans="1:8" x14ac:dyDescent="0.2">
      <c r="A99" s="1">
        <f>[1]Dates!$A$153</f>
        <v>43770</v>
      </c>
      <c r="B99" s="12">
        <v>87.435860000000005</v>
      </c>
      <c r="C99" s="43">
        <f>+MIN($B$39,$B$51,$B$63,$B$75,$B$87)</f>
        <v>69.936000000000007</v>
      </c>
      <c r="D99" s="43">
        <f>+MAX($B$39,$B$51,$B$63,$B$75,$B$87)</f>
        <v>99.777000000000001</v>
      </c>
      <c r="E99" s="17">
        <f t="shared" si="1"/>
        <v>29.840999999999994</v>
      </c>
      <c r="G99" s="43"/>
      <c r="H99" s="17"/>
    </row>
    <row r="100" spans="1:8" x14ac:dyDescent="0.2">
      <c r="A100" s="1">
        <f>[1]Dates!$A$154</f>
        <v>43800</v>
      </c>
      <c r="B100" s="12">
        <v>77.115549999999999</v>
      </c>
      <c r="C100" s="43">
        <f>+MIN($B$40,$B$52,$B$64,$B$76,$B$88)</f>
        <v>62.183</v>
      </c>
      <c r="D100" s="43">
        <f>+MAX($B$40,$B$52,$B$64,$B$76,$B$88)</f>
        <v>91.379000000000005</v>
      </c>
      <c r="E100" s="17">
        <f t="shared" si="1"/>
        <v>29.196000000000005</v>
      </c>
      <c r="G100" s="43"/>
      <c r="H100" s="17"/>
    </row>
    <row r="101" spans="1:8" x14ac:dyDescent="0.2">
      <c r="A101" s="1">
        <f>[1]Dates!$A$155</f>
        <v>43831</v>
      </c>
      <c r="B101" s="12">
        <v>60.566279999999999</v>
      </c>
      <c r="C101" s="43">
        <f>+MIN($B$29,$B$41,$B$53,$B$65,$B$77)</f>
        <v>26.88</v>
      </c>
      <c r="D101" s="17">
        <f>+MAX($B$29,$B$41,$B$53,$B$65,$B$77)</f>
        <v>74.698999999999998</v>
      </c>
      <c r="E101" s="17">
        <f t="shared" si="1"/>
        <v>47.819000000000003</v>
      </c>
      <c r="G101" s="43"/>
      <c r="H101" s="17"/>
    </row>
    <row r="102" spans="1:8" x14ac:dyDescent="0.2">
      <c r="A102" s="1">
        <f>[1]Dates!$A$156</f>
        <v>43862</v>
      </c>
      <c r="B102" s="12">
        <v>51.557870000000001</v>
      </c>
      <c r="C102" s="43">
        <f>+MIN($B$30,$B$42,$B$54,$B$66,$B$78)</f>
        <v>23.622</v>
      </c>
      <c r="D102" s="17">
        <f>+MAX($B$30,$B$42,$B$54,$B$66,$B$78)</f>
        <v>61.234999999999999</v>
      </c>
      <c r="E102" s="17">
        <f t="shared" si="1"/>
        <v>37.613</v>
      </c>
      <c r="G102" s="43"/>
      <c r="H102" s="17"/>
    </row>
    <row r="103" spans="1:8" x14ac:dyDescent="0.2">
      <c r="A103" s="1">
        <f>[1]Dates!$A$157</f>
        <v>43891</v>
      </c>
      <c r="B103" s="12">
        <v>49.090560000000004</v>
      </c>
      <c r="C103" s="43">
        <f>+MIN($B$31,$B$43,$B$55,$B$67,$B$79)</f>
        <v>24.407</v>
      </c>
      <c r="D103" s="17">
        <f>+MAX($B$31,$B$43,$B$55,$B$67,$B$79)</f>
        <v>61.761000000000003</v>
      </c>
      <c r="E103" s="17">
        <f t="shared" si="1"/>
        <v>37.353999999999999</v>
      </c>
      <c r="G103" s="43"/>
      <c r="H103" s="17"/>
    </row>
    <row r="104" spans="1:8" x14ac:dyDescent="0.2">
      <c r="A104" s="1">
        <f>[1]Dates!$A$158</f>
        <v>43922</v>
      </c>
      <c r="B104" s="12">
        <v>53.56456</v>
      </c>
      <c r="C104" s="43">
        <f>+MIN($B$32,$B$44,$B$56,$B$68,$B$80)</f>
        <v>30.382000000000001</v>
      </c>
      <c r="D104" s="17">
        <f>+MAX($B$32,$B$44,$B$56,$B$68,$B$80)</f>
        <v>68.766000000000005</v>
      </c>
      <c r="E104" s="17">
        <f t="shared" si="1"/>
        <v>38.384</v>
      </c>
      <c r="G104" s="43"/>
      <c r="H104" s="17"/>
    </row>
    <row r="105" spans="1:8" x14ac:dyDescent="0.2">
      <c r="A105" s="1">
        <f>[1]Dates!$A$159</f>
        <v>43952</v>
      </c>
      <c r="B105" s="12">
        <v>61.277839999999998</v>
      </c>
      <c r="C105" s="43">
        <f>+MIN($B$33,$B$45,$B$57,$B$69,$B$81)</f>
        <v>41.997</v>
      </c>
      <c r="D105" s="17">
        <f>+MAX($B$33,$B$45,$B$57,$B$69,$B$81)</f>
        <v>71.649000000000001</v>
      </c>
      <c r="E105" s="17">
        <f t="shared" si="1"/>
        <v>29.652000000000001</v>
      </c>
      <c r="G105" s="43"/>
      <c r="H105" s="17"/>
    </row>
    <row r="106" spans="1:8" x14ac:dyDescent="0.2">
      <c r="A106" s="1">
        <f>[1]Dates!$A$160</f>
        <v>43983</v>
      </c>
      <c r="B106" s="12">
        <v>70.543210000000002</v>
      </c>
      <c r="C106" s="43">
        <f>+MIN($B$34,$B$46,$B$58,$B$70,$B$82)</f>
        <v>52.515000000000001</v>
      </c>
      <c r="D106" s="17">
        <f>+MAX($B$34,$B$46,$B$58,$B$70,$B$82)</f>
        <v>79.819999999999993</v>
      </c>
      <c r="E106" s="17">
        <f t="shared" si="1"/>
        <v>27.304999999999993</v>
      </c>
      <c r="G106" s="43"/>
      <c r="H106" s="17"/>
    </row>
    <row r="107" spans="1:8" x14ac:dyDescent="0.2">
      <c r="A107" s="1">
        <f>[1]Dates!$A$161</f>
        <v>44013</v>
      </c>
      <c r="B107" s="12">
        <v>77.230540000000005</v>
      </c>
      <c r="C107" s="43">
        <f>+MIN($B$35,$B$47,$B$59,$B$71,$B$83)</f>
        <v>60.075000000000003</v>
      </c>
      <c r="D107" s="17">
        <f>+MAX($B$35,$B$47,$B$59,$B$71,$B$83)</f>
        <v>85.808000000000007</v>
      </c>
      <c r="E107" s="17">
        <f t="shared" si="1"/>
        <v>25.733000000000004</v>
      </c>
      <c r="G107" s="43"/>
      <c r="H107" s="17"/>
    </row>
    <row r="108" spans="1:8" x14ac:dyDescent="0.2">
      <c r="A108" s="1">
        <f>[1]Dates!$A$162</f>
        <v>44044</v>
      </c>
      <c r="B108" s="12">
        <v>84.335579999999993</v>
      </c>
      <c r="C108" s="43">
        <f>+MIN($B$36,$B$48,$B$60,$B$72,$B$84)</f>
        <v>66.531999999999996</v>
      </c>
      <c r="D108" s="17">
        <f>+MAX($B$36,$B$48,$B$60,$B$72,$B$84)</f>
        <v>94.159000000000006</v>
      </c>
      <c r="E108" s="17">
        <f t="shared" si="1"/>
        <v>27.62700000000001</v>
      </c>
      <c r="G108" s="43"/>
      <c r="H108" s="17"/>
    </row>
    <row r="109" spans="1:8" x14ac:dyDescent="0.2">
      <c r="A109" s="1">
        <f>[1]Dates!$A$163</f>
        <v>44075</v>
      </c>
      <c r="B109" s="12">
        <v>87.87021</v>
      </c>
      <c r="C109" s="43">
        <f>+MIN($B$37,$B$49,$B$61,$B$73,$B$85)</f>
        <v>71.391000000000005</v>
      </c>
      <c r="D109" s="17">
        <f>+MAX($B$37,$B$49,$B$61,$B$73,$B$85)</f>
        <v>98.974999999999994</v>
      </c>
      <c r="E109" s="17">
        <f t="shared" si="1"/>
        <v>27.583999999999989</v>
      </c>
      <c r="G109" s="43"/>
      <c r="H109" s="17"/>
    </row>
    <row r="110" spans="1:8" x14ac:dyDescent="0.2">
      <c r="A110" s="1">
        <f>[1]Dates!$A$164</f>
        <v>44105</v>
      </c>
      <c r="B110" s="12">
        <v>88.923119999999997</v>
      </c>
      <c r="C110" s="43">
        <f>+MIN($B$38,$B$50,$B$62,$B$74,$B$86)</f>
        <v>72.944000000000003</v>
      </c>
      <c r="D110" s="17">
        <f>+MAX($B$38,$B$50,$B$62,$B$74,$B$86)</f>
        <v>99.213999999999999</v>
      </c>
      <c r="E110" s="17">
        <f t="shared" si="1"/>
        <v>26.269999999999996</v>
      </c>
      <c r="G110" s="43"/>
      <c r="H110" s="17"/>
    </row>
    <row r="111" spans="1:8" x14ac:dyDescent="0.2">
      <c r="A111" s="1">
        <f>[1]Dates!$A$165</f>
        <v>44136</v>
      </c>
      <c r="B111" s="12">
        <v>85.723110000000005</v>
      </c>
      <c r="C111" s="43">
        <f>+MIN($B$39,$B$51,$B$63,$B$75,$B$87)</f>
        <v>69.936000000000007</v>
      </c>
      <c r="D111" s="17">
        <f>+MAX($B$39,$B$51,$B$63,$B$75,$B$87)</f>
        <v>99.777000000000001</v>
      </c>
      <c r="E111" s="17">
        <f t="shared" si="1"/>
        <v>29.840999999999994</v>
      </c>
      <c r="G111" s="43"/>
      <c r="H111" s="17"/>
    </row>
    <row r="112" spans="1:8" x14ac:dyDescent="0.2">
      <c r="A112" s="65">
        <f>[1]Dates!$A$166</f>
        <v>44166</v>
      </c>
      <c r="B112" s="12">
        <v>75.139920000000004</v>
      </c>
      <c r="C112" s="70">
        <f>+MIN($B$40,$B$52,$B$64,$B$76,$B$88)</f>
        <v>62.183</v>
      </c>
      <c r="D112" s="69">
        <f>+MAX($B$40,$B$52,$B$64,$B$76,$B$88)</f>
        <v>91.379000000000005</v>
      </c>
      <c r="E112" s="69">
        <f t="shared" si="1"/>
        <v>29.196000000000005</v>
      </c>
      <c r="G112" s="43"/>
      <c r="H112" s="17"/>
    </row>
    <row r="113" spans="1:2" x14ac:dyDescent="0.2">
      <c r="A113" s="367" t="str">
        <f>"Source: Short-Term Energy Outlook, "&amp;[1]Dates!$B$7&amp;""</f>
        <v>Source: Short-Term Energy Outlook, July 2019</v>
      </c>
    </row>
    <row r="114" spans="1:2" x14ac:dyDescent="0.2">
      <c r="A114" s="32" t="str">
        <f>"Note:  Includes refinery propylene. Colored band around days of stocks represents the range between the minimum and maximum from Jan. "&amp;[1]Dates!$C$33&amp;" - Dec. "&amp;[1]Dates!$C$37&amp;"."</f>
        <v>Note:  Includes refinery propylene. Colored band around days of stocks represents the range between the minimum and maximum from Jan. 2014 - Dec. 2018.</v>
      </c>
    </row>
    <row r="115" spans="1:2" x14ac:dyDescent="0.2">
      <c r="A115" s="380" t="str">
        <f>"monthly range from January "&amp;[1]Dates!$C$33&amp;" - December "&amp;[1]Dates!$C$37&amp;""</f>
        <v>monthly range from January 2014 - December 2018</v>
      </c>
    </row>
    <row r="116" spans="1:2" x14ac:dyDescent="0.2">
      <c r="A116" s="4"/>
      <c r="B116" s="75" t="s">
        <v>368</v>
      </c>
    </row>
    <row r="117" spans="1:2" x14ac:dyDescent="0.2">
      <c r="A117" s="2">
        <f>COUNT($A$29:$A$112)-SUM([1]Dates!$B$83:$B$166)-1</f>
        <v>66</v>
      </c>
      <c r="B117">
        <v>0</v>
      </c>
    </row>
    <row r="118" spans="1:2" x14ac:dyDescent="0.2">
      <c r="A118" s="2">
        <f>COUNT($A$29:$A$112)-SUM([1]Dates!$B$83:$B$166)-1</f>
        <v>66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1"/>
    <col min="2" max="2" width="20.85546875" style="131" customWidth="1"/>
    <col min="3" max="13" width="9.140625" style="131"/>
    <col min="14" max="15" width="9.140625" style="133"/>
    <col min="16" max="16" width="9.140625" style="131"/>
    <col min="17" max="17" width="25" style="131" customWidth="1"/>
    <col min="18" max="18" width="14.425781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tr">
        <f>[1]Dates!$B$6</f>
        <v>Short-Term Energy Outlook, July 2019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297" t="s">
        <v>86</v>
      </c>
      <c r="R6" s="350" t="s">
        <v>313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298" t="s">
        <v>87</v>
      </c>
      <c r="R7" s="351" t="s">
        <v>314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300" t="s">
        <v>504</v>
      </c>
      <c r="R8" s="540" t="s">
        <v>315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2" x14ac:dyDescent="0.25">
      <c r="C24" s="578" t="s">
        <v>499</v>
      </c>
      <c r="D24" s="578"/>
      <c r="E24" s="578"/>
      <c r="F24" s="578"/>
      <c r="G24" s="578"/>
      <c r="H24" s="32"/>
      <c r="I24" s="578" t="s">
        <v>500</v>
      </c>
      <c r="J24" s="578"/>
      <c r="K24" s="578"/>
      <c r="L24" s="578"/>
    </row>
    <row r="25" spans="1:12" x14ac:dyDescent="0.25">
      <c r="A25" s="133"/>
      <c r="B25" s="9"/>
      <c r="C25" s="82">
        <f>[1]Dates!$C$35</f>
        <v>2016</v>
      </c>
      <c r="D25" s="82">
        <f>[1]Dates!$C$36</f>
        <v>2017</v>
      </c>
      <c r="E25" s="82">
        <f>[1]Dates!$C$37</f>
        <v>2018</v>
      </c>
      <c r="F25" s="82">
        <f>[1]Dates!$C$38</f>
        <v>2019</v>
      </c>
      <c r="G25" s="82">
        <f>[1]Dates!$C$39</f>
        <v>2020</v>
      </c>
      <c r="H25" s="35"/>
      <c r="I25" s="82">
        <f>[1]Dates!$C$36</f>
        <v>2017</v>
      </c>
      <c r="J25" s="82">
        <f>[1]Dates!$C$37</f>
        <v>2018</v>
      </c>
      <c r="K25" s="82">
        <f>[1]Dates!$C$38</f>
        <v>2019</v>
      </c>
      <c r="L25" s="82">
        <f>[1]Dates!$C$39</f>
        <v>2020</v>
      </c>
    </row>
    <row r="26" spans="1:12" x14ac:dyDescent="0.25">
      <c r="A26" s="133"/>
      <c r="B26" s="491" t="s">
        <v>86</v>
      </c>
      <c r="C26" s="83">
        <v>3.2805167486000002</v>
      </c>
      <c r="D26" s="83">
        <v>2.9049302739999998</v>
      </c>
      <c r="E26" s="83">
        <v>2.6706079588999998</v>
      </c>
      <c r="F26" s="83">
        <v>2.8910183233</v>
      </c>
      <c r="G26" s="83">
        <v>2.8868999944999998</v>
      </c>
      <c r="H26" s="154" t="s">
        <v>86</v>
      </c>
      <c r="I26" s="20">
        <f t="shared" ref="I26:L27" si="0">D26-C26</f>
        <v>-0.37558647460000039</v>
      </c>
      <c r="J26" s="20">
        <f t="shared" si="0"/>
        <v>-0.23432231510000001</v>
      </c>
      <c r="K26" s="20">
        <f t="shared" si="0"/>
        <v>0.22041036440000017</v>
      </c>
      <c r="L26" s="20">
        <f t="shared" si="0"/>
        <v>-4.1183288000001816E-3</v>
      </c>
    </row>
    <row r="27" spans="1:12" ht="26.25" x14ac:dyDescent="0.25">
      <c r="A27" s="133"/>
      <c r="B27" s="493" t="s">
        <v>87</v>
      </c>
      <c r="C27" s="84">
        <v>73.406096473000005</v>
      </c>
      <c r="D27" s="84">
        <v>76.143443848999993</v>
      </c>
      <c r="E27" s="84">
        <v>86.079235600000004</v>
      </c>
      <c r="F27" s="84">
        <v>94.603370996999999</v>
      </c>
      <c r="G27" s="84">
        <v>96.374323032999996</v>
      </c>
      <c r="H27" s="494" t="s">
        <v>87</v>
      </c>
      <c r="I27" s="68">
        <f t="shared" si="0"/>
        <v>2.7373473759999882</v>
      </c>
      <c r="J27" s="68">
        <f t="shared" si="0"/>
        <v>9.9357917510000107</v>
      </c>
      <c r="K27" s="68">
        <f t="shared" si="0"/>
        <v>8.5241353969999949</v>
      </c>
      <c r="L27" s="68">
        <f t="shared" si="0"/>
        <v>1.7709520359999971</v>
      </c>
    </row>
    <row r="28" spans="1:12" x14ac:dyDescent="0.25">
      <c r="A28"/>
      <c r="B28" s="492" t="s">
        <v>317</v>
      </c>
      <c r="C28" s="83">
        <f>+C27+C26</f>
        <v>76.686613221599998</v>
      </c>
      <c r="D28" s="83">
        <f>+D27+D26</f>
        <v>79.048374122999988</v>
      </c>
      <c r="E28" s="83">
        <f>+E27+E26</f>
        <v>88.749843558900011</v>
      </c>
      <c r="F28" s="83">
        <f>+F27+F26</f>
        <v>97.494389320300002</v>
      </c>
      <c r="G28" s="83">
        <f>+G27+G26</f>
        <v>99.261223027499994</v>
      </c>
      <c r="H28" s="30" t="s">
        <v>457</v>
      </c>
      <c r="I28" s="12">
        <f>+SUM(I26:I27)</f>
        <v>2.3617609013999878</v>
      </c>
      <c r="J28" s="12">
        <f>+SUM(J26:J27)</f>
        <v>9.7014694359000107</v>
      </c>
      <c r="K28" s="12">
        <f>+SUM(K26:K27)</f>
        <v>8.7445457613999942</v>
      </c>
      <c r="L28" s="12">
        <f>+SUM(L26:L27)</f>
        <v>1.7668337071999969</v>
      </c>
    </row>
    <row r="29" spans="1:12" x14ac:dyDescent="0.25">
      <c r="A29" s="367" t="str">
        <f>"Source: Short-Term Energy Outlook, "&amp;[1]Dates!$B$7&amp;""</f>
        <v>Source: Short-Term Energy Outlook, July 2019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3" t="s">
        <v>316</v>
      </c>
      <c r="D33" s="132" t="s">
        <v>242</v>
      </c>
      <c r="E33" s="468" t="s">
        <v>241</v>
      </c>
      <c r="F33" s="468" t="s">
        <v>498</v>
      </c>
    </row>
    <row r="34" spans="1:7" x14ac:dyDescent="0.25">
      <c r="A34" s="147">
        <f t="shared" ref="A34:A81" si="1">YEAR(B34)</f>
        <v>2017</v>
      </c>
      <c r="B34" s="444">
        <f>[1]Dates!A119</f>
        <v>42736</v>
      </c>
      <c r="C34" s="445">
        <v>75.979681515999999</v>
      </c>
      <c r="D34" s="141" t="e">
        <v>#N/A</v>
      </c>
      <c r="E34" s="446"/>
      <c r="F34" s="446">
        <v>75.979681515999999</v>
      </c>
      <c r="G34" s="138"/>
    </row>
    <row r="35" spans="1:7" x14ac:dyDescent="0.25">
      <c r="A35" s="147">
        <f t="shared" si="1"/>
        <v>2017</v>
      </c>
      <c r="B35" s="444">
        <f>[1]Dates!A120</f>
        <v>42767</v>
      </c>
      <c r="C35" s="445">
        <v>76.625913749999995</v>
      </c>
      <c r="D35" s="141" t="e">
        <v>#N/A</v>
      </c>
      <c r="E35" s="446">
        <f t="shared" ref="E35:E44" si="2">AVERAGEIF($A$34:$A$95,A35,$F$34:$F$95)</f>
        <v>79.973231072749996</v>
      </c>
      <c r="F35" s="446">
        <v>76.625913749999995</v>
      </c>
      <c r="G35" s="138"/>
    </row>
    <row r="36" spans="1:7" x14ac:dyDescent="0.25">
      <c r="A36" s="147">
        <f t="shared" si="1"/>
        <v>2017</v>
      </c>
      <c r="B36" s="444">
        <f>[1]Dates!A121</f>
        <v>42795</v>
      </c>
      <c r="C36" s="445">
        <v>78.418810065000002</v>
      </c>
      <c r="D36" s="141" t="e">
        <v>#N/A</v>
      </c>
      <c r="E36" s="446">
        <f t="shared" si="2"/>
        <v>79.973231072749996</v>
      </c>
      <c r="F36" s="446">
        <v>78.418810065000002</v>
      </c>
      <c r="G36" s="138"/>
    </row>
    <row r="37" spans="1:7" x14ac:dyDescent="0.25">
      <c r="A37" s="147">
        <f t="shared" si="1"/>
        <v>2017</v>
      </c>
      <c r="B37" s="444">
        <f>[1]Dates!A122</f>
        <v>42826</v>
      </c>
      <c r="C37" s="445">
        <v>78.502159832999993</v>
      </c>
      <c r="D37" s="141" t="e">
        <v>#N/A</v>
      </c>
      <c r="E37" s="446">
        <f t="shared" si="2"/>
        <v>79.973231072749996</v>
      </c>
      <c r="F37" s="446">
        <v>78.502159832999993</v>
      </c>
      <c r="G37" s="138"/>
    </row>
    <row r="38" spans="1:7" x14ac:dyDescent="0.25">
      <c r="A38" s="147">
        <f t="shared" si="1"/>
        <v>2017</v>
      </c>
      <c r="B38" s="444">
        <f>[1]Dates!A123</f>
        <v>42856</v>
      </c>
      <c r="C38" s="445">
        <v>78.371707870999998</v>
      </c>
      <c r="D38" s="141" t="e">
        <v>#N/A</v>
      </c>
      <c r="E38" s="446">
        <f t="shared" si="2"/>
        <v>79.973231072749996</v>
      </c>
      <c r="F38" s="446">
        <v>78.371707870999998</v>
      </c>
      <c r="G38" s="138"/>
    </row>
    <row r="39" spans="1:7" x14ac:dyDescent="0.25">
      <c r="A39" s="147">
        <f t="shared" si="1"/>
        <v>2017</v>
      </c>
      <c r="B39" s="444">
        <f>[1]Dates!A124</f>
        <v>42887</v>
      </c>
      <c r="C39" s="445">
        <v>78.987322599999999</v>
      </c>
      <c r="D39" s="141" t="e">
        <v>#N/A</v>
      </c>
      <c r="E39" s="446">
        <f t="shared" si="2"/>
        <v>79.973231072749996</v>
      </c>
      <c r="F39" s="446">
        <v>78.987322599999999</v>
      </c>
      <c r="G39" s="138"/>
    </row>
    <row r="40" spans="1:7" x14ac:dyDescent="0.25">
      <c r="A40" s="147">
        <f t="shared" si="1"/>
        <v>2017</v>
      </c>
      <c r="B40" s="444">
        <f>[1]Dates!A125</f>
        <v>42917</v>
      </c>
      <c r="C40" s="445">
        <v>79.955689226000004</v>
      </c>
      <c r="D40" s="141" t="e">
        <v>#N/A</v>
      </c>
      <c r="E40" s="446">
        <f t="shared" si="2"/>
        <v>79.973231072749996</v>
      </c>
      <c r="F40" s="446">
        <v>79.955689226000004</v>
      </c>
      <c r="G40" s="138"/>
    </row>
    <row r="41" spans="1:7" x14ac:dyDescent="0.25">
      <c r="A41" s="147">
        <f t="shared" si="1"/>
        <v>2017</v>
      </c>
      <c r="B41" s="444">
        <f>[1]Dates!A126</f>
        <v>42948</v>
      </c>
      <c r="C41" s="445">
        <v>79.936718225999996</v>
      </c>
      <c r="D41" s="141" t="e">
        <v>#N/A</v>
      </c>
      <c r="E41" s="446">
        <f t="shared" si="2"/>
        <v>79.973231072749996</v>
      </c>
      <c r="F41" s="446">
        <v>79.936718225999996</v>
      </c>
      <c r="G41" s="138"/>
    </row>
    <row r="42" spans="1:7" x14ac:dyDescent="0.25">
      <c r="A42" s="147">
        <f t="shared" si="1"/>
        <v>2017</v>
      </c>
      <c r="B42" s="444">
        <f>[1]Dates!A127</f>
        <v>42979</v>
      </c>
      <c r="C42" s="445">
        <v>81.133553966999997</v>
      </c>
      <c r="D42" s="141" t="e">
        <v>#N/A</v>
      </c>
      <c r="E42" s="446">
        <f t="shared" si="2"/>
        <v>79.973231072749996</v>
      </c>
      <c r="F42" s="446">
        <v>81.133553966999997</v>
      </c>
      <c r="G42" s="138"/>
    </row>
    <row r="43" spans="1:7" x14ac:dyDescent="0.25">
      <c r="A43" s="147">
        <f t="shared" si="1"/>
        <v>2017</v>
      </c>
      <c r="B43" s="444">
        <f>[1]Dates!A128</f>
        <v>43009</v>
      </c>
      <c r="C43" s="445">
        <v>82.268117064999998</v>
      </c>
      <c r="D43" s="141" t="e">
        <v>#N/A</v>
      </c>
      <c r="E43" s="446">
        <f t="shared" si="2"/>
        <v>79.973231072749996</v>
      </c>
      <c r="F43" s="446">
        <v>82.268117064999998</v>
      </c>
      <c r="G43" s="138"/>
    </row>
    <row r="44" spans="1:7" x14ac:dyDescent="0.25">
      <c r="A44" s="147">
        <f t="shared" si="1"/>
        <v>2017</v>
      </c>
      <c r="B44" s="444">
        <f>[1]Dates!A129</f>
        <v>43040</v>
      </c>
      <c r="C44" s="445">
        <v>84.499417367000007</v>
      </c>
      <c r="D44" s="141" t="e">
        <v>#N/A</v>
      </c>
      <c r="E44" s="446">
        <f t="shared" si="2"/>
        <v>79.973231072749996</v>
      </c>
      <c r="F44" s="446">
        <v>84.499417367000007</v>
      </c>
      <c r="G44" s="138"/>
    </row>
    <row r="45" spans="1:7" x14ac:dyDescent="0.25">
      <c r="A45" s="147">
        <f t="shared" si="1"/>
        <v>2017</v>
      </c>
      <c r="B45" s="444">
        <f>[1]Dates!A130</f>
        <v>43070</v>
      </c>
      <c r="C45" s="445">
        <v>84.999681386999995</v>
      </c>
      <c r="D45" s="141" t="e">
        <v>#N/A</v>
      </c>
      <c r="E45" s="446"/>
      <c r="F45" s="446">
        <v>84.999681386999995</v>
      </c>
      <c r="G45" s="138"/>
    </row>
    <row r="46" spans="1:7" x14ac:dyDescent="0.25">
      <c r="A46" s="147">
        <f t="shared" si="1"/>
        <v>2018</v>
      </c>
      <c r="B46" s="444">
        <f>[1]Dates!A131</f>
        <v>43101</v>
      </c>
      <c r="C46" s="445">
        <v>83.432426323000001</v>
      </c>
      <c r="D46" s="141" t="e">
        <v>#N/A</v>
      </c>
      <c r="E46" s="446"/>
      <c r="F46" s="446">
        <v>83.432426323000001</v>
      </c>
      <c r="G46" s="138"/>
    </row>
    <row r="47" spans="1:7" x14ac:dyDescent="0.25">
      <c r="A47" s="147">
        <f t="shared" si="1"/>
        <v>2018</v>
      </c>
      <c r="B47" s="444">
        <f>[1]Dates!A132</f>
        <v>43132</v>
      </c>
      <c r="C47" s="445">
        <v>85.163614499999994</v>
      </c>
      <c r="D47" s="141" t="e">
        <v>#N/A</v>
      </c>
      <c r="E47" s="446">
        <f t="shared" ref="E47" si="3">AVERAGEIF($A$34:$A$95,A47,$F$34:$F$95)</f>
        <v>89.659562240166665</v>
      </c>
      <c r="F47" s="446">
        <v>85.163614499999994</v>
      </c>
      <c r="G47" s="138"/>
    </row>
    <row r="48" spans="1:7" x14ac:dyDescent="0.25">
      <c r="A48" s="147">
        <f t="shared" si="1"/>
        <v>2018</v>
      </c>
      <c r="B48" s="444">
        <f>[1]Dates!A133</f>
        <v>43160</v>
      </c>
      <c r="C48" s="445">
        <v>86.223440934999999</v>
      </c>
      <c r="D48" s="141" t="e">
        <v>#N/A</v>
      </c>
      <c r="E48" s="446">
        <f t="shared" ref="E48:E56" si="4">AVERAGEIF($A$34:$A$95,A48,$F$34:$F$95)</f>
        <v>89.659562240166665</v>
      </c>
      <c r="F48" s="446">
        <v>86.223440934999999</v>
      </c>
      <c r="G48" s="138"/>
    </row>
    <row r="49" spans="1:7" x14ac:dyDescent="0.25">
      <c r="A49" s="147">
        <f t="shared" si="1"/>
        <v>2018</v>
      </c>
      <c r="B49" s="444">
        <f>[1]Dates!A134</f>
        <v>43191</v>
      </c>
      <c r="C49" s="445">
        <v>86.596001200000003</v>
      </c>
      <c r="D49" s="141" t="e">
        <v>#N/A</v>
      </c>
      <c r="E49" s="446">
        <f t="shared" si="4"/>
        <v>89.659562240166665</v>
      </c>
      <c r="F49" s="446">
        <v>86.596001200000003</v>
      </c>
      <c r="G49" s="138"/>
    </row>
    <row r="50" spans="1:7" x14ac:dyDescent="0.25">
      <c r="A50" s="147">
        <f t="shared" si="1"/>
        <v>2018</v>
      </c>
      <c r="B50" s="444">
        <f>[1]Dates!A135</f>
        <v>43221</v>
      </c>
      <c r="C50" s="445">
        <v>87.530164612999997</v>
      </c>
      <c r="D50" s="141" t="e">
        <v>#N/A</v>
      </c>
      <c r="E50" s="446">
        <f t="shared" si="4"/>
        <v>89.659562240166665</v>
      </c>
      <c r="F50" s="446">
        <v>87.530164612999997</v>
      </c>
      <c r="G50" s="138"/>
    </row>
    <row r="51" spans="1:7" x14ac:dyDescent="0.25">
      <c r="A51" s="147">
        <f t="shared" si="1"/>
        <v>2018</v>
      </c>
      <c r="B51" s="444">
        <f>[1]Dates!A136</f>
        <v>43252</v>
      </c>
      <c r="C51" s="445">
        <v>88.033588899999998</v>
      </c>
      <c r="D51" s="141" t="e">
        <v>#N/A</v>
      </c>
      <c r="E51" s="446">
        <f t="shared" si="4"/>
        <v>89.659562240166665</v>
      </c>
      <c r="F51" s="446">
        <v>88.033588899999998</v>
      </c>
      <c r="G51" s="138"/>
    </row>
    <row r="52" spans="1:7" x14ac:dyDescent="0.25">
      <c r="A52" s="147">
        <f t="shared" si="1"/>
        <v>2018</v>
      </c>
      <c r="B52" s="444">
        <f>[1]Dates!A137</f>
        <v>43282</v>
      </c>
      <c r="C52" s="445">
        <v>89.794047613000004</v>
      </c>
      <c r="D52" s="141" t="e">
        <v>#N/A</v>
      </c>
      <c r="E52" s="446">
        <f t="shared" si="4"/>
        <v>89.659562240166665</v>
      </c>
      <c r="F52" s="446">
        <v>89.794047613000004</v>
      </c>
      <c r="G52" s="138"/>
    </row>
    <row r="53" spans="1:7" x14ac:dyDescent="0.25">
      <c r="A53" s="147">
        <f t="shared" si="1"/>
        <v>2018</v>
      </c>
      <c r="B53" s="444">
        <f>[1]Dates!A138</f>
        <v>43313</v>
      </c>
      <c r="C53" s="445">
        <v>91.766870128999997</v>
      </c>
      <c r="D53" s="141" t="e">
        <v>#N/A</v>
      </c>
      <c r="E53" s="446">
        <f t="shared" si="4"/>
        <v>89.659562240166665</v>
      </c>
      <c r="F53" s="446">
        <v>91.766870128999997</v>
      </c>
      <c r="G53" s="138"/>
    </row>
    <row r="54" spans="1:7" x14ac:dyDescent="0.25">
      <c r="A54" s="147">
        <f t="shared" si="1"/>
        <v>2018</v>
      </c>
      <c r="B54" s="444">
        <f>[1]Dates!A139</f>
        <v>43344</v>
      </c>
      <c r="C54" s="445">
        <v>93.001004332999997</v>
      </c>
      <c r="D54" s="141" t="e">
        <v>#N/A</v>
      </c>
      <c r="E54" s="446">
        <f t="shared" si="4"/>
        <v>89.659562240166665</v>
      </c>
      <c r="F54" s="446">
        <v>93.001004332999997</v>
      </c>
      <c r="G54" s="138"/>
    </row>
    <row r="55" spans="1:7" x14ac:dyDescent="0.25">
      <c r="A55" s="147">
        <f t="shared" si="1"/>
        <v>2018</v>
      </c>
      <c r="B55" s="444">
        <f>[1]Dates!A140</f>
        <v>43374</v>
      </c>
      <c r="C55" s="445">
        <v>93.836520194000002</v>
      </c>
      <c r="D55" s="141" t="e">
        <v>#N/A</v>
      </c>
      <c r="E55" s="446">
        <f t="shared" si="4"/>
        <v>89.659562240166665</v>
      </c>
      <c r="F55" s="446">
        <v>93.836520194000002</v>
      </c>
      <c r="G55" s="138"/>
    </row>
    <row r="56" spans="1:7" x14ac:dyDescent="0.25">
      <c r="A56" s="147">
        <f t="shared" si="1"/>
        <v>2018</v>
      </c>
      <c r="B56" s="444">
        <f>[1]Dates!A141</f>
        <v>43405</v>
      </c>
      <c r="C56" s="445">
        <v>95.161740399999999</v>
      </c>
      <c r="D56" s="141" t="e">
        <v>#N/A</v>
      </c>
      <c r="E56" s="446">
        <f t="shared" si="4"/>
        <v>89.659562240166665</v>
      </c>
      <c r="F56" s="446">
        <v>95.161740399999999</v>
      </c>
      <c r="G56" s="138"/>
    </row>
    <row r="57" spans="1:7" x14ac:dyDescent="0.25">
      <c r="A57" s="147">
        <f t="shared" si="1"/>
        <v>2018</v>
      </c>
      <c r="B57" s="444">
        <f>[1]Dates!A142</f>
        <v>43435</v>
      </c>
      <c r="C57" s="445">
        <v>95.375327741999996</v>
      </c>
      <c r="D57" s="141" t="e">
        <v>#N/A</v>
      </c>
      <c r="E57" s="446"/>
      <c r="F57" s="446">
        <v>95.375327741999996</v>
      </c>
      <c r="G57" s="138"/>
    </row>
    <row r="58" spans="1:7" x14ac:dyDescent="0.25">
      <c r="A58" s="147">
        <f t="shared" si="1"/>
        <v>2019</v>
      </c>
      <c r="B58" s="444">
        <f>[1]Dates!A143</f>
        <v>43466</v>
      </c>
      <c r="C58" s="445">
        <v>95.319401999999997</v>
      </c>
      <c r="D58" s="141" t="e">
        <v>#N/A</v>
      </c>
      <c r="E58" s="446"/>
      <c r="F58" s="446">
        <v>95.319401999999997</v>
      </c>
      <c r="G58" s="138"/>
    </row>
    <row r="59" spans="1:7" x14ac:dyDescent="0.25">
      <c r="A59" s="147">
        <f t="shared" si="1"/>
        <v>2019</v>
      </c>
      <c r="B59" s="444">
        <f>[1]Dates!A144</f>
        <v>43497</v>
      </c>
      <c r="C59" s="445">
        <v>96.317554571000002</v>
      </c>
      <c r="D59" s="141" t="e">
        <v>#N/A</v>
      </c>
      <c r="E59" s="446">
        <f t="shared" ref="E59" si="5">AVERAGEIF($A$34:$A$95,A59,$F$34:$F$95)</f>
        <v>98.376441305583342</v>
      </c>
      <c r="F59" s="446">
        <v>96.317554571000002</v>
      </c>
      <c r="G59" s="138"/>
    </row>
    <row r="60" spans="1:7" x14ac:dyDescent="0.25">
      <c r="A60" s="147">
        <f t="shared" si="1"/>
        <v>2019</v>
      </c>
      <c r="B60" s="444">
        <f>[1]Dates!A145</f>
        <v>43525</v>
      </c>
      <c r="C60" s="445">
        <v>96.396293129</v>
      </c>
      <c r="D60" s="141" t="e">
        <v>#N/A</v>
      </c>
      <c r="E60" s="446">
        <f t="shared" ref="E60:E68" si="6">AVERAGEIF($A$34:$A$95,A60,$F$34:$F$95)</f>
        <v>98.376441305583342</v>
      </c>
      <c r="F60" s="446">
        <v>96.396293129</v>
      </c>
      <c r="G60" s="138"/>
    </row>
    <row r="61" spans="1:7" x14ac:dyDescent="0.25">
      <c r="A61" s="147">
        <f t="shared" si="1"/>
        <v>2019</v>
      </c>
      <c r="B61" s="444">
        <f>[1]Dates!A146</f>
        <v>43556</v>
      </c>
      <c r="C61" s="445">
        <v>97.176845967000006</v>
      </c>
      <c r="D61" s="141" t="e">
        <v>#N/A</v>
      </c>
      <c r="E61" s="446">
        <f t="shared" si="6"/>
        <v>98.376441305583342</v>
      </c>
      <c r="F61" s="446">
        <v>97.176845967000006</v>
      </c>
      <c r="G61" s="138"/>
    </row>
    <row r="62" spans="1:7" x14ac:dyDescent="0.25">
      <c r="A62" s="147">
        <f t="shared" si="1"/>
        <v>2019</v>
      </c>
      <c r="B62" s="444">
        <f>[1]Dates!A147</f>
        <v>43586</v>
      </c>
      <c r="C62" s="445">
        <v>97.602410000000006</v>
      </c>
      <c r="D62" s="141" t="e">
        <v>#N/A</v>
      </c>
      <c r="E62" s="446">
        <f t="shared" si="6"/>
        <v>98.376441305583342</v>
      </c>
      <c r="F62" s="446">
        <v>97.602410000000006</v>
      </c>
      <c r="G62" s="138"/>
    </row>
    <row r="63" spans="1:7" x14ac:dyDescent="0.25">
      <c r="A63" s="147">
        <f t="shared" si="1"/>
        <v>2019</v>
      </c>
      <c r="B63" s="444">
        <f>[1]Dates!A148</f>
        <v>43617</v>
      </c>
      <c r="C63" s="445">
        <v>97.999020000000002</v>
      </c>
      <c r="D63" s="141">
        <v>97.999020000000002</v>
      </c>
      <c r="E63" s="446">
        <f t="shared" si="6"/>
        <v>98.376441305583342</v>
      </c>
      <c r="F63" s="446">
        <v>97.999020000000002</v>
      </c>
      <c r="G63" s="138"/>
    </row>
    <row r="64" spans="1:7" x14ac:dyDescent="0.25">
      <c r="A64" s="147">
        <f t="shared" si="1"/>
        <v>2019</v>
      </c>
      <c r="B64" s="444">
        <f>[1]Dates!A149</f>
        <v>43647</v>
      </c>
      <c r="C64" s="445" t="e">
        <v>#N/A</v>
      </c>
      <c r="D64" s="141">
        <v>98.744349999999997</v>
      </c>
      <c r="E64" s="446">
        <f t="shared" si="6"/>
        <v>98.376441305583342</v>
      </c>
      <c r="F64" s="446">
        <v>98.744349999999997</v>
      </c>
      <c r="G64" s="138"/>
    </row>
    <row r="65" spans="1:7" x14ac:dyDescent="0.25">
      <c r="A65" s="147">
        <f t="shared" si="1"/>
        <v>2019</v>
      </c>
      <c r="B65" s="444">
        <f>[1]Dates!A150</f>
        <v>43678</v>
      </c>
      <c r="C65" s="445" t="e">
        <v>#N/A</v>
      </c>
      <c r="D65" s="141">
        <v>99.437529999999995</v>
      </c>
      <c r="E65" s="446">
        <f t="shared" si="6"/>
        <v>98.376441305583342</v>
      </c>
      <c r="F65" s="446">
        <v>99.437529999999995</v>
      </c>
      <c r="G65" s="138"/>
    </row>
    <row r="66" spans="1:7" x14ac:dyDescent="0.25">
      <c r="A66" s="147">
        <f t="shared" si="1"/>
        <v>2019</v>
      </c>
      <c r="B66" s="444">
        <f>[1]Dates!A151</f>
        <v>43709</v>
      </c>
      <c r="C66" s="445" t="e">
        <v>#N/A</v>
      </c>
      <c r="D66" s="141">
        <v>99.891589999999994</v>
      </c>
      <c r="E66" s="446">
        <f t="shared" si="6"/>
        <v>98.376441305583342</v>
      </c>
      <c r="F66" s="446">
        <v>99.891589999999994</v>
      </c>
      <c r="G66" s="138"/>
    </row>
    <row r="67" spans="1:7" x14ac:dyDescent="0.25">
      <c r="A67" s="147">
        <f t="shared" si="1"/>
        <v>2019</v>
      </c>
      <c r="B67" s="444">
        <f>[1]Dates!A152</f>
        <v>43739</v>
      </c>
      <c r="C67" s="445" t="e">
        <v>#N/A</v>
      </c>
      <c r="D67" s="141">
        <v>100.2499</v>
      </c>
      <c r="E67" s="446">
        <f t="shared" si="6"/>
        <v>98.376441305583342</v>
      </c>
      <c r="F67" s="446">
        <v>100.2499</v>
      </c>
      <c r="G67" s="138"/>
    </row>
    <row r="68" spans="1:7" x14ac:dyDescent="0.25">
      <c r="A68" s="147">
        <f t="shared" si="1"/>
        <v>2019</v>
      </c>
      <c r="B68" s="444">
        <f>[1]Dates!A153</f>
        <v>43770</v>
      </c>
      <c r="C68" s="445" t="e">
        <v>#N/A</v>
      </c>
      <c r="D68" s="141">
        <v>100.7783</v>
      </c>
      <c r="E68" s="446">
        <f t="shared" si="6"/>
        <v>98.376441305583342</v>
      </c>
      <c r="F68" s="446">
        <v>100.7783</v>
      </c>
      <c r="G68" s="138"/>
    </row>
    <row r="69" spans="1:7" x14ac:dyDescent="0.25">
      <c r="A69" s="147">
        <f t="shared" si="1"/>
        <v>2019</v>
      </c>
      <c r="B69" s="444">
        <f>[1]Dates!A154</f>
        <v>43800</v>
      </c>
      <c r="C69" s="445" t="e">
        <v>#N/A</v>
      </c>
      <c r="D69" s="141">
        <v>100.6041</v>
      </c>
      <c r="E69" s="446"/>
      <c r="F69" s="446">
        <v>100.6041</v>
      </c>
      <c r="G69" s="138"/>
    </row>
    <row r="70" spans="1:7" x14ac:dyDescent="0.25">
      <c r="A70" s="147">
        <f t="shared" si="1"/>
        <v>2020</v>
      </c>
      <c r="B70" s="444">
        <f>[1]Dates!A155</f>
        <v>43831</v>
      </c>
      <c r="C70" s="445" t="e">
        <v>#N/A</v>
      </c>
      <c r="D70" s="141">
        <v>100.00960000000001</v>
      </c>
      <c r="E70" s="446"/>
      <c r="F70" s="446">
        <v>100.00960000000001</v>
      </c>
      <c r="G70" s="138"/>
    </row>
    <row r="71" spans="1:7" x14ac:dyDescent="0.25">
      <c r="A71" s="147">
        <f t="shared" si="1"/>
        <v>2020</v>
      </c>
      <c r="B71" s="444">
        <f>[1]Dates!A156</f>
        <v>43862</v>
      </c>
      <c r="C71" s="445" t="e">
        <v>#N/A</v>
      </c>
      <c r="D71" s="141">
        <v>99.600319999999996</v>
      </c>
      <c r="E71" s="446">
        <f t="shared" ref="E71" si="7">AVERAGEIF($A$34:$A$95,A71,$F$34:$F$95)</f>
        <v>100.16063583333334</v>
      </c>
      <c r="F71" s="446">
        <v>99.600319999999996</v>
      </c>
      <c r="G71" s="138"/>
    </row>
    <row r="72" spans="1:7" x14ac:dyDescent="0.25">
      <c r="A72" s="147">
        <f t="shared" si="1"/>
        <v>2020</v>
      </c>
      <c r="B72" s="444">
        <f>[1]Dates!A157</f>
        <v>43891</v>
      </c>
      <c r="C72" s="445" t="e">
        <v>#N/A</v>
      </c>
      <c r="D72" s="141">
        <v>99.422709999999995</v>
      </c>
      <c r="E72" s="446">
        <f t="shared" ref="E72:E80" si="8">AVERAGEIF($A$34:$A$95,A72,$F$34:$F$95)</f>
        <v>100.16063583333334</v>
      </c>
      <c r="F72" s="446">
        <v>99.422709999999995</v>
      </c>
      <c r="G72" s="138"/>
    </row>
    <row r="73" spans="1:7" x14ac:dyDescent="0.25">
      <c r="A73" s="147">
        <f t="shared" si="1"/>
        <v>2020</v>
      </c>
      <c r="B73" s="444">
        <f>[1]Dates!A158</f>
        <v>43922</v>
      </c>
      <c r="C73" s="445" t="e">
        <v>#N/A</v>
      </c>
      <c r="D73" s="141">
        <v>99.451660000000004</v>
      </c>
      <c r="E73" s="446">
        <f t="shared" si="8"/>
        <v>100.16063583333334</v>
      </c>
      <c r="F73" s="446">
        <v>99.451660000000004</v>
      </c>
      <c r="G73" s="138"/>
    </row>
    <row r="74" spans="1:7" x14ac:dyDescent="0.25">
      <c r="A74" s="147">
        <f t="shared" si="1"/>
        <v>2020</v>
      </c>
      <c r="B74" s="444">
        <f>[1]Dates!A159</f>
        <v>43952</v>
      </c>
      <c r="C74" s="445" t="e">
        <v>#N/A</v>
      </c>
      <c r="D74" s="141">
        <v>99.761439999999993</v>
      </c>
      <c r="E74" s="446">
        <f t="shared" si="8"/>
        <v>100.16063583333334</v>
      </c>
      <c r="F74" s="446">
        <v>99.761439999999993</v>
      </c>
      <c r="G74" s="138"/>
    </row>
    <row r="75" spans="1:7" x14ac:dyDescent="0.25">
      <c r="A75" s="147">
        <f t="shared" si="1"/>
        <v>2020</v>
      </c>
      <c r="B75" s="444">
        <f>[1]Dates!A160</f>
        <v>43983</v>
      </c>
      <c r="C75" s="445" t="e">
        <v>#N/A</v>
      </c>
      <c r="D75" s="141">
        <v>100.0269</v>
      </c>
      <c r="E75" s="446">
        <f t="shared" si="8"/>
        <v>100.16063583333334</v>
      </c>
      <c r="F75" s="446">
        <v>100.0269</v>
      </c>
      <c r="G75" s="138"/>
    </row>
    <row r="76" spans="1:7" x14ac:dyDescent="0.25">
      <c r="A76" s="147">
        <f t="shared" si="1"/>
        <v>2020</v>
      </c>
      <c r="B76" s="444">
        <f>[1]Dates!A161</f>
        <v>44013</v>
      </c>
      <c r="C76" s="445" t="e">
        <v>#N/A</v>
      </c>
      <c r="D76" s="141">
        <v>100.1906</v>
      </c>
      <c r="E76" s="446">
        <f t="shared" si="8"/>
        <v>100.16063583333334</v>
      </c>
      <c r="F76" s="446">
        <v>100.1906</v>
      </c>
      <c r="G76" s="138"/>
    </row>
    <row r="77" spans="1:7" x14ac:dyDescent="0.25">
      <c r="A77" s="147">
        <f t="shared" si="1"/>
        <v>2020</v>
      </c>
      <c r="B77" s="444">
        <f>[1]Dates!A162</f>
        <v>44044</v>
      </c>
      <c r="C77" s="445" t="e">
        <v>#N/A</v>
      </c>
      <c r="D77" s="141">
        <v>100.5968</v>
      </c>
      <c r="E77" s="446">
        <f t="shared" si="8"/>
        <v>100.16063583333334</v>
      </c>
      <c r="F77" s="446">
        <v>100.5968</v>
      </c>
      <c r="G77" s="138"/>
    </row>
    <row r="78" spans="1:7" x14ac:dyDescent="0.25">
      <c r="A78" s="147">
        <f t="shared" si="1"/>
        <v>2020</v>
      </c>
      <c r="B78" s="444">
        <f>[1]Dates!A163</f>
        <v>44075</v>
      </c>
      <c r="C78" s="445" t="e">
        <v>#N/A</v>
      </c>
      <c r="D78" s="141">
        <v>100.9098</v>
      </c>
      <c r="E78" s="446">
        <f t="shared" si="8"/>
        <v>100.16063583333334</v>
      </c>
      <c r="F78" s="446">
        <v>100.9098</v>
      </c>
      <c r="G78" s="138"/>
    </row>
    <row r="79" spans="1:7" x14ac:dyDescent="0.25">
      <c r="A79" s="147">
        <f t="shared" si="1"/>
        <v>2020</v>
      </c>
      <c r="B79" s="444">
        <f>[1]Dates!A164</f>
        <v>44105</v>
      </c>
      <c r="C79" s="445" t="e">
        <v>#N/A</v>
      </c>
      <c r="D79" s="141">
        <v>100.8252</v>
      </c>
      <c r="E79" s="446">
        <f t="shared" si="8"/>
        <v>100.16063583333334</v>
      </c>
      <c r="F79" s="446">
        <v>100.8252</v>
      </c>
      <c r="G79" s="138"/>
    </row>
    <row r="80" spans="1:7" x14ac:dyDescent="0.25">
      <c r="A80" s="147">
        <f t="shared" si="1"/>
        <v>2020</v>
      </c>
      <c r="B80" s="444">
        <f>[1]Dates!A165</f>
        <v>44136</v>
      </c>
      <c r="C80" s="445" t="e">
        <v>#N/A</v>
      </c>
      <c r="D80" s="141">
        <v>100.8511</v>
      </c>
      <c r="E80" s="446">
        <f t="shared" si="8"/>
        <v>100.16063583333334</v>
      </c>
      <c r="F80" s="446">
        <v>100.8511</v>
      </c>
      <c r="G80" s="138"/>
    </row>
    <row r="81" spans="1:7" x14ac:dyDescent="0.25">
      <c r="A81" s="147">
        <f t="shared" si="1"/>
        <v>2020</v>
      </c>
      <c r="B81" s="444">
        <f>[1]Dates!A166</f>
        <v>44166</v>
      </c>
      <c r="C81" s="445" t="e">
        <v>#N/A</v>
      </c>
      <c r="D81" s="141">
        <v>100.28149999999999</v>
      </c>
      <c r="E81" s="446"/>
      <c r="F81" s="446">
        <v>100.28149999999999</v>
      </c>
      <c r="G81" s="138"/>
    </row>
    <row r="82" spans="1:7" x14ac:dyDescent="0.25">
      <c r="A82" s="147"/>
      <c r="B82" s="444"/>
      <c r="C82" s="147"/>
      <c r="D82" s="446"/>
      <c r="E82" s="147"/>
      <c r="F82" s="446"/>
      <c r="G82" s="138"/>
    </row>
    <row r="83" spans="1:7" x14ac:dyDescent="0.25">
      <c r="A83" s="147"/>
      <c r="B83" s="444"/>
      <c r="C83" s="147"/>
      <c r="D83" s="446"/>
      <c r="E83" s="147"/>
      <c r="F83" s="446"/>
      <c r="G83" s="138"/>
    </row>
    <row r="84" spans="1:7" x14ac:dyDescent="0.25">
      <c r="A84" s="147"/>
      <c r="B84" s="444"/>
      <c r="C84" s="147"/>
      <c r="D84" s="446"/>
      <c r="E84" s="147"/>
      <c r="F84" s="446"/>
      <c r="G84" s="138"/>
    </row>
    <row r="85" spans="1:7" x14ac:dyDescent="0.25">
      <c r="A85" s="147"/>
      <c r="B85" s="444"/>
      <c r="C85" s="147"/>
      <c r="D85" s="446"/>
      <c r="E85" s="147"/>
      <c r="F85" s="446"/>
      <c r="G85" s="138"/>
    </row>
    <row r="86" spans="1:7" x14ac:dyDescent="0.25">
      <c r="A86" s="147"/>
      <c r="B86" s="444"/>
      <c r="C86" s="147"/>
      <c r="D86" s="446"/>
      <c r="E86" s="147"/>
      <c r="F86" s="446"/>
      <c r="G86" s="138"/>
    </row>
    <row r="87" spans="1:7" x14ac:dyDescent="0.25">
      <c r="A87" s="147"/>
      <c r="B87" s="444"/>
      <c r="C87" s="147"/>
      <c r="D87" s="446"/>
      <c r="E87" s="147"/>
      <c r="F87" s="446"/>
      <c r="G87" s="138"/>
    </row>
    <row r="88" spans="1:7" x14ac:dyDescent="0.25">
      <c r="A88" s="75"/>
      <c r="B88" s="75" t="s">
        <v>0</v>
      </c>
      <c r="C88" s="147"/>
      <c r="D88" s="446"/>
      <c r="E88" s="147"/>
      <c r="F88" s="446"/>
      <c r="G88" s="138"/>
    </row>
    <row r="89" spans="1:7" x14ac:dyDescent="0.25">
      <c r="A89" s="30">
        <v>2.5</v>
      </c>
      <c r="B89" s="29">
        <v>-2</v>
      </c>
      <c r="C89" s="147"/>
      <c r="D89" s="446"/>
      <c r="E89" s="147"/>
      <c r="F89" s="446"/>
      <c r="G89" s="138"/>
    </row>
    <row r="90" spans="1:7" x14ac:dyDescent="0.25">
      <c r="A90" s="30">
        <v>2.5</v>
      </c>
      <c r="B90" s="29">
        <v>10</v>
      </c>
      <c r="C90" s="147"/>
      <c r="D90" s="446"/>
      <c r="E90" s="147"/>
      <c r="F90" s="446"/>
      <c r="G90" s="138"/>
    </row>
    <row r="91" spans="1:7" x14ac:dyDescent="0.25">
      <c r="B91" s="134"/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5.85546875" style="131" customWidth="1"/>
    <col min="18" max="18" width="11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N1" s="148"/>
      <c r="Q1" s="148"/>
    </row>
    <row r="2" spans="1:18" ht="15.75" x14ac:dyDescent="0.25">
      <c r="A2" s="44" t="str">
        <f>[1]Dates!$B$6</f>
        <v>Short-Term Energy Outlook, July 2019</v>
      </c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53" t="s">
        <v>272</v>
      </c>
      <c r="R6" s="234" t="s">
        <v>277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54" t="s">
        <v>273</v>
      </c>
      <c r="R7" s="235" t="s">
        <v>278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54" t="s">
        <v>481</v>
      </c>
      <c r="R8" s="299" t="s">
        <v>279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354" t="s">
        <v>480</v>
      </c>
      <c r="R9" s="299" t="s">
        <v>482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  <c r="Q10" s="352" t="s">
        <v>210</v>
      </c>
      <c r="R10" s="296" t="s">
        <v>276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13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13" x14ac:dyDescent="0.25">
      <c r="A24"/>
      <c r="B24"/>
      <c r="C24" s="578" t="s">
        <v>74</v>
      </c>
      <c r="D24" s="578"/>
      <c r="E24" s="578"/>
      <c r="F24" s="578"/>
      <c r="G24" s="578"/>
      <c r="H24" s="32"/>
      <c r="I24" s="578" t="s">
        <v>75</v>
      </c>
      <c r="J24" s="578"/>
      <c r="K24" s="578"/>
      <c r="L24" s="578"/>
    </row>
    <row r="25" spans="1:13" x14ac:dyDescent="0.25">
      <c r="A25" s="133"/>
      <c r="B25" s="9"/>
      <c r="C25" s="82">
        <f>[1]Dates!$C$35</f>
        <v>2016</v>
      </c>
      <c r="D25" s="82">
        <f>[1]Dates!$C$36</f>
        <v>2017</v>
      </c>
      <c r="E25" s="82">
        <f>[1]Dates!$C$37</f>
        <v>2018</v>
      </c>
      <c r="F25" s="82">
        <f>[1]Dates!$C$38</f>
        <v>2019</v>
      </c>
      <c r="G25" s="82">
        <f>[1]Dates!$C$39</f>
        <v>2020</v>
      </c>
      <c r="H25" s="35"/>
      <c r="I25" s="82">
        <f>[1]Dates!$C$36</f>
        <v>2017</v>
      </c>
      <c r="J25" s="82">
        <f>[1]Dates!$C$37</f>
        <v>2018</v>
      </c>
      <c r="K25" s="82">
        <f>[1]Dates!$C$38</f>
        <v>2019</v>
      </c>
      <c r="L25" s="82">
        <f>[1]Dates!$C$39</f>
        <v>2020</v>
      </c>
    </row>
    <row r="26" spans="1:13" x14ac:dyDescent="0.25">
      <c r="A26" s="133"/>
      <c r="B26" s="142" t="s">
        <v>272</v>
      </c>
      <c r="C26" s="6">
        <v>27.282158559999999</v>
      </c>
      <c r="D26" s="6">
        <v>25.385081882000001</v>
      </c>
      <c r="E26" s="6">
        <v>29.111489560999999</v>
      </c>
      <c r="F26" s="6">
        <v>30.21975643</v>
      </c>
      <c r="G26" s="6">
        <v>29.98130377</v>
      </c>
      <c r="H26" s="417" t="s">
        <v>272</v>
      </c>
      <c r="I26" s="6">
        <f t="shared" ref="I26:L29" si="0">D26-C26</f>
        <v>-1.8970766779999977</v>
      </c>
      <c r="J26" s="6">
        <f t="shared" si="0"/>
        <v>3.7264076789999976</v>
      </c>
      <c r="K26" s="6">
        <f t="shared" si="0"/>
        <v>1.1082668690000013</v>
      </c>
      <c r="L26" s="6">
        <f t="shared" si="0"/>
        <v>-0.23845266000000009</v>
      </c>
    </row>
    <row r="27" spans="1:13" x14ac:dyDescent="0.25">
      <c r="A27" s="133"/>
      <c r="B27" s="142" t="s">
        <v>273</v>
      </c>
      <c r="C27" s="6">
        <v>21.116617485999999</v>
      </c>
      <c r="D27" s="6">
        <v>21.778613699000001</v>
      </c>
      <c r="E27" s="6">
        <v>22.70090411</v>
      </c>
      <c r="F27" s="6">
        <v>23.262543999999998</v>
      </c>
      <c r="G27" s="6">
        <v>23.803460109</v>
      </c>
      <c r="H27" s="417" t="s">
        <v>273</v>
      </c>
      <c r="I27" s="6">
        <f t="shared" si="0"/>
        <v>0.66199621300000189</v>
      </c>
      <c r="J27" s="6">
        <f t="shared" si="0"/>
        <v>0.92229041099999876</v>
      </c>
      <c r="K27" s="6">
        <f t="shared" si="0"/>
        <v>0.56163988999999859</v>
      </c>
      <c r="L27" s="6">
        <f t="shared" si="0"/>
        <v>0.5409161090000012</v>
      </c>
    </row>
    <row r="28" spans="1:13" x14ac:dyDescent="0.25">
      <c r="A28" s="133"/>
      <c r="B28" s="142" t="s">
        <v>274</v>
      </c>
      <c r="C28" s="6">
        <v>20.3720300546</v>
      </c>
      <c r="D28" s="6">
        <v>20.757120548</v>
      </c>
      <c r="E28" s="6">
        <v>23.151375342599998</v>
      </c>
      <c r="F28" s="6">
        <v>23.403807071099997</v>
      </c>
      <c r="G28" s="6">
        <v>22.795289996800001</v>
      </c>
      <c r="H28" s="417" t="s">
        <v>274</v>
      </c>
      <c r="I28" s="6">
        <f t="shared" si="0"/>
        <v>0.3850904933999999</v>
      </c>
      <c r="J28" s="6">
        <f t="shared" si="0"/>
        <v>2.3942547945999983</v>
      </c>
      <c r="K28" s="6">
        <f t="shared" si="0"/>
        <v>0.25243172849999951</v>
      </c>
      <c r="L28" s="6">
        <f t="shared" si="0"/>
        <v>-0.60851707429999635</v>
      </c>
    </row>
    <row r="29" spans="1:13" x14ac:dyDescent="0.25">
      <c r="A29" s="133"/>
      <c r="B29" s="143" t="s">
        <v>263</v>
      </c>
      <c r="C29" s="66">
        <f>+C30-SUM(C26:C28)</f>
        <v>6.2133224054000067</v>
      </c>
      <c r="D29" s="66">
        <f t="shared" ref="D29:G29" si="1">+D30-SUM(D26:D28)</f>
        <v>6.3962438359999965</v>
      </c>
      <c r="E29" s="66">
        <f t="shared" si="1"/>
        <v>7.1086876714000056</v>
      </c>
      <c r="F29" s="66">
        <f t="shared" si="1"/>
        <v>7.7001568639000197</v>
      </c>
      <c r="G29" s="66">
        <f t="shared" si="1"/>
        <v>7.9580828182000118</v>
      </c>
      <c r="H29" s="414" t="s">
        <v>263</v>
      </c>
      <c r="I29" s="66">
        <f t="shared" si="0"/>
        <v>0.18292143059998978</v>
      </c>
      <c r="J29" s="66">
        <f t="shared" si="0"/>
        <v>0.71244383540000911</v>
      </c>
      <c r="K29" s="66">
        <f t="shared" si="0"/>
        <v>0.59146919250001417</v>
      </c>
      <c r="L29" s="66">
        <f t="shared" si="0"/>
        <v>0.2579259542999921</v>
      </c>
    </row>
    <row r="30" spans="1:13" x14ac:dyDescent="0.25">
      <c r="A30"/>
      <c r="B30" s="126" t="s">
        <v>235</v>
      </c>
      <c r="C30" s="6">
        <v>74.984128506000005</v>
      </c>
      <c r="D30" s="6">
        <v>74.317059964999999</v>
      </c>
      <c r="E30" s="6">
        <v>82.072456685000006</v>
      </c>
      <c r="F30" s="6">
        <v>84.586264365000005</v>
      </c>
      <c r="G30" s="6">
        <v>84.538136694000002</v>
      </c>
      <c r="H30" s="6"/>
      <c r="I30" s="12">
        <f>+SUM(I26:I29)</f>
        <v>-0.66706854100000612</v>
      </c>
      <c r="J30" s="12">
        <f>+SUM(J26:J29)</f>
        <v>7.7553967200000038</v>
      </c>
      <c r="K30" s="12">
        <f>+SUM(K26:K29)</f>
        <v>2.5138076800000135</v>
      </c>
      <c r="L30" s="12">
        <f>+SUM(L26:L29)</f>
        <v>-4.8127671000003147E-2</v>
      </c>
    </row>
    <row r="31" spans="1:13" x14ac:dyDescent="0.25">
      <c r="A31" s="367" t="str">
        <f>"Source: Short-Term Energy Outlook, "&amp;[1]Dates!$B$7&amp;""</f>
        <v>Source: Short-Term Energy Outlook, July 2019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275</v>
      </c>
      <c r="D35" s="147" t="s">
        <v>242</v>
      </c>
      <c r="E35" s="468" t="s">
        <v>241</v>
      </c>
      <c r="F35" s="468" t="s">
        <v>498</v>
      </c>
    </row>
    <row r="36" spans="1:7" x14ac:dyDescent="0.25">
      <c r="A36" s="147">
        <f t="shared" ref="A36:A83" si="2">YEAR(B36)</f>
        <v>2017</v>
      </c>
      <c r="B36" s="444">
        <f>[1]Dates!A119</f>
        <v>42736</v>
      </c>
      <c r="C36" s="483">
        <v>93.971454483000002</v>
      </c>
      <c r="D36" s="136" t="e">
        <v>#N/A</v>
      </c>
      <c r="E36" s="482"/>
      <c r="F36" s="482">
        <v>93.971454483000002</v>
      </c>
      <c r="G36" s="138"/>
    </row>
    <row r="37" spans="1:7" x14ac:dyDescent="0.25">
      <c r="A37" s="147">
        <f t="shared" si="2"/>
        <v>2017</v>
      </c>
      <c r="B37" s="444">
        <f>[1]Dates!A120</f>
        <v>42767</v>
      </c>
      <c r="C37" s="483">
        <v>83.541220213000003</v>
      </c>
      <c r="D37" s="136" t="e">
        <v>#N/A</v>
      </c>
      <c r="E37" s="482">
        <f t="shared" ref="E37:E46" si="3">AVERAGEIF($A$36:$A$97,A37,$F$36:$F$97)</f>
        <v>74.319437042083337</v>
      </c>
      <c r="F37" s="482">
        <v>83.541220213000003</v>
      </c>
      <c r="G37" s="138"/>
    </row>
    <row r="38" spans="1:7" x14ac:dyDescent="0.25">
      <c r="A38" s="147">
        <f t="shared" si="2"/>
        <v>2017</v>
      </c>
      <c r="B38" s="444">
        <f>[1]Dates!A121</f>
        <v>42795</v>
      </c>
      <c r="C38" s="483">
        <v>81.372219091999995</v>
      </c>
      <c r="D38" s="136" t="e">
        <v>#N/A</v>
      </c>
      <c r="E38" s="482">
        <f t="shared" si="3"/>
        <v>74.319437042083337</v>
      </c>
      <c r="F38" s="482">
        <v>81.372219091999995</v>
      </c>
      <c r="G38" s="138"/>
    </row>
    <row r="39" spans="1:7" x14ac:dyDescent="0.25">
      <c r="A39" s="147">
        <f t="shared" si="2"/>
        <v>2017</v>
      </c>
      <c r="B39" s="444">
        <f>[1]Dates!A122</f>
        <v>42826</v>
      </c>
      <c r="C39" s="483">
        <v>64.367193936999996</v>
      </c>
      <c r="D39" s="136" t="e">
        <v>#N/A</v>
      </c>
      <c r="E39" s="482">
        <f t="shared" si="3"/>
        <v>74.319437042083337</v>
      </c>
      <c r="F39" s="482">
        <v>64.367193936999996</v>
      </c>
      <c r="G39" s="138"/>
    </row>
    <row r="40" spans="1:7" x14ac:dyDescent="0.25">
      <c r="A40" s="147">
        <f t="shared" si="2"/>
        <v>2017</v>
      </c>
      <c r="B40" s="444">
        <f>[1]Dates!A123</f>
        <v>42856</v>
      </c>
      <c r="C40" s="483">
        <v>60.993230029000003</v>
      </c>
      <c r="D40" s="136" t="e">
        <v>#N/A</v>
      </c>
      <c r="E40" s="482">
        <f t="shared" si="3"/>
        <v>74.319437042083337</v>
      </c>
      <c r="F40" s="482">
        <v>60.993230029000003</v>
      </c>
      <c r="G40" s="138"/>
    </row>
    <row r="41" spans="1:7" x14ac:dyDescent="0.25">
      <c r="A41" s="147">
        <f t="shared" si="2"/>
        <v>2017</v>
      </c>
      <c r="B41" s="444">
        <f>[1]Dates!A124</f>
        <v>42887</v>
      </c>
      <c r="C41" s="483">
        <v>63.633924</v>
      </c>
      <c r="D41" s="136" t="e">
        <v>#N/A</v>
      </c>
      <c r="E41" s="482">
        <f t="shared" si="3"/>
        <v>74.319437042083337</v>
      </c>
      <c r="F41" s="482">
        <v>63.633924</v>
      </c>
      <c r="G41" s="138"/>
    </row>
    <row r="42" spans="1:7" x14ac:dyDescent="0.25">
      <c r="A42" s="147">
        <f t="shared" si="2"/>
        <v>2017</v>
      </c>
      <c r="B42" s="444">
        <f>[1]Dates!A125</f>
        <v>42917</v>
      </c>
      <c r="C42" s="483">
        <v>69.040276519000003</v>
      </c>
      <c r="D42" s="136" t="e">
        <v>#N/A</v>
      </c>
      <c r="E42" s="482">
        <f t="shared" si="3"/>
        <v>74.319437042083337</v>
      </c>
      <c r="F42" s="482">
        <v>69.040276519000003</v>
      </c>
      <c r="G42" s="138"/>
    </row>
    <row r="43" spans="1:7" x14ac:dyDescent="0.25">
      <c r="A43" s="147">
        <f t="shared" si="2"/>
        <v>2017</v>
      </c>
      <c r="B43" s="444">
        <f>[1]Dates!A126</f>
        <v>42948</v>
      </c>
      <c r="C43" s="483">
        <v>67.523258455999994</v>
      </c>
      <c r="D43" s="136" t="e">
        <v>#N/A</v>
      </c>
      <c r="E43" s="482">
        <f t="shared" si="3"/>
        <v>74.319437042083337</v>
      </c>
      <c r="F43" s="482">
        <v>67.523258455999994</v>
      </c>
      <c r="G43" s="138"/>
    </row>
    <row r="44" spans="1:7" x14ac:dyDescent="0.25">
      <c r="A44" s="147">
        <f t="shared" si="2"/>
        <v>2017</v>
      </c>
      <c r="B44" s="444">
        <f>[1]Dates!A127</f>
        <v>42979</v>
      </c>
      <c r="C44" s="483">
        <v>63.991618903000003</v>
      </c>
      <c r="D44" s="136" t="e">
        <v>#N/A</v>
      </c>
      <c r="E44" s="482">
        <f t="shared" si="3"/>
        <v>74.319437042083337</v>
      </c>
      <c r="F44" s="482">
        <v>63.991618903000003</v>
      </c>
      <c r="G44" s="138"/>
    </row>
    <row r="45" spans="1:7" x14ac:dyDescent="0.25">
      <c r="A45" s="147">
        <f t="shared" si="2"/>
        <v>2017</v>
      </c>
      <c r="B45" s="444">
        <f>[1]Dates!A128</f>
        <v>43009</v>
      </c>
      <c r="C45" s="483">
        <v>65.473677874000003</v>
      </c>
      <c r="D45" s="136" t="e">
        <v>#N/A</v>
      </c>
      <c r="E45" s="482">
        <f t="shared" si="3"/>
        <v>74.319437042083337</v>
      </c>
      <c r="F45" s="482">
        <v>65.473677874000003</v>
      </c>
      <c r="G45" s="138"/>
    </row>
    <row r="46" spans="1:7" x14ac:dyDescent="0.25">
      <c r="A46" s="147">
        <f t="shared" si="2"/>
        <v>2017</v>
      </c>
      <c r="B46" s="444">
        <f>[1]Dates!A129</f>
        <v>43040</v>
      </c>
      <c r="C46" s="483">
        <v>78.487295099999997</v>
      </c>
      <c r="D46" s="136" t="e">
        <v>#N/A</v>
      </c>
      <c r="E46" s="482">
        <f t="shared" si="3"/>
        <v>74.319437042083337</v>
      </c>
      <c r="F46" s="482">
        <v>78.487295099999997</v>
      </c>
      <c r="G46" s="138"/>
    </row>
    <row r="47" spans="1:7" x14ac:dyDescent="0.25">
      <c r="A47" s="147">
        <f t="shared" si="2"/>
        <v>2017</v>
      </c>
      <c r="B47" s="444">
        <f>[1]Dates!A130</f>
        <v>43070</v>
      </c>
      <c r="C47" s="483">
        <v>99.437875899000005</v>
      </c>
      <c r="D47" s="136" t="e">
        <v>#N/A</v>
      </c>
      <c r="E47" s="482"/>
      <c r="F47" s="482">
        <v>99.437875899000005</v>
      </c>
      <c r="G47" s="138"/>
    </row>
    <row r="48" spans="1:7" x14ac:dyDescent="0.25">
      <c r="A48" s="147">
        <f t="shared" si="2"/>
        <v>2018</v>
      </c>
      <c r="B48" s="444">
        <f>[1]Dates!A131</f>
        <v>43101</v>
      </c>
      <c r="C48" s="483">
        <v>106.78713442</v>
      </c>
      <c r="D48" s="136" t="e">
        <v>#N/A</v>
      </c>
      <c r="E48" s="482"/>
      <c r="F48" s="482">
        <v>106.78713442</v>
      </c>
      <c r="G48" s="138"/>
    </row>
    <row r="49" spans="1:7" x14ac:dyDescent="0.25">
      <c r="A49" s="147">
        <f t="shared" si="2"/>
        <v>2018</v>
      </c>
      <c r="B49" s="444">
        <f>[1]Dates!A132</f>
        <v>43132</v>
      </c>
      <c r="C49" s="483">
        <v>96.43751675</v>
      </c>
      <c r="D49" s="136" t="e">
        <v>#N/A</v>
      </c>
      <c r="E49" s="482">
        <f t="shared" ref="E49" si="4">AVERAGEIF($A$36:$A$97,A49,$F$36:$F$97)</f>
        <v>82.133142699999993</v>
      </c>
      <c r="F49" s="482">
        <v>96.43751675</v>
      </c>
      <c r="G49" s="138"/>
    </row>
    <row r="50" spans="1:7" x14ac:dyDescent="0.25">
      <c r="A50" s="147">
        <f t="shared" si="2"/>
        <v>2018</v>
      </c>
      <c r="B50" s="444">
        <f>[1]Dates!A133</f>
        <v>43160</v>
      </c>
      <c r="C50" s="483">
        <v>89.461310514999994</v>
      </c>
      <c r="D50" s="136" t="e">
        <v>#N/A</v>
      </c>
      <c r="E50" s="482">
        <f t="shared" ref="E50" si="5">AVERAGEIF($A$36:$A$97,A50,$F$36:$F$97)</f>
        <v>82.133142699999993</v>
      </c>
      <c r="F50" s="482">
        <v>89.461310514999994</v>
      </c>
      <c r="G50" s="138"/>
    </row>
    <row r="51" spans="1:7" x14ac:dyDescent="0.25">
      <c r="A51" s="147">
        <f t="shared" si="2"/>
        <v>2018</v>
      </c>
      <c r="B51" s="444">
        <f>[1]Dates!A134</f>
        <v>43191</v>
      </c>
      <c r="C51" s="483">
        <v>77.873963367000002</v>
      </c>
      <c r="D51" s="136" t="e">
        <v>#N/A</v>
      </c>
      <c r="E51" s="482">
        <f t="shared" ref="E51:E58" si="6">AVERAGEIF($A$36:$A$97,A51,$F$36:$F$97)</f>
        <v>82.133142699999993</v>
      </c>
      <c r="F51" s="482">
        <v>77.873963367000002</v>
      </c>
      <c r="G51" s="138"/>
    </row>
    <row r="52" spans="1:7" x14ac:dyDescent="0.25">
      <c r="A52" s="147">
        <f t="shared" si="2"/>
        <v>2018</v>
      </c>
      <c r="B52" s="444">
        <f>[1]Dates!A135</f>
        <v>43221</v>
      </c>
      <c r="C52" s="483">
        <v>66.024630258000002</v>
      </c>
      <c r="D52" s="136" t="e">
        <v>#N/A</v>
      </c>
      <c r="E52" s="482">
        <f t="shared" si="6"/>
        <v>82.133142699999993</v>
      </c>
      <c r="F52" s="482">
        <v>66.024630258000002</v>
      </c>
      <c r="G52" s="138"/>
    </row>
    <row r="53" spans="1:7" x14ac:dyDescent="0.25">
      <c r="A53" s="147">
        <f t="shared" si="2"/>
        <v>2018</v>
      </c>
      <c r="B53" s="444">
        <f>[1]Dates!A136</f>
        <v>43252</v>
      </c>
      <c r="C53" s="483">
        <v>68.344642769999993</v>
      </c>
      <c r="D53" s="136" t="e">
        <v>#N/A</v>
      </c>
      <c r="E53" s="482">
        <f t="shared" si="6"/>
        <v>82.133142699999993</v>
      </c>
      <c r="F53" s="482">
        <v>68.344642769999993</v>
      </c>
      <c r="G53" s="138"/>
    </row>
    <row r="54" spans="1:7" x14ac:dyDescent="0.25">
      <c r="A54" s="147">
        <f t="shared" si="2"/>
        <v>2018</v>
      </c>
      <c r="B54" s="444">
        <f>[1]Dates!A137</f>
        <v>43282</v>
      </c>
      <c r="C54" s="483">
        <v>75.690596263000003</v>
      </c>
      <c r="D54" s="136" t="e">
        <v>#N/A</v>
      </c>
      <c r="E54" s="482">
        <f t="shared" si="6"/>
        <v>82.133142699999993</v>
      </c>
      <c r="F54" s="482">
        <v>75.690596263000003</v>
      </c>
      <c r="G54" s="138"/>
    </row>
    <row r="55" spans="1:7" x14ac:dyDescent="0.25">
      <c r="A55" s="147">
        <f t="shared" si="2"/>
        <v>2018</v>
      </c>
      <c r="B55" s="444">
        <f>[1]Dates!A138</f>
        <v>43313</v>
      </c>
      <c r="C55" s="483">
        <v>74.560227867999998</v>
      </c>
      <c r="D55" s="136" t="e">
        <v>#N/A</v>
      </c>
      <c r="E55" s="482">
        <f t="shared" si="6"/>
        <v>82.133142699999993</v>
      </c>
      <c r="F55" s="482">
        <v>74.560227867999998</v>
      </c>
      <c r="G55" s="138"/>
    </row>
    <row r="56" spans="1:7" x14ac:dyDescent="0.25">
      <c r="A56" s="147">
        <f t="shared" si="2"/>
        <v>2018</v>
      </c>
      <c r="B56" s="444">
        <f>[1]Dates!A139</f>
        <v>43344</v>
      </c>
      <c r="C56" s="483">
        <v>71.951537533000007</v>
      </c>
      <c r="D56" s="136" t="e">
        <v>#N/A</v>
      </c>
      <c r="E56" s="482">
        <f t="shared" si="6"/>
        <v>82.133142699999993</v>
      </c>
      <c r="F56" s="482">
        <v>71.951537533000007</v>
      </c>
      <c r="G56" s="138"/>
    </row>
    <row r="57" spans="1:7" x14ac:dyDescent="0.25">
      <c r="A57" s="147">
        <f t="shared" si="2"/>
        <v>2018</v>
      </c>
      <c r="B57" s="444">
        <f>[1]Dates!A140</f>
        <v>43374</v>
      </c>
      <c r="C57" s="483">
        <v>73.429359610000006</v>
      </c>
      <c r="D57" s="136" t="e">
        <v>#N/A</v>
      </c>
      <c r="E57" s="482">
        <f t="shared" si="6"/>
        <v>82.133142699999993</v>
      </c>
      <c r="F57" s="482">
        <v>73.429359610000006</v>
      </c>
      <c r="G57" s="138"/>
    </row>
    <row r="58" spans="1:7" x14ac:dyDescent="0.25">
      <c r="A58" s="147">
        <f t="shared" si="2"/>
        <v>2018</v>
      </c>
      <c r="B58" s="444">
        <f>[1]Dates!A141</f>
        <v>43405</v>
      </c>
      <c r="C58" s="483">
        <v>89.599700562999999</v>
      </c>
      <c r="D58" s="136" t="e">
        <v>#N/A</v>
      </c>
      <c r="E58" s="482">
        <f t="shared" si="6"/>
        <v>82.133142699999993</v>
      </c>
      <c r="F58" s="482">
        <v>89.599700562999999</v>
      </c>
      <c r="G58" s="138"/>
    </row>
    <row r="59" spans="1:7" x14ac:dyDescent="0.25">
      <c r="A59" s="147">
        <f t="shared" si="2"/>
        <v>2018</v>
      </c>
      <c r="B59" s="444">
        <f>[1]Dates!A142</f>
        <v>43435</v>
      </c>
      <c r="C59" s="483">
        <v>95.437092483000001</v>
      </c>
      <c r="D59" s="136" t="e">
        <v>#N/A</v>
      </c>
      <c r="E59" s="482"/>
      <c r="F59" s="482">
        <v>95.437092483000001</v>
      </c>
      <c r="G59" s="138"/>
    </row>
    <row r="60" spans="1:7" x14ac:dyDescent="0.25">
      <c r="A60" s="147">
        <f t="shared" si="2"/>
        <v>2019</v>
      </c>
      <c r="B60" s="444">
        <f>[1]Dates!A143</f>
        <v>43466</v>
      </c>
      <c r="C60" s="483">
        <v>109.00939393</v>
      </c>
      <c r="D60" s="136" t="e">
        <v>#N/A</v>
      </c>
      <c r="E60" s="482"/>
      <c r="F60" s="482">
        <v>109.00939393</v>
      </c>
      <c r="G60" s="138"/>
    </row>
    <row r="61" spans="1:7" x14ac:dyDescent="0.25">
      <c r="A61" s="147">
        <f t="shared" si="2"/>
        <v>2019</v>
      </c>
      <c r="B61" s="444">
        <f>[1]Dates!A144</f>
        <v>43497</v>
      </c>
      <c r="C61" s="483">
        <v>106.56742265</v>
      </c>
      <c r="D61" s="136" t="e">
        <v>#N/A</v>
      </c>
      <c r="E61" s="482">
        <f t="shared" ref="E61:E70" si="7">AVERAGEIF($A$36:$A$97,A61,$F$36:$F$97)</f>
        <v>84.670578194666675</v>
      </c>
      <c r="F61" s="482">
        <v>106.56742265</v>
      </c>
      <c r="G61" s="138"/>
    </row>
    <row r="62" spans="1:7" x14ac:dyDescent="0.25">
      <c r="A62" s="147">
        <f t="shared" si="2"/>
        <v>2019</v>
      </c>
      <c r="B62" s="444">
        <f>[1]Dates!A145</f>
        <v>43525</v>
      </c>
      <c r="C62" s="483">
        <v>92.985758322999999</v>
      </c>
      <c r="D62" s="136" t="e">
        <v>#N/A</v>
      </c>
      <c r="E62" s="482">
        <f t="shared" si="7"/>
        <v>84.670578194666675</v>
      </c>
      <c r="F62" s="482">
        <v>92.985758322999999</v>
      </c>
      <c r="G62" s="138"/>
    </row>
    <row r="63" spans="1:7" x14ac:dyDescent="0.25">
      <c r="A63" s="147">
        <f t="shared" si="2"/>
        <v>2019</v>
      </c>
      <c r="B63" s="444">
        <f>[1]Dates!A146</f>
        <v>43556</v>
      </c>
      <c r="C63" s="483">
        <v>72.763269433000005</v>
      </c>
      <c r="D63" s="136" t="e">
        <v>#N/A</v>
      </c>
      <c r="E63" s="482">
        <f t="shared" si="7"/>
        <v>84.670578194666675</v>
      </c>
      <c r="F63" s="482">
        <v>72.763269433000005</v>
      </c>
      <c r="G63" s="138"/>
    </row>
    <row r="64" spans="1:7" x14ac:dyDescent="0.25">
      <c r="A64" s="147">
        <f t="shared" si="2"/>
        <v>2019</v>
      </c>
      <c r="B64" s="444">
        <f>[1]Dates!A147</f>
        <v>43586</v>
      </c>
      <c r="C64" s="483">
        <v>70.404675999999995</v>
      </c>
      <c r="D64" s="136" t="e">
        <v>#N/A</v>
      </c>
      <c r="E64" s="482">
        <f t="shared" si="7"/>
        <v>84.670578194666675</v>
      </c>
      <c r="F64" s="482">
        <v>70.404675999999995</v>
      </c>
      <c r="G64" s="138"/>
    </row>
    <row r="65" spans="1:7" x14ac:dyDescent="0.25">
      <c r="A65" s="147">
        <f t="shared" si="2"/>
        <v>2019</v>
      </c>
      <c r="B65" s="444">
        <f>[1]Dates!A148</f>
        <v>43617</v>
      </c>
      <c r="C65" s="483">
        <v>71.805768</v>
      </c>
      <c r="D65" s="136">
        <v>71.805768</v>
      </c>
      <c r="E65" s="482">
        <f t="shared" si="7"/>
        <v>84.670578194666675</v>
      </c>
      <c r="F65" s="482">
        <v>71.805768</v>
      </c>
      <c r="G65" s="138"/>
    </row>
    <row r="66" spans="1:7" x14ac:dyDescent="0.25">
      <c r="A66" s="147">
        <f t="shared" si="2"/>
        <v>2019</v>
      </c>
      <c r="B66" s="444">
        <f>[1]Dates!A149</f>
        <v>43647</v>
      </c>
      <c r="C66" s="483" t="e">
        <v>#N/A</v>
      </c>
      <c r="D66" s="136">
        <v>78.263769999999994</v>
      </c>
      <c r="E66" s="482">
        <f t="shared" si="7"/>
        <v>84.670578194666675</v>
      </c>
      <c r="F66" s="482">
        <v>78.263769999999994</v>
      </c>
      <c r="G66" s="138"/>
    </row>
    <row r="67" spans="1:7" x14ac:dyDescent="0.25">
      <c r="A67" s="147">
        <f t="shared" si="2"/>
        <v>2019</v>
      </c>
      <c r="B67" s="444">
        <f>[1]Dates!A150</f>
        <v>43678</v>
      </c>
      <c r="C67" s="483" t="e">
        <v>#N/A</v>
      </c>
      <c r="D67" s="136">
        <v>77.682950000000005</v>
      </c>
      <c r="E67" s="482">
        <f t="shared" si="7"/>
        <v>84.670578194666675</v>
      </c>
      <c r="F67" s="482">
        <v>77.682950000000005</v>
      </c>
      <c r="G67" s="138"/>
    </row>
    <row r="68" spans="1:7" x14ac:dyDescent="0.25">
      <c r="A68" s="147">
        <f t="shared" si="2"/>
        <v>2019</v>
      </c>
      <c r="B68" s="444">
        <f>[1]Dates!A151</f>
        <v>43709</v>
      </c>
      <c r="C68" s="483" t="e">
        <v>#N/A</v>
      </c>
      <c r="D68" s="136">
        <v>72.104079999999996</v>
      </c>
      <c r="E68" s="482">
        <f t="shared" si="7"/>
        <v>84.670578194666675</v>
      </c>
      <c r="F68" s="482">
        <v>72.104079999999996</v>
      </c>
      <c r="G68" s="138"/>
    </row>
    <row r="69" spans="1:7" x14ac:dyDescent="0.25">
      <c r="A69" s="147">
        <f t="shared" si="2"/>
        <v>2019</v>
      </c>
      <c r="B69" s="444">
        <f>[1]Dates!A152</f>
        <v>43739</v>
      </c>
      <c r="C69" s="483" t="e">
        <v>#N/A</v>
      </c>
      <c r="D69" s="136">
        <v>75.552639999999997</v>
      </c>
      <c r="E69" s="482">
        <f t="shared" si="7"/>
        <v>84.670578194666675</v>
      </c>
      <c r="F69" s="482">
        <v>75.552639999999997</v>
      </c>
      <c r="G69" s="138"/>
    </row>
    <row r="70" spans="1:7" x14ac:dyDescent="0.25">
      <c r="A70" s="147">
        <f t="shared" si="2"/>
        <v>2019</v>
      </c>
      <c r="B70" s="444">
        <f>[1]Dates!A153</f>
        <v>43770</v>
      </c>
      <c r="C70" s="483" t="e">
        <v>#N/A</v>
      </c>
      <c r="D70" s="136">
        <v>87.093209999999999</v>
      </c>
      <c r="E70" s="482">
        <f t="shared" si="7"/>
        <v>84.670578194666675</v>
      </c>
      <c r="F70" s="482">
        <v>87.093209999999999</v>
      </c>
      <c r="G70" s="138"/>
    </row>
    <row r="71" spans="1:7" x14ac:dyDescent="0.25">
      <c r="A71" s="147">
        <f t="shared" si="2"/>
        <v>2019</v>
      </c>
      <c r="B71" s="444">
        <f>[1]Dates!A154</f>
        <v>43800</v>
      </c>
      <c r="C71" s="483" t="e">
        <v>#N/A</v>
      </c>
      <c r="D71" s="136">
        <v>101.81399999999999</v>
      </c>
      <c r="E71" s="482"/>
      <c r="F71" s="482">
        <v>101.81399999999999</v>
      </c>
      <c r="G71" s="138"/>
    </row>
    <row r="72" spans="1:7" x14ac:dyDescent="0.25">
      <c r="A72" s="147">
        <f t="shared" si="2"/>
        <v>2020</v>
      </c>
      <c r="B72" s="444">
        <f>[1]Dates!A155</f>
        <v>43831</v>
      </c>
      <c r="C72" s="483" t="e">
        <v>#N/A</v>
      </c>
      <c r="D72" s="136">
        <v>111.25409999999999</v>
      </c>
      <c r="E72" s="482"/>
      <c r="F72" s="482">
        <v>111.25409999999999</v>
      </c>
      <c r="G72" s="138"/>
    </row>
    <row r="73" spans="1:7" x14ac:dyDescent="0.25">
      <c r="A73" s="147">
        <f t="shared" si="2"/>
        <v>2020</v>
      </c>
      <c r="B73" s="444">
        <f>[1]Dates!A156</f>
        <v>43862</v>
      </c>
      <c r="C73" s="483" t="e">
        <v>#N/A</v>
      </c>
      <c r="D73" s="136">
        <v>103.97320000000001</v>
      </c>
      <c r="E73" s="482">
        <f t="shared" ref="E73:E82" si="8">AVERAGEIF($A$36:$A$97,A73,$F$36:$F$97)</f>
        <v>84.560247500000003</v>
      </c>
      <c r="F73" s="482">
        <v>103.97320000000001</v>
      </c>
      <c r="G73" s="138"/>
    </row>
    <row r="74" spans="1:7" x14ac:dyDescent="0.25">
      <c r="A74" s="147">
        <f t="shared" si="2"/>
        <v>2020</v>
      </c>
      <c r="B74" s="444">
        <f>[1]Dates!A157</f>
        <v>43891</v>
      </c>
      <c r="C74" s="483" t="e">
        <v>#N/A</v>
      </c>
      <c r="D74" s="136">
        <v>90.778909999999996</v>
      </c>
      <c r="E74" s="482">
        <f t="shared" si="8"/>
        <v>84.560247500000003</v>
      </c>
      <c r="F74" s="482">
        <v>90.778909999999996</v>
      </c>
      <c r="G74" s="138"/>
    </row>
    <row r="75" spans="1:7" x14ac:dyDescent="0.25">
      <c r="A75" s="147">
        <f t="shared" si="2"/>
        <v>2020</v>
      </c>
      <c r="B75" s="444">
        <f>[1]Dates!A158</f>
        <v>43922</v>
      </c>
      <c r="C75" s="483" t="e">
        <v>#N/A</v>
      </c>
      <c r="D75" s="136">
        <v>76.888630000000006</v>
      </c>
      <c r="E75" s="482">
        <f t="shared" si="8"/>
        <v>84.560247500000003</v>
      </c>
      <c r="F75" s="482">
        <v>76.888630000000006</v>
      </c>
      <c r="G75" s="138"/>
    </row>
    <row r="76" spans="1:7" x14ac:dyDescent="0.25">
      <c r="A76" s="147">
        <f t="shared" si="2"/>
        <v>2020</v>
      </c>
      <c r="B76" s="444">
        <f>[1]Dates!A159</f>
        <v>43952</v>
      </c>
      <c r="C76" s="483" t="e">
        <v>#N/A</v>
      </c>
      <c r="D76" s="136">
        <v>69.797569999999993</v>
      </c>
      <c r="E76" s="482">
        <f t="shared" si="8"/>
        <v>84.560247500000003</v>
      </c>
      <c r="F76" s="482">
        <v>69.797569999999993</v>
      </c>
      <c r="G76" s="138"/>
    </row>
    <row r="77" spans="1:7" x14ac:dyDescent="0.25">
      <c r="A77" s="147">
        <f t="shared" si="2"/>
        <v>2020</v>
      </c>
      <c r="B77" s="444">
        <f>[1]Dates!A160</f>
        <v>43983</v>
      </c>
      <c r="C77" s="483" t="e">
        <v>#N/A</v>
      </c>
      <c r="D77" s="136">
        <v>72.413259999999994</v>
      </c>
      <c r="E77" s="482">
        <f t="shared" si="8"/>
        <v>84.560247500000003</v>
      </c>
      <c r="F77" s="482">
        <v>72.413259999999994</v>
      </c>
      <c r="G77" s="138"/>
    </row>
    <row r="78" spans="1:7" x14ac:dyDescent="0.25">
      <c r="A78" s="147">
        <f t="shared" si="2"/>
        <v>2020</v>
      </c>
      <c r="B78" s="444">
        <f>[1]Dates!A161</f>
        <v>44013</v>
      </c>
      <c r="C78" s="483" t="e">
        <v>#N/A</v>
      </c>
      <c r="D78" s="136">
        <v>77.879390000000001</v>
      </c>
      <c r="E78" s="482">
        <f t="shared" si="8"/>
        <v>84.560247500000003</v>
      </c>
      <c r="F78" s="482">
        <v>77.879390000000001</v>
      </c>
      <c r="G78" s="138"/>
    </row>
    <row r="79" spans="1:7" x14ac:dyDescent="0.25">
      <c r="A79" s="147">
        <f t="shared" si="2"/>
        <v>2020</v>
      </c>
      <c r="B79" s="444">
        <f>[1]Dates!A162</f>
        <v>44044</v>
      </c>
      <c r="C79" s="483" t="e">
        <v>#N/A</v>
      </c>
      <c r="D79" s="136">
        <v>78.135850000000005</v>
      </c>
      <c r="E79" s="482">
        <f t="shared" si="8"/>
        <v>84.560247500000003</v>
      </c>
      <c r="F79" s="482">
        <v>78.135850000000005</v>
      </c>
      <c r="G79" s="138"/>
    </row>
    <row r="80" spans="1:7" x14ac:dyDescent="0.25">
      <c r="A80" s="147">
        <f t="shared" si="2"/>
        <v>2020</v>
      </c>
      <c r="B80" s="444">
        <f>[1]Dates!A163</f>
        <v>44075</v>
      </c>
      <c r="C80" s="483" t="e">
        <v>#N/A</v>
      </c>
      <c r="D80" s="136">
        <v>72.340580000000003</v>
      </c>
      <c r="E80" s="482">
        <f t="shared" si="8"/>
        <v>84.560247500000003</v>
      </c>
      <c r="F80" s="482">
        <v>72.340580000000003</v>
      </c>
      <c r="G80" s="138"/>
    </row>
    <row r="81" spans="1:7" x14ac:dyDescent="0.25">
      <c r="A81" s="147">
        <f t="shared" si="2"/>
        <v>2020</v>
      </c>
      <c r="B81" s="444">
        <f>[1]Dates!A164</f>
        <v>44105</v>
      </c>
      <c r="C81" s="483" t="e">
        <v>#N/A</v>
      </c>
      <c r="D81" s="136">
        <v>74.829310000000007</v>
      </c>
      <c r="E81" s="482">
        <f t="shared" si="8"/>
        <v>84.560247500000003</v>
      </c>
      <c r="F81" s="482">
        <v>74.829310000000007</v>
      </c>
      <c r="G81" s="138"/>
    </row>
    <row r="82" spans="1:7" x14ac:dyDescent="0.25">
      <c r="A82" s="147">
        <f t="shared" si="2"/>
        <v>2020</v>
      </c>
      <c r="B82" s="444">
        <f>[1]Dates!A165</f>
        <v>44136</v>
      </c>
      <c r="C82" s="483" t="e">
        <v>#N/A</v>
      </c>
      <c r="D82" s="136">
        <v>85.865170000000006</v>
      </c>
      <c r="E82" s="482">
        <f t="shared" si="8"/>
        <v>84.560247500000003</v>
      </c>
      <c r="F82" s="482">
        <v>85.865170000000006</v>
      </c>
      <c r="G82" s="138"/>
    </row>
    <row r="83" spans="1:7" x14ac:dyDescent="0.25">
      <c r="A83" s="147">
        <f t="shared" si="2"/>
        <v>2020</v>
      </c>
      <c r="B83" s="444">
        <f>[1]Dates!A166</f>
        <v>44166</v>
      </c>
      <c r="C83" s="483" t="e">
        <v>#N/A</v>
      </c>
      <c r="D83" s="136">
        <v>100.56699999999999</v>
      </c>
      <c r="E83" s="482"/>
      <c r="F83" s="482">
        <v>100.56699999999999</v>
      </c>
      <c r="G83" s="138"/>
    </row>
    <row r="84" spans="1:7" x14ac:dyDescent="0.25">
      <c r="A84" s="147"/>
      <c r="B84" s="444"/>
      <c r="C84" s="147"/>
      <c r="D84" s="446"/>
      <c r="E84" s="147"/>
      <c r="F84" s="446"/>
      <c r="G84" s="138"/>
    </row>
    <row r="85" spans="1:7" x14ac:dyDescent="0.25">
      <c r="A85" s="147"/>
      <c r="B85" s="444"/>
      <c r="C85" s="147"/>
      <c r="D85" s="446"/>
      <c r="E85" s="147"/>
      <c r="F85" s="446"/>
      <c r="G85" s="138"/>
    </row>
    <row r="86" spans="1:7" x14ac:dyDescent="0.25">
      <c r="A86" s="147"/>
      <c r="B86" s="444"/>
      <c r="C86" s="147"/>
      <c r="D86" s="446"/>
      <c r="E86" s="147"/>
      <c r="F86" s="446"/>
      <c r="G86" s="138"/>
    </row>
    <row r="87" spans="1:7" x14ac:dyDescent="0.25">
      <c r="A87" s="147"/>
      <c r="B87" s="444"/>
      <c r="C87" s="147"/>
      <c r="D87" s="446"/>
      <c r="E87" s="147"/>
      <c r="F87" s="446"/>
      <c r="G87" s="138"/>
    </row>
    <row r="88" spans="1:7" x14ac:dyDescent="0.25">
      <c r="A88" s="147"/>
      <c r="B88" s="444"/>
      <c r="C88" s="147"/>
      <c r="D88" s="446"/>
      <c r="E88" s="147"/>
      <c r="F88" s="446"/>
      <c r="G88" s="138"/>
    </row>
    <row r="89" spans="1:7" x14ac:dyDescent="0.25">
      <c r="A89" s="75"/>
      <c r="B89" s="75" t="s">
        <v>0</v>
      </c>
      <c r="C89" s="147"/>
      <c r="D89" s="446"/>
      <c r="E89" s="147"/>
      <c r="F89" s="446"/>
      <c r="G89" s="138"/>
    </row>
    <row r="90" spans="1:7" x14ac:dyDescent="0.25">
      <c r="A90" s="30">
        <v>2.5</v>
      </c>
      <c r="B90" s="29">
        <v>-2</v>
      </c>
      <c r="C90" s="147"/>
      <c r="D90" s="446"/>
      <c r="E90" s="147"/>
      <c r="F90" s="446"/>
      <c r="G90" s="138"/>
    </row>
    <row r="91" spans="1:7" x14ac:dyDescent="0.25">
      <c r="A91" s="30">
        <v>2.5</v>
      </c>
      <c r="B91" s="29">
        <v>4</v>
      </c>
      <c r="C91" s="147"/>
      <c r="D91" s="446"/>
      <c r="E91" s="147"/>
      <c r="F91" s="446"/>
      <c r="G91" s="138"/>
    </row>
    <row r="92" spans="1:7" x14ac:dyDescent="0.25">
      <c r="A92" s="147"/>
      <c r="B92" s="444"/>
      <c r="C92" s="147"/>
      <c r="D92" s="446"/>
      <c r="E92" s="147"/>
      <c r="F92" s="446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98"/>
    <col min="11" max="11" width="10.42578125" style="98" customWidth="1"/>
    <col min="12" max="16" width="9.140625" style="98"/>
    <col min="17" max="17" width="27.5703125" style="98" customWidth="1"/>
    <col min="18" max="18" width="14.5703125" style="98" customWidth="1"/>
    <col min="19" max="16384" width="9.140625" style="98"/>
  </cols>
  <sheetData>
    <row r="1" spans="1:31" x14ac:dyDescent="0.2">
      <c r="A1" s="119" t="s">
        <v>95</v>
      </c>
    </row>
    <row r="2" spans="1:31" ht="15.75" x14ac:dyDescent="0.25">
      <c r="A2" s="44" t="str">
        <f>[1]Dates!$B$6</f>
        <v>Short-Term Energy Outlook, July 2019</v>
      </c>
      <c r="F2" s="120"/>
    </row>
    <row r="3" spans="1:31" x14ac:dyDescent="0.2">
      <c r="A3" s="22" t="s">
        <v>16</v>
      </c>
      <c r="F3" s="120"/>
    </row>
    <row r="4" spans="1:31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  <c r="K4" s="184"/>
      <c r="M4" s="99"/>
    </row>
    <row r="5" spans="1:31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K5" s="184"/>
      <c r="Q5" s="180" t="s">
        <v>369</v>
      </c>
      <c r="R5" s="181"/>
    </row>
    <row r="6" spans="1:3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  <c r="M6" s="99"/>
      <c r="Q6" s="355" t="s">
        <v>464</v>
      </c>
      <c r="R6" s="356" t="s">
        <v>357</v>
      </c>
      <c r="AE6"/>
    </row>
    <row r="7" spans="1:31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K7" s="184"/>
      <c r="Q7" s="357" t="s">
        <v>467</v>
      </c>
      <c r="R7" s="358" t="s">
        <v>366</v>
      </c>
      <c r="U7"/>
    </row>
    <row r="8" spans="1:31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K8" s="184"/>
      <c r="Q8" s="357" t="s">
        <v>469</v>
      </c>
      <c r="R8" s="358" t="s">
        <v>359</v>
      </c>
    </row>
    <row r="9" spans="1:31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K9" s="184"/>
      <c r="Q9" s="357" t="s">
        <v>465</v>
      </c>
      <c r="R9" s="358" t="s">
        <v>276</v>
      </c>
    </row>
    <row r="10" spans="1:31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Q10" s="357" t="s">
        <v>466</v>
      </c>
      <c r="R10" s="358" t="s">
        <v>367</v>
      </c>
    </row>
    <row r="11" spans="1:31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Q11" s="359" t="s">
        <v>468</v>
      </c>
      <c r="R11" s="360" t="s">
        <v>358</v>
      </c>
    </row>
    <row r="12" spans="1:31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K12" s="184"/>
    </row>
    <row r="13" spans="1:31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  <c r="K13" s="184"/>
    </row>
    <row r="14" spans="1:31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  <c r="K14" s="184"/>
    </row>
    <row r="15" spans="1:31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  <c r="K15" s="184"/>
    </row>
    <row r="16" spans="1:31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  <c r="K16" s="184"/>
    </row>
    <row r="17" spans="1:14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  <c r="K17" s="184"/>
    </row>
    <row r="18" spans="1:14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  <c r="K18" s="184"/>
    </row>
    <row r="19" spans="1:14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  <c r="K19" s="184"/>
    </row>
    <row r="20" spans="1:14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  <c r="K20" s="184"/>
    </row>
    <row r="21" spans="1:14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  <c r="K21" s="184"/>
    </row>
    <row r="22" spans="1:14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  <c r="K22" s="184"/>
    </row>
    <row r="23" spans="1:14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  <c r="K23" s="184"/>
    </row>
    <row r="24" spans="1:14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  <c r="K24" s="184"/>
    </row>
    <row r="25" spans="1:14" x14ac:dyDescent="0.2">
      <c r="A25" s="184"/>
      <c r="B25" s="184"/>
      <c r="C25" s="184"/>
      <c r="D25" s="184"/>
      <c r="E25" s="184"/>
      <c r="F25" s="184"/>
      <c r="G25" s="184"/>
      <c r="H25" s="184"/>
      <c r="I25" s="184"/>
      <c r="J25" s="184"/>
      <c r="K25" s="184"/>
    </row>
    <row r="26" spans="1:14" x14ac:dyDescent="0.2">
      <c r="A26" s="119"/>
      <c r="B26" s="462"/>
      <c r="C26" s="119"/>
      <c r="D26" s="462"/>
      <c r="E26" s="462"/>
      <c r="F26" s="463"/>
      <c r="G26" s="119"/>
      <c r="H26" s="463"/>
      <c r="I26" s="463"/>
      <c r="J26" s="119"/>
      <c r="K26" s="119"/>
      <c r="N26" s="119"/>
    </row>
    <row r="27" spans="1:14" x14ac:dyDescent="0.2">
      <c r="A27" s="119"/>
      <c r="B27" s="462"/>
      <c r="C27" s="119"/>
      <c r="D27" s="462"/>
      <c r="E27" s="463"/>
      <c r="F27" s="463"/>
      <c r="G27" s="119"/>
      <c r="H27" s="463"/>
      <c r="I27" s="463"/>
      <c r="J27" s="119"/>
      <c r="K27" s="119"/>
      <c r="N27" s="119"/>
    </row>
    <row r="28" spans="1:14" ht="48" x14ac:dyDescent="0.2">
      <c r="A28" s="504" t="s">
        <v>15</v>
      </c>
      <c r="B28" s="156"/>
      <c r="C28" s="160"/>
      <c r="D28" s="504" t="s">
        <v>73</v>
      </c>
      <c r="E28" s="505" t="s">
        <v>501</v>
      </c>
      <c r="F28" s="505" t="s">
        <v>521</v>
      </c>
      <c r="G28" s="506" t="s">
        <v>469</v>
      </c>
      <c r="H28" s="505" t="s">
        <v>502</v>
      </c>
      <c r="I28" s="505" t="s">
        <v>520</v>
      </c>
      <c r="J28" s="506" t="s">
        <v>365</v>
      </c>
      <c r="K28" s="506" t="s">
        <v>468</v>
      </c>
      <c r="L28" s="506" t="s">
        <v>523</v>
      </c>
      <c r="M28" s="506" t="s">
        <v>522</v>
      </c>
    </row>
    <row r="29" spans="1:14" x14ac:dyDescent="0.2">
      <c r="A29" s="496" t="str">
        <f>[1]Dates!$E$11</f>
        <v>2014-Q1</v>
      </c>
      <c r="B29" s="588" t="str">
        <f>LEFT(A29,4)</f>
        <v>2014</v>
      </c>
      <c r="C29" s="497" t="str">
        <f t="shared" ref="C29:C56" si="0">RIGHT(A29,2)</f>
        <v>Q1</v>
      </c>
      <c r="D29" s="498">
        <f>[1]Dates!F11</f>
        <v>41640</v>
      </c>
      <c r="E29" s="29">
        <v>67.987677778000005</v>
      </c>
      <c r="F29" s="29">
        <v>8.6107464999999994</v>
      </c>
      <c r="G29" s="29">
        <v>-0.91108997767</v>
      </c>
      <c r="H29" s="29">
        <v>94.480549389000004</v>
      </c>
      <c r="I29" s="29">
        <v>4.6984960221999996</v>
      </c>
      <c r="J29" s="499">
        <f>+F29-I29</f>
        <v>3.9122504777999998</v>
      </c>
      <c r="K29" s="29">
        <v>23.335100000000001</v>
      </c>
      <c r="L29" s="499">
        <f>+IF(K29&gt;0,+K29,0)*-1</f>
        <v>-23.335100000000001</v>
      </c>
      <c r="M29" s="499">
        <f>+IF(K29&lt;0,+K29,0)*-1</f>
        <v>0</v>
      </c>
    </row>
    <row r="30" spans="1:14" x14ac:dyDescent="0.2">
      <c r="A30" s="496" t="str">
        <f>[1]Dates!$E$12</f>
        <v>2014-Q2</v>
      </c>
      <c r="B30" s="587"/>
      <c r="C30" s="497" t="str">
        <f t="shared" si="0"/>
        <v>Q2</v>
      </c>
      <c r="D30" s="498">
        <f>[1]Dates!F12</f>
        <v>41730</v>
      </c>
      <c r="E30" s="29">
        <v>70.404945054999999</v>
      </c>
      <c r="F30" s="29">
        <v>6.6920889670000001</v>
      </c>
      <c r="G30" s="29">
        <v>0.30533504143000001</v>
      </c>
      <c r="H30" s="29">
        <v>60.629018051999999</v>
      </c>
      <c r="I30" s="29">
        <v>3.9109554065999999</v>
      </c>
      <c r="J30" s="499">
        <f t="shared" ref="J30:J56" si="1">+F30-I30</f>
        <v>2.7811335604000003</v>
      </c>
      <c r="K30" s="29">
        <v>-13.024571429</v>
      </c>
      <c r="L30" s="499">
        <f t="shared" ref="L30:L56" si="2">+IF(K30&gt;0,+K30,0)*-1</f>
        <v>0</v>
      </c>
      <c r="M30" s="499">
        <f t="shared" ref="M30:M56" si="3">+IF(K30&lt;0,+K30,0)*-1</f>
        <v>13.024571429</v>
      </c>
      <c r="N30" s="499"/>
    </row>
    <row r="31" spans="1:14" x14ac:dyDescent="0.2">
      <c r="A31" s="496" t="str">
        <f>[1]Dates!$E$13</f>
        <v>2014-Q3</v>
      </c>
      <c r="B31" s="587"/>
      <c r="C31" s="497" t="str">
        <f t="shared" si="0"/>
        <v>Q3</v>
      </c>
      <c r="D31" s="498">
        <f>[1]Dates!F13</f>
        <v>41821</v>
      </c>
      <c r="E31" s="29">
        <v>72.273456522000004</v>
      </c>
      <c r="F31" s="29">
        <v>6.6233909999999998</v>
      </c>
      <c r="G31" s="29">
        <v>-0.71122712054000004</v>
      </c>
      <c r="H31" s="29">
        <v>61.123470302999998</v>
      </c>
      <c r="I31" s="29">
        <v>3.9409544457000001</v>
      </c>
      <c r="J31" s="499">
        <f t="shared" si="1"/>
        <v>2.6824365542999997</v>
      </c>
      <c r="K31" s="29">
        <v>-13.287673913000001</v>
      </c>
      <c r="L31" s="499">
        <f t="shared" si="2"/>
        <v>0</v>
      </c>
      <c r="M31" s="499">
        <f t="shared" si="3"/>
        <v>13.287673913000001</v>
      </c>
      <c r="N31" s="499"/>
    </row>
    <row r="32" spans="1:14" x14ac:dyDescent="0.2">
      <c r="A32" s="496" t="str">
        <f>[1]Dates!$E$14</f>
        <v>2014-Q4</v>
      </c>
      <c r="B32" s="587"/>
      <c r="C32" s="497" t="str">
        <f t="shared" si="0"/>
        <v>Q4</v>
      </c>
      <c r="D32" s="498">
        <f>[1]Dates!F14</f>
        <v>41913</v>
      </c>
      <c r="E32" s="29">
        <v>72.985858695999994</v>
      </c>
      <c r="F32" s="29">
        <v>7.6312957390999996</v>
      </c>
      <c r="G32" s="29">
        <v>-1.7812177899999999</v>
      </c>
      <c r="H32" s="29">
        <v>75.537899134</v>
      </c>
      <c r="I32" s="29">
        <v>4.0533962065000004</v>
      </c>
      <c r="J32" s="499">
        <f t="shared" si="1"/>
        <v>3.5778995325999992</v>
      </c>
      <c r="K32" s="29">
        <v>0.58723913042999998</v>
      </c>
      <c r="L32" s="499">
        <f t="shared" si="2"/>
        <v>-0.58723913042999998</v>
      </c>
      <c r="M32" s="499">
        <f t="shared" si="3"/>
        <v>0</v>
      </c>
      <c r="N32" s="499"/>
    </row>
    <row r="33" spans="1:14" x14ac:dyDescent="0.2">
      <c r="A33" s="496" t="str">
        <f>[1]Dates!$E$15</f>
        <v>2015-Q1</v>
      </c>
      <c r="B33" s="587" t="str">
        <f>LEFT(A33,4)</f>
        <v>2015</v>
      </c>
      <c r="C33" s="497" t="str">
        <f t="shared" si="0"/>
        <v>Q1</v>
      </c>
      <c r="D33" s="498">
        <f>[1]Dates!F15</f>
        <v>42005</v>
      </c>
      <c r="E33" s="29">
        <v>73.796366667000001</v>
      </c>
      <c r="F33" s="29">
        <v>8.7877897888999996</v>
      </c>
      <c r="G33" s="29">
        <v>-0.67454482166999996</v>
      </c>
      <c r="H33" s="29">
        <v>95.905291656000003</v>
      </c>
      <c r="I33" s="29">
        <v>5.0382644222000001</v>
      </c>
      <c r="J33" s="499">
        <f t="shared" si="1"/>
        <v>3.7495253666999995</v>
      </c>
      <c r="K33" s="29">
        <v>18.874111111000001</v>
      </c>
      <c r="L33" s="499">
        <f t="shared" si="2"/>
        <v>-18.874111111000001</v>
      </c>
      <c r="M33" s="499">
        <f t="shared" si="3"/>
        <v>0</v>
      </c>
      <c r="N33" s="499"/>
    </row>
    <row r="34" spans="1:14" x14ac:dyDescent="0.2">
      <c r="A34" s="74" t="str">
        <f>[1]Dates!$E$16</f>
        <v>2015-Q2</v>
      </c>
      <c r="B34" s="587"/>
      <c r="C34" s="497" t="str">
        <f t="shared" si="0"/>
        <v>Q2</v>
      </c>
      <c r="D34" s="498">
        <f>[1]Dates!F16</f>
        <v>42095</v>
      </c>
      <c r="E34" s="29">
        <v>74.423439560000006</v>
      </c>
      <c r="F34" s="29">
        <v>6.7663856043999999</v>
      </c>
      <c r="G34" s="29">
        <v>-0.30560804253000001</v>
      </c>
      <c r="H34" s="29">
        <v>63.362289979000003</v>
      </c>
      <c r="I34" s="29">
        <v>4.4261689010999996</v>
      </c>
      <c r="J34" s="499">
        <f t="shared" si="1"/>
        <v>2.3402167033000003</v>
      </c>
      <c r="K34" s="29">
        <v>-13.256956044000001</v>
      </c>
      <c r="L34" s="499">
        <f t="shared" si="2"/>
        <v>0</v>
      </c>
      <c r="M34" s="499">
        <f t="shared" si="3"/>
        <v>13.256956044000001</v>
      </c>
      <c r="N34" s="499"/>
    </row>
    <row r="35" spans="1:14" x14ac:dyDescent="0.2">
      <c r="A35" s="74" t="str">
        <f>[1]Dates!$E$17</f>
        <v>2015-Q3</v>
      </c>
      <c r="B35" s="587"/>
      <c r="C35" s="497" t="str">
        <f t="shared" si="0"/>
        <v>Q3</v>
      </c>
      <c r="D35" s="498">
        <f>[1]Dates!F17</f>
        <v>42186</v>
      </c>
      <c r="E35" s="29">
        <v>74.394119564999997</v>
      </c>
      <c r="F35" s="29">
        <v>6.9528910978000003</v>
      </c>
      <c r="G35" s="29">
        <v>-0.39754909934999999</v>
      </c>
      <c r="H35" s="29">
        <v>65.454016856999999</v>
      </c>
      <c r="I35" s="29">
        <v>4.905183837</v>
      </c>
      <c r="J35" s="499">
        <f t="shared" si="1"/>
        <v>2.0477072608000002</v>
      </c>
      <c r="K35" s="29">
        <v>-10.751391304</v>
      </c>
      <c r="L35" s="499">
        <f t="shared" si="2"/>
        <v>0</v>
      </c>
      <c r="M35" s="499">
        <f t="shared" si="3"/>
        <v>10.751391304</v>
      </c>
      <c r="N35" s="499"/>
    </row>
    <row r="36" spans="1:14" x14ac:dyDescent="0.2">
      <c r="A36" s="74" t="str">
        <f>[1]Dates!$E$18</f>
        <v>2015-Q4</v>
      </c>
      <c r="B36" s="587"/>
      <c r="C36" s="497" t="str">
        <f t="shared" si="0"/>
        <v>Q4</v>
      </c>
      <c r="D36" s="498">
        <f>[1]Dates!F18</f>
        <v>42278</v>
      </c>
      <c r="E36" s="29">
        <v>73.989010870000001</v>
      </c>
      <c r="F36" s="29">
        <v>7.3020150978</v>
      </c>
      <c r="G36" s="29">
        <v>-1.5525762489999999</v>
      </c>
      <c r="H36" s="29">
        <v>74.180554001000004</v>
      </c>
      <c r="I36" s="29">
        <v>5.1740261521999997</v>
      </c>
      <c r="J36" s="499">
        <f t="shared" si="1"/>
        <v>2.1279889456000003</v>
      </c>
      <c r="K36" s="29">
        <v>-0.54411956522000005</v>
      </c>
      <c r="L36" s="499">
        <f t="shared" si="2"/>
        <v>0</v>
      </c>
      <c r="M36" s="499">
        <f t="shared" si="3"/>
        <v>0.54411956522000005</v>
      </c>
      <c r="N36" s="499"/>
    </row>
    <row r="37" spans="1:14" x14ac:dyDescent="0.2">
      <c r="A37" s="74" t="str">
        <f>[1]Dates!$E$19</f>
        <v>2016-Q1</v>
      </c>
      <c r="B37" s="587" t="str">
        <f>LEFT(A37,4)</f>
        <v>2016</v>
      </c>
      <c r="C37" s="497" t="str">
        <f t="shared" si="0"/>
        <v>Q1</v>
      </c>
      <c r="D37" s="498">
        <f>[1]Dates!F19</f>
        <v>42370</v>
      </c>
      <c r="E37" s="29">
        <v>73.959274725</v>
      </c>
      <c r="F37" s="29">
        <v>8.4191165274999999</v>
      </c>
      <c r="G37" s="29">
        <v>-0.98358408758000004</v>
      </c>
      <c r="H37" s="29">
        <v>89.013702867999996</v>
      </c>
      <c r="I37" s="29">
        <v>5.7823350658999999</v>
      </c>
      <c r="J37" s="499">
        <f t="shared" si="1"/>
        <v>2.6367814616</v>
      </c>
      <c r="K37" s="29">
        <v>13.242186813</v>
      </c>
      <c r="L37" s="499">
        <f t="shared" si="2"/>
        <v>-13.242186813</v>
      </c>
      <c r="M37" s="499">
        <f t="shared" si="3"/>
        <v>0</v>
      </c>
      <c r="N37" s="499"/>
    </row>
    <row r="38" spans="1:14" x14ac:dyDescent="0.2">
      <c r="A38" s="74" t="str">
        <f>[1]Dates!$E$20</f>
        <v>2016-Q2</v>
      </c>
      <c r="B38" s="587"/>
      <c r="C38" s="497" t="str">
        <f t="shared" si="0"/>
        <v>Q2</v>
      </c>
      <c r="D38" s="498">
        <f>[1]Dates!F20</f>
        <v>42461</v>
      </c>
      <c r="E38" s="29">
        <v>72.914340659000004</v>
      </c>
      <c r="F38" s="29">
        <v>8.0386799451000002</v>
      </c>
      <c r="G38" s="29">
        <v>-0.49796526374</v>
      </c>
      <c r="H38" s="29">
        <v>66.486767757999999</v>
      </c>
      <c r="I38" s="29">
        <v>6.0345073626000003</v>
      </c>
      <c r="J38" s="499">
        <f t="shared" si="1"/>
        <v>2.0041725824999999</v>
      </c>
      <c r="K38" s="29">
        <v>-8.0905714286000006</v>
      </c>
      <c r="L38" s="499">
        <f t="shared" si="2"/>
        <v>0</v>
      </c>
      <c r="M38" s="499">
        <f t="shared" si="3"/>
        <v>8.0905714286000006</v>
      </c>
      <c r="N38" s="499"/>
    </row>
    <row r="39" spans="1:14" x14ac:dyDescent="0.2">
      <c r="A39" s="74" t="str">
        <f>[1]Dates!$E$21</f>
        <v>2016-Q3</v>
      </c>
      <c r="B39" s="587"/>
      <c r="C39" s="497" t="str">
        <f t="shared" si="0"/>
        <v>Q3</v>
      </c>
      <c r="D39" s="498">
        <f>[1]Dates!F21</f>
        <v>42552</v>
      </c>
      <c r="E39" s="29">
        <v>72.221652173999999</v>
      </c>
      <c r="F39" s="29">
        <v>8.3206048696000003</v>
      </c>
      <c r="G39" s="29">
        <v>0.66983319390999996</v>
      </c>
      <c r="H39" s="29">
        <v>68.942769694000006</v>
      </c>
      <c r="I39" s="29">
        <v>6.5749401086999999</v>
      </c>
      <c r="J39" s="499">
        <f t="shared" si="1"/>
        <v>1.7456647609000004</v>
      </c>
      <c r="K39" s="29">
        <v>-5.8496847825999998</v>
      </c>
      <c r="L39" s="499">
        <f t="shared" si="2"/>
        <v>0</v>
      </c>
      <c r="M39" s="499">
        <f t="shared" si="3"/>
        <v>5.8496847825999998</v>
      </c>
      <c r="N39" s="499"/>
    </row>
    <row r="40" spans="1:14" x14ac:dyDescent="0.2">
      <c r="A40" s="74" t="str">
        <f>[1]Dates!$E$22</f>
        <v>2016-Q4</v>
      </c>
      <c r="B40" s="587"/>
      <c r="C40" s="497" t="str">
        <f t="shared" si="0"/>
        <v>Q4</v>
      </c>
      <c r="D40" s="498">
        <f>[1]Dates!F22</f>
        <v>42644</v>
      </c>
      <c r="E40" s="29">
        <v>71.545858695999996</v>
      </c>
      <c r="F40" s="29">
        <v>8.0791769457000004</v>
      </c>
      <c r="G40" s="29">
        <v>-1.5576506176</v>
      </c>
      <c r="H40" s="29">
        <v>75.553406457999998</v>
      </c>
      <c r="I40" s="29">
        <v>7.1219676957000004</v>
      </c>
      <c r="J40" s="499">
        <f t="shared" si="1"/>
        <v>0.95720925000000001</v>
      </c>
      <c r="K40" s="29">
        <v>4.4541413043000002</v>
      </c>
      <c r="L40" s="499">
        <f t="shared" si="2"/>
        <v>-4.4541413043000002</v>
      </c>
      <c r="M40" s="499">
        <f t="shared" si="3"/>
        <v>0</v>
      </c>
      <c r="N40" s="499"/>
    </row>
    <row r="41" spans="1:14" x14ac:dyDescent="0.2">
      <c r="A41" s="74" t="str">
        <f>[1]Dates!$E$23</f>
        <v>2017-Q1</v>
      </c>
      <c r="B41" s="587" t="str">
        <f>LEFT(A41,4)</f>
        <v>2017</v>
      </c>
      <c r="C41" s="497" t="str">
        <f t="shared" si="0"/>
        <v>Q1</v>
      </c>
      <c r="D41" s="498">
        <f>[1]Dates!F23</f>
        <v>42736</v>
      </c>
      <c r="E41" s="29">
        <v>71.993366667000004</v>
      </c>
      <c r="F41" s="29">
        <v>9.1868909777999992</v>
      </c>
      <c r="G41" s="29">
        <v>-9.6429457999999996E-2</v>
      </c>
      <c r="H41" s="29">
        <v>86.386756074999994</v>
      </c>
      <c r="I41" s="29">
        <v>8.8739609999999995</v>
      </c>
      <c r="J41" s="499">
        <f t="shared" si="1"/>
        <v>0.31292997779999965</v>
      </c>
      <c r="K41" s="29">
        <v>14.003611111</v>
      </c>
      <c r="L41" s="499">
        <f t="shared" si="2"/>
        <v>-14.003611111</v>
      </c>
      <c r="M41" s="499">
        <f t="shared" si="3"/>
        <v>0</v>
      </c>
      <c r="N41" s="499"/>
    </row>
    <row r="42" spans="1:14" x14ac:dyDescent="0.2">
      <c r="A42" s="74" t="str">
        <f>[1]Dates!$E$24</f>
        <v>2017-Q2</v>
      </c>
      <c r="B42" s="587"/>
      <c r="C42" s="497" t="str">
        <f t="shared" si="0"/>
        <v>Q2</v>
      </c>
      <c r="D42" s="498">
        <f>[1]Dates!F24</f>
        <v>42826</v>
      </c>
      <c r="E42" s="29">
        <v>73.485934065999999</v>
      </c>
      <c r="F42" s="29">
        <v>7.9388673625999999</v>
      </c>
      <c r="G42" s="29">
        <v>-0.76719191198000003</v>
      </c>
      <c r="H42" s="29">
        <v>62.976084274999998</v>
      </c>
      <c r="I42" s="29">
        <v>8.2905142526999995</v>
      </c>
      <c r="J42" s="499">
        <f t="shared" si="1"/>
        <v>-0.35164689009999961</v>
      </c>
      <c r="K42" s="29">
        <v>-9.5678901099000004</v>
      </c>
      <c r="L42" s="499">
        <f t="shared" si="2"/>
        <v>0</v>
      </c>
      <c r="M42" s="499">
        <f t="shared" si="3"/>
        <v>9.5678901099000004</v>
      </c>
      <c r="N42" s="499"/>
    </row>
    <row r="43" spans="1:14" x14ac:dyDescent="0.2">
      <c r="A43" s="74" t="str">
        <f>[1]Dates!$E$25</f>
        <v>2017-Q3</v>
      </c>
      <c r="B43" s="587"/>
      <c r="C43" s="497" t="str">
        <f t="shared" si="0"/>
        <v>Q3</v>
      </c>
      <c r="D43" s="498">
        <f>[1]Dates!F25</f>
        <v>42917</v>
      </c>
      <c r="E43" s="29">
        <v>75.089652173999994</v>
      </c>
      <c r="F43" s="29">
        <v>7.9117121303999998</v>
      </c>
      <c r="G43" s="29">
        <v>-0.80886511597999999</v>
      </c>
      <c r="H43" s="29">
        <v>66.882805993000005</v>
      </c>
      <c r="I43" s="29">
        <v>8.1046388478000004</v>
      </c>
      <c r="J43" s="499">
        <f t="shared" si="1"/>
        <v>-0.19292671740000067</v>
      </c>
      <c r="K43" s="29">
        <v>-7.3857934783000001</v>
      </c>
      <c r="L43" s="499">
        <f t="shared" si="2"/>
        <v>0</v>
      </c>
      <c r="M43" s="499">
        <f t="shared" si="3"/>
        <v>7.3857934783000001</v>
      </c>
      <c r="N43" s="499"/>
    </row>
    <row r="44" spans="1:14" x14ac:dyDescent="0.2">
      <c r="A44" s="74" t="str">
        <f>[1]Dates!$E$26</f>
        <v>2017-Q4</v>
      </c>
      <c r="B44" s="587"/>
      <c r="C44" s="497" t="str">
        <f t="shared" si="0"/>
        <v>Q4</v>
      </c>
      <c r="D44" s="498">
        <f>[1]Dates!F26</f>
        <v>43009</v>
      </c>
      <c r="E44" s="29">
        <v>78.438543478</v>
      </c>
      <c r="F44" s="29">
        <v>8.3180007499999995</v>
      </c>
      <c r="G44" s="29">
        <v>-2.2489596745</v>
      </c>
      <c r="H44" s="29">
        <v>81.161706738999996</v>
      </c>
      <c r="I44" s="29">
        <v>9.4471386848000005</v>
      </c>
      <c r="J44" s="499">
        <f t="shared" si="1"/>
        <v>-1.129137934800001</v>
      </c>
      <c r="K44" s="29">
        <v>5.9124565217000002</v>
      </c>
      <c r="L44" s="499">
        <f t="shared" si="2"/>
        <v>-5.9124565217000002</v>
      </c>
      <c r="M44" s="499">
        <f t="shared" si="3"/>
        <v>0</v>
      </c>
      <c r="N44" s="499"/>
    </row>
    <row r="45" spans="1:14" x14ac:dyDescent="0.2">
      <c r="A45" s="74" t="str">
        <f>[1]Dates!$E$27</f>
        <v>2018-Q1</v>
      </c>
      <c r="B45" s="587" t="str">
        <f>LEFT(A45,4)</f>
        <v>2018</v>
      </c>
      <c r="C45" s="497" t="str">
        <f t="shared" si="0"/>
        <v>Q1</v>
      </c>
      <c r="D45" s="498">
        <f>[1]Dates!F27</f>
        <v>43101</v>
      </c>
      <c r="E45" s="29">
        <v>79.130588888999995</v>
      </c>
      <c r="F45" s="29">
        <v>8.9785631444000007</v>
      </c>
      <c r="G45" s="29">
        <v>0.60637799999999997</v>
      </c>
      <c r="H45" s="29">
        <v>97.599469577999997</v>
      </c>
      <c r="I45" s="29">
        <v>9.6372604555999999</v>
      </c>
      <c r="J45" s="499">
        <f t="shared" si="1"/>
        <v>-0.65869731119999919</v>
      </c>
      <c r="K45" s="29">
        <v>18.314766667000001</v>
      </c>
      <c r="L45" s="499">
        <f t="shared" si="2"/>
        <v>-18.314766667000001</v>
      </c>
      <c r="M45" s="499">
        <f t="shared" si="3"/>
        <v>0</v>
      </c>
      <c r="N45" s="499"/>
    </row>
    <row r="46" spans="1:14" x14ac:dyDescent="0.2">
      <c r="A46" s="74" t="str">
        <f>[1]Dates!$E$28</f>
        <v>2018-Q2</v>
      </c>
      <c r="B46" s="587"/>
      <c r="C46" s="497" t="str">
        <f t="shared" si="0"/>
        <v>Q2</v>
      </c>
      <c r="D46" s="498">
        <f>[1]Dates!F28</f>
        <v>43191</v>
      </c>
      <c r="E46" s="29">
        <v>81.173043956000001</v>
      </c>
      <c r="F46" s="29">
        <v>7.6692493187000004</v>
      </c>
      <c r="G46" s="29">
        <v>-0.52341046043999995</v>
      </c>
      <c r="H46" s="29">
        <v>70.695843100000005</v>
      </c>
      <c r="I46" s="29">
        <v>8.9346331208999992</v>
      </c>
      <c r="J46" s="499">
        <f t="shared" si="1"/>
        <v>-1.2653838021999988</v>
      </c>
      <c r="K46" s="29">
        <v>-8.8540329670000002</v>
      </c>
      <c r="L46" s="499">
        <f t="shared" si="2"/>
        <v>0</v>
      </c>
      <c r="M46" s="499">
        <f t="shared" si="3"/>
        <v>8.8540329670000002</v>
      </c>
      <c r="N46" s="499"/>
    </row>
    <row r="47" spans="1:14" x14ac:dyDescent="0.2">
      <c r="A47" s="74" t="str">
        <f>[1]Dates!$E$29</f>
        <v>2018-Q3</v>
      </c>
      <c r="B47" s="587"/>
      <c r="C47" s="497" t="str">
        <f t="shared" si="0"/>
        <v>Q3</v>
      </c>
      <c r="D47" s="498">
        <f>[1]Dates!F29</f>
        <v>43282</v>
      </c>
      <c r="E47" s="29">
        <v>84.945630434999998</v>
      </c>
      <c r="F47" s="29">
        <v>7.5881643043000002</v>
      </c>
      <c r="G47" s="29">
        <v>-0.41018460815000002</v>
      </c>
      <c r="H47" s="29">
        <v>74.090452979000005</v>
      </c>
      <c r="I47" s="29">
        <v>9.9912223696000009</v>
      </c>
      <c r="J47" s="499">
        <f t="shared" si="1"/>
        <v>-2.4030580653000007</v>
      </c>
      <c r="K47" s="29">
        <v>-8.2288478261000009</v>
      </c>
      <c r="L47" s="499">
        <f t="shared" si="2"/>
        <v>0</v>
      </c>
      <c r="M47" s="499">
        <f t="shared" si="3"/>
        <v>8.2288478261000009</v>
      </c>
      <c r="N47" s="499"/>
    </row>
    <row r="48" spans="1:14" x14ac:dyDescent="0.2">
      <c r="A48" s="74" t="str">
        <f>[1]Dates!$E$30</f>
        <v>2018-Q4</v>
      </c>
      <c r="B48" s="587"/>
      <c r="C48" s="497" t="str">
        <f t="shared" si="0"/>
        <v>Q4</v>
      </c>
      <c r="D48" s="498">
        <f>[1]Dates!F30</f>
        <v>43374</v>
      </c>
      <c r="E48" s="29">
        <v>88.207445652000004</v>
      </c>
      <c r="F48" s="29">
        <v>7.4430767609000004</v>
      </c>
      <c r="G48" s="29">
        <v>-1.3400219373</v>
      </c>
      <c r="H48" s="29">
        <v>86.117945997999996</v>
      </c>
      <c r="I48" s="29">
        <v>10.954565347999999</v>
      </c>
      <c r="J48" s="499">
        <f t="shared" si="1"/>
        <v>-3.5114885870999988</v>
      </c>
      <c r="K48" s="29">
        <v>2.5792391304</v>
      </c>
      <c r="L48" s="499">
        <f t="shared" si="2"/>
        <v>-2.5792391304</v>
      </c>
      <c r="M48" s="499">
        <f t="shared" si="3"/>
        <v>0</v>
      </c>
      <c r="N48" s="499"/>
    </row>
    <row r="49" spans="1:14" x14ac:dyDescent="0.2">
      <c r="A49" s="74" t="str">
        <f>[1]Dates!$E$31</f>
        <v>2019-Q1</v>
      </c>
      <c r="B49" s="587" t="str">
        <f>LEFT(A49,4)</f>
        <v>2019</v>
      </c>
      <c r="C49" s="497" t="str">
        <f t="shared" si="0"/>
        <v>Q1</v>
      </c>
      <c r="D49" s="498">
        <f>[1]Dates!F31</f>
        <v>43466</v>
      </c>
      <c r="E49" s="29">
        <v>89.244122222000001</v>
      </c>
      <c r="F49" s="29">
        <v>8.6346632777999996</v>
      </c>
      <c r="G49" s="29">
        <v>-0.42701570999999999</v>
      </c>
      <c r="H49" s="29">
        <v>102.73041727</v>
      </c>
      <c r="I49" s="29">
        <v>11.850896967000001</v>
      </c>
      <c r="J49" s="499">
        <f t="shared" si="1"/>
        <v>-3.216233689200001</v>
      </c>
      <c r="K49" s="29">
        <v>16.937677778000001</v>
      </c>
      <c r="L49" s="499">
        <f t="shared" si="2"/>
        <v>-16.937677778000001</v>
      </c>
      <c r="M49" s="499">
        <f t="shared" si="3"/>
        <v>0</v>
      </c>
      <c r="N49" s="499"/>
    </row>
    <row r="50" spans="1:14" x14ac:dyDescent="0.2">
      <c r="A50" s="74" t="str">
        <f>[1]Dates!$E$32</f>
        <v>2019-Q2</v>
      </c>
      <c r="B50" s="587"/>
      <c r="C50" s="497" t="str">
        <f t="shared" si="0"/>
        <v>Q2</v>
      </c>
      <c r="D50" s="498">
        <f>[1]Dates!F32</f>
        <v>43556</v>
      </c>
      <c r="E50" s="29">
        <v>90.624418022</v>
      </c>
      <c r="F50" s="29">
        <v>6.8662865164999998</v>
      </c>
      <c r="G50" s="29">
        <v>-0.61207728696999997</v>
      </c>
      <c r="H50" s="29">
        <v>71.644132736000003</v>
      </c>
      <c r="I50" s="29">
        <v>11.521313966999999</v>
      </c>
      <c r="J50" s="499">
        <f t="shared" si="1"/>
        <v>-4.6550274504999996</v>
      </c>
      <c r="K50" s="29">
        <v>-13.898875981</v>
      </c>
      <c r="L50" s="499">
        <f t="shared" si="2"/>
        <v>0</v>
      </c>
      <c r="M50" s="499">
        <f t="shared" si="3"/>
        <v>13.898875981</v>
      </c>
      <c r="N50" s="499"/>
    </row>
    <row r="51" spans="1:14" x14ac:dyDescent="0.2">
      <c r="A51" s="74" t="str">
        <f>[1]Dates!$E$33</f>
        <v>2019-Q3</v>
      </c>
      <c r="B51" s="587"/>
      <c r="C51" s="497" t="str">
        <f t="shared" si="0"/>
        <v>Q3</v>
      </c>
      <c r="D51" s="498">
        <f>[1]Dates!F33</f>
        <v>43647</v>
      </c>
      <c r="E51" s="29">
        <v>92.207575543000004</v>
      </c>
      <c r="F51" s="29">
        <v>6.9302445651999998</v>
      </c>
      <c r="G51" s="29">
        <v>0.10115958696000001</v>
      </c>
      <c r="H51" s="29">
        <v>76.059464348000006</v>
      </c>
      <c r="I51" s="29">
        <v>12.447938586999999</v>
      </c>
      <c r="J51" s="499">
        <f t="shared" si="1"/>
        <v>-5.5176940217999997</v>
      </c>
      <c r="K51" s="29">
        <v>-10.926387348</v>
      </c>
      <c r="L51" s="499">
        <f t="shared" si="2"/>
        <v>0</v>
      </c>
      <c r="M51" s="499">
        <f t="shared" si="3"/>
        <v>10.926387348</v>
      </c>
      <c r="N51" s="499"/>
    </row>
    <row r="52" spans="1:14" x14ac:dyDescent="0.2">
      <c r="A52" s="74" t="str">
        <f>[1]Dates!$E$34</f>
        <v>2019-Q4</v>
      </c>
      <c r="B52" s="587"/>
      <c r="C52" s="497" t="str">
        <f t="shared" si="0"/>
        <v>Q4</v>
      </c>
      <c r="D52" s="498">
        <f>[1]Dates!F34</f>
        <v>43739</v>
      </c>
      <c r="E52" s="29">
        <v>93.260978695999995</v>
      </c>
      <c r="F52" s="29">
        <v>7.5651481521999999</v>
      </c>
      <c r="G52" s="29">
        <v>-1.2705952358999999</v>
      </c>
      <c r="H52" s="29">
        <v>88.164805869999995</v>
      </c>
      <c r="I52" s="29">
        <v>14.590341738999999</v>
      </c>
      <c r="J52" s="499">
        <f t="shared" si="1"/>
        <v>-7.0251935867999995</v>
      </c>
      <c r="K52" s="29">
        <v>3.0025907609</v>
      </c>
      <c r="L52" s="499">
        <f t="shared" si="2"/>
        <v>-3.0025907609</v>
      </c>
      <c r="M52" s="499">
        <f t="shared" si="3"/>
        <v>0</v>
      </c>
      <c r="N52" s="499"/>
    </row>
    <row r="53" spans="1:14" x14ac:dyDescent="0.2">
      <c r="A53" s="74" t="str">
        <f>[1]Dates!$E$35</f>
        <v>2020-Q1</v>
      </c>
      <c r="B53" s="587" t="str">
        <f>LEFT(A53,4)</f>
        <v>2020</v>
      </c>
      <c r="C53" s="497" t="str">
        <f t="shared" si="0"/>
        <v>Q1</v>
      </c>
      <c r="D53" s="498">
        <f>[1]Dates!F35</f>
        <v>43831</v>
      </c>
      <c r="E53" s="29">
        <v>92.412142197999998</v>
      </c>
      <c r="F53" s="29">
        <v>8.5413464834999999</v>
      </c>
      <c r="G53" s="29">
        <v>0.21357435164999999</v>
      </c>
      <c r="H53" s="29">
        <v>101.95874846</v>
      </c>
      <c r="I53" s="29">
        <v>16.450085495</v>
      </c>
      <c r="J53" s="499">
        <f t="shared" si="1"/>
        <v>-7.9087390114999998</v>
      </c>
      <c r="K53" s="29">
        <v>17.046516440000001</v>
      </c>
      <c r="L53" s="499">
        <f t="shared" si="2"/>
        <v>-17.046516440000001</v>
      </c>
      <c r="M53" s="499">
        <f t="shared" si="3"/>
        <v>0</v>
      </c>
      <c r="N53" s="499"/>
    </row>
    <row r="54" spans="1:14" x14ac:dyDescent="0.2">
      <c r="A54" s="74" t="str">
        <f>[1]Dates!$E$36</f>
        <v>2020-Q2</v>
      </c>
      <c r="B54" s="587"/>
      <c r="C54" s="497" t="str">
        <f t="shared" si="0"/>
        <v>Q2</v>
      </c>
      <c r="D54" s="498">
        <f>[1]Dates!F36</f>
        <v>43922</v>
      </c>
      <c r="E54" s="29">
        <v>92.425577142999998</v>
      </c>
      <c r="F54" s="29">
        <v>6.8523012527000002</v>
      </c>
      <c r="G54" s="29">
        <v>-0.39513225164999999</v>
      </c>
      <c r="H54" s="29">
        <v>72.997597472999999</v>
      </c>
      <c r="I54" s="29">
        <v>14.57949022</v>
      </c>
      <c r="J54" s="499">
        <f t="shared" si="1"/>
        <v>-7.7271889673</v>
      </c>
      <c r="K54" s="29">
        <v>-11.500923076999999</v>
      </c>
      <c r="L54" s="499">
        <f t="shared" si="2"/>
        <v>0</v>
      </c>
      <c r="M54" s="499">
        <f t="shared" si="3"/>
        <v>11.500923076999999</v>
      </c>
      <c r="N54" s="499"/>
    </row>
    <row r="55" spans="1:14" x14ac:dyDescent="0.2">
      <c r="A55" s="74" t="str">
        <f>[1]Dates!$E$37</f>
        <v>2020-Q3</v>
      </c>
      <c r="B55" s="587"/>
      <c r="C55" s="497" t="str">
        <f t="shared" si="0"/>
        <v>Q3</v>
      </c>
      <c r="D55" s="498">
        <f>[1]Dates!F37</f>
        <v>44013</v>
      </c>
      <c r="E55" s="29">
        <v>93.131662716999998</v>
      </c>
      <c r="F55" s="29">
        <v>6.9576801848000001</v>
      </c>
      <c r="G55" s="29">
        <v>-0.81369366957</v>
      </c>
      <c r="H55" s="29">
        <v>76.159672173999994</v>
      </c>
      <c r="I55" s="29">
        <v>14.758924564999999</v>
      </c>
      <c r="J55" s="499">
        <f t="shared" si="1"/>
        <v>-7.8012443801999991</v>
      </c>
      <c r="K55" s="29">
        <v>-8.5538123042999992</v>
      </c>
      <c r="L55" s="499">
        <f t="shared" si="2"/>
        <v>0</v>
      </c>
      <c r="M55" s="499">
        <f t="shared" si="3"/>
        <v>8.5538123042999992</v>
      </c>
      <c r="N55" s="499"/>
    </row>
    <row r="56" spans="1:14" x14ac:dyDescent="0.2">
      <c r="A56" s="75" t="str">
        <f>[1]Dates!$E$38</f>
        <v>2020-Q4</v>
      </c>
      <c r="B56" s="587"/>
      <c r="C56" s="495" t="str">
        <f t="shared" si="0"/>
        <v>Q4</v>
      </c>
      <c r="D56" s="500">
        <f>[1]Dates!F38</f>
        <v>44105</v>
      </c>
      <c r="E56" s="67">
        <v>93.163411847999996</v>
      </c>
      <c r="F56" s="67">
        <v>7.5132995325999996</v>
      </c>
      <c r="G56" s="67">
        <v>-0.83138251303999999</v>
      </c>
      <c r="H56" s="67">
        <v>87.1004425</v>
      </c>
      <c r="I56" s="67">
        <v>16.417262826000002</v>
      </c>
      <c r="J56" s="501">
        <f t="shared" si="1"/>
        <v>-8.9039632934000021</v>
      </c>
      <c r="K56" s="67">
        <v>3.4755607717000001</v>
      </c>
      <c r="L56" s="501">
        <f t="shared" si="2"/>
        <v>-3.4755607717000001</v>
      </c>
      <c r="M56" s="501">
        <f t="shared" si="3"/>
        <v>0</v>
      </c>
      <c r="N56" s="501"/>
    </row>
    <row r="57" spans="1:14" x14ac:dyDescent="0.2">
      <c r="A57" s="119"/>
      <c r="B57" s="119"/>
      <c r="C57" s="30"/>
      <c r="D57" s="30"/>
      <c r="E57" s="119"/>
      <c r="F57" s="29"/>
      <c r="G57" s="119"/>
      <c r="H57" s="30"/>
      <c r="I57" s="119"/>
      <c r="J57" s="119"/>
      <c r="K57" s="119"/>
      <c r="L57" s="119"/>
      <c r="M57" s="119"/>
      <c r="N57" s="119"/>
    </row>
    <row r="58" spans="1:14" x14ac:dyDescent="0.2">
      <c r="A58" s="30"/>
      <c r="B58" s="376" t="str">
        <f>"Source: Short-Term Energy Outlook, "&amp;[1]Dates!$B$7&amp;""</f>
        <v>Source: Short-Term Energy Outlook, July 2019</v>
      </c>
      <c r="C58" s="30"/>
      <c r="D58" s="119"/>
      <c r="E58" s="30"/>
      <c r="F58" s="119"/>
      <c r="G58" s="30"/>
      <c r="H58" s="119"/>
      <c r="I58" s="119"/>
      <c r="J58" s="119"/>
      <c r="K58" s="119"/>
      <c r="L58" s="119"/>
      <c r="M58" s="119"/>
      <c r="N58" s="119"/>
    </row>
    <row r="59" spans="1:14" x14ac:dyDescent="0.2">
      <c r="A59" s="75"/>
      <c r="B59" s="75" t="s">
        <v>0</v>
      </c>
      <c r="C59" s="30"/>
      <c r="D59" s="119"/>
      <c r="E59" s="30"/>
      <c r="F59" s="119"/>
      <c r="G59" s="30"/>
      <c r="H59" s="119"/>
      <c r="I59" s="119"/>
      <c r="J59" s="119"/>
      <c r="K59" s="119"/>
      <c r="L59" s="119"/>
      <c r="M59" s="119"/>
      <c r="N59" s="119"/>
    </row>
    <row r="60" spans="1:14" x14ac:dyDescent="0.2">
      <c r="A60" s="30">
        <f>COUNT([1]Dates!$G$11:$G$38)-SUM([1]Dates!$G$11:$G$38)+0.5</f>
        <v>22.5</v>
      </c>
      <c r="B60" s="502">
        <v>-25</v>
      </c>
      <c r="C60" s="30"/>
      <c r="D60" s="119"/>
      <c r="E60" s="30"/>
      <c r="F60" s="119"/>
      <c r="G60" s="30"/>
      <c r="H60" s="119"/>
      <c r="I60" s="119"/>
      <c r="J60" s="119"/>
      <c r="K60" s="119"/>
      <c r="L60" s="119"/>
      <c r="M60" s="119"/>
      <c r="N60" s="119"/>
    </row>
    <row r="61" spans="1:14" x14ac:dyDescent="0.2">
      <c r="A61" s="30">
        <f>COUNT([1]Dates!$G$11:$G$38)-SUM([1]Dates!$G$11:$G$38)+0.5</f>
        <v>22.5</v>
      </c>
      <c r="B61" s="502">
        <v>125</v>
      </c>
      <c r="C61" s="30"/>
      <c r="D61" s="119"/>
      <c r="E61" s="30"/>
      <c r="F61" s="119"/>
      <c r="G61" s="30"/>
      <c r="H61" s="119"/>
      <c r="I61" s="119"/>
      <c r="J61" s="119"/>
      <c r="K61" s="119"/>
      <c r="L61" s="119"/>
      <c r="M61" s="119"/>
      <c r="N61" s="119"/>
    </row>
    <row r="62" spans="1:14" x14ac:dyDescent="0.2">
      <c r="A62" s="119"/>
      <c r="B62" s="495" t="s">
        <v>0</v>
      </c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</row>
    <row r="63" spans="1:14" x14ac:dyDescent="0.2">
      <c r="A63" s="30">
        <f>COUNT([1]Dates!$G$11:$G$38)-SUM([1]Dates!$G$11:$G$38)+0.5</f>
        <v>22.5</v>
      </c>
      <c r="B63" s="503">
        <v>-50</v>
      </c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</row>
    <row r="64" spans="1:14" x14ac:dyDescent="0.2">
      <c r="A64" s="30">
        <f>COUNT([1]Dates!$G$11:$G$38)-SUM([1]Dates!$G$11:$G$38)+0.5</f>
        <v>22.5</v>
      </c>
      <c r="B64" s="503">
        <v>50</v>
      </c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6.7109375" style="171" customWidth="1"/>
    <col min="18" max="18" width="14.28515625" style="171" customWidth="1"/>
    <col min="19" max="24" width="9.140625" style="171"/>
    <col min="25" max="25" width="27" style="171" customWidth="1"/>
    <col min="26" max="16384" width="9.140625" style="171"/>
  </cols>
  <sheetData>
    <row r="2" spans="1:18" ht="15.75" x14ac:dyDescent="0.25">
      <c r="A2" s="44" t="str">
        <f>[1]Dates!$B$6</f>
        <v>Short-Term Energy Outlook, July 2019</v>
      </c>
    </row>
    <row r="3" spans="1:18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18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</row>
    <row r="5" spans="1:18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369</v>
      </c>
      <c r="R5" s="181"/>
    </row>
    <row r="6" spans="1:18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513" t="s">
        <v>363</v>
      </c>
      <c r="R6" s="514" t="s">
        <v>355</v>
      </c>
    </row>
    <row r="7" spans="1:18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515" t="s">
        <v>361</v>
      </c>
      <c r="R7" s="516" t="s">
        <v>353</v>
      </c>
    </row>
    <row r="8" spans="1:18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515" t="s">
        <v>364</v>
      </c>
      <c r="R8" s="516" t="s">
        <v>356</v>
      </c>
    </row>
    <row r="9" spans="1:18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517" t="s">
        <v>362</v>
      </c>
      <c r="R9" s="518" t="s">
        <v>354</v>
      </c>
    </row>
    <row r="10" spans="1:18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Q10" s="193"/>
    </row>
    <row r="11" spans="1:18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</row>
    <row r="12" spans="1:18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</row>
    <row r="13" spans="1:18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</row>
    <row r="14" spans="1:18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</row>
    <row r="15" spans="1:18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</row>
    <row r="16" spans="1:18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</row>
    <row r="17" spans="1:18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</row>
    <row r="18" spans="1:18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</row>
    <row r="19" spans="1:18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</row>
    <row r="20" spans="1:18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</row>
    <row r="21" spans="1:18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</row>
    <row r="23" spans="1:18" x14ac:dyDescent="0.25">
      <c r="N23" s="191"/>
    </row>
    <row r="24" spans="1:18" x14ac:dyDescent="0.25">
      <c r="N24" s="172"/>
      <c r="O24" s="172"/>
      <c r="P24" s="172"/>
      <c r="Q24" s="172"/>
    </row>
    <row r="25" spans="1:18" x14ac:dyDescent="0.25">
      <c r="B25" s="507" t="s">
        <v>12</v>
      </c>
      <c r="C25" s="507">
        <v>2016</v>
      </c>
      <c r="D25" s="507">
        <f>+C25+1</f>
        <v>2017</v>
      </c>
      <c r="E25" s="507">
        <f t="shared" ref="E25:G25" si="0">+D25+1</f>
        <v>2018</v>
      </c>
      <c r="F25" s="507">
        <f t="shared" si="0"/>
        <v>2019</v>
      </c>
      <c r="G25" s="507">
        <f t="shared" si="0"/>
        <v>2020</v>
      </c>
    </row>
    <row r="26" spans="1:18" x14ac:dyDescent="0.25">
      <c r="B26" s="508" t="s">
        <v>363</v>
      </c>
      <c r="C26" s="509">
        <v>7.9720594179999997</v>
      </c>
      <c r="D26" s="509">
        <v>8.1206433562000004</v>
      </c>
      <c r="E26" s="509">
        <v>7.7042093451999998</v>
      </c>
      <c r="F26" s="509">
        <v>7.2924311452000001</v>
      </c>
      <c r="G26" s="509">
        <v>7.2465932486</v>
      </c>
      <c r="N26" s="172"/>
      <c r="O26" s="172"/>
      <c r="P26" s="172"/>
      <c r="Q26" s="172"/>
      <c r="R26" s="172"/>
    </row>
    <row r="27" spans="1:18" x14ac:dyDescent="0.25">
      <c r="B27" s="507" t="s">
        <v>361</v>
      </c>
      <c r="C27" s="510">
        <v>0.24144010929000001</v>
      </c>
      <c r="D27" s="510">
        <v>0.21372901095999999</v>
      </c>
      <c r="E27" s="510">
        <v>0.20945425478999999</v>
      </c>
      <c r="F27" s="510">
        <v>0.20172801714999999</v>
      </c>
      <c r="G27" s="510">
        <v>0.21830308470000001</v>
      </c>
      <c r="N27" s="172"/>
      <c r="O27" s="172"/>
      <c r="P27" s="172"/>
      <c r="Q27" s="172"/>
      <c r="R27" s="172"/>
    </row>
    <row r="28" spans="1:18" x14ac:dyDescent="0.25">
      <c r="B28" s="507" t="s">
        <v>364</v>
      </c>
      <c r="C28" s="510">
        <v>-5.8705115519</v>
      </c>
      <c r="D28" s="510">
        <v>-6.7405887699000004</v>
      </c>
      <c r="E28" s="510">
        <v>-6.9158895150999999</v>
      </c>
      <c r="F28" s="510">
        <v>-7.7799172137000001</v>
      </c>
      <c r="G28" s="510">
        <v>-8.6951598715999996</v>
      </c>
      <c r="N28" s="172"/>
      <c r="O28" s="172"/>
      <c r="P28" s="172"/>
      <c r="Q28" s="172"/>
      <c r="R28" s="172"/>
    </row>
    <row r="29" spans="1:18" x14ac:dyDescent="0.25">
      <c r="B29" s="507" t="s">
        <v>362</v>
      </c>
      <c r="C29" s="510">
        <v>-0.51049440164000004</v>
      </c>
      <c r="D29" s="510">
        <v>-1.9384710110000001</v>
      </c>
      <c r="E29" s="510">
        <v>-2.9674461699000001</v>
      </c>
      <c r="F29" s="510">
        <v>-4.8297869626000001</v>
      </c>
      <c r="G29" s="510">
        <v>-6.8564807098999996</v>
      </c>
      <c r="N29" s="172"/>
      <c r="O29" s="172"/>
      <c r="P29" s="172"/>
      <c r="Q29" s="172"/>
      <c r="R29" s="172"/>
    </row>
    <row r="30" spans="1:18" x14ac:dyDescent="0.25">
      <c r="B30" s="511" t="s">
        <v>375</v>
      </c>
      <c r="C30" s="512">
        <f>+SUM(C26:C29)</f>
        <v>1.832493573749999</v>
      </c>
      <c r="D30" s="512">
        <f t="shared" ref="D30:G30" si="1">+SUM(D26:D29)</f>
        <v>-0.34468741374000023</v>
      </c>
      <c r="E30" s="512">
        <f t="shared" si="1"/>
        <v>-1.9696720850100005</v>
      </c>
      <c r="F30" s="512">
        <f t="shared" si="1"/>
        <v>-5.1155450139500003</v>
      </c>
      <c r="G30" s="512">
        <f t="shared" si="1"/>
        <v>-8.0867442481999987</v>
      </c>
      <c r="N30" s="172"/>
      <c r="O30" s="172"/>
      <c r="P30" s="172"/>
      <c r="Q30" s="172"/>
      <c r="R30" s="172"/>
    </row>
    <row r="32" spans="1:18" x14ac:dyDescent="0.25">
      <c r="B32" s="376" t="str">
        <f>"Source: Short-Term Energy Outlook, "&amp;[1]Dates!$B$7&amp;""</f>
        <v>Source: Short-Term Energy Outlook, July 2019</v>
      </c>
      <c r="C32" s="507"/>
    </row>
    <row r="33" spans="2:3" x14ac:dyDescent="0.25">
      <c r="B33" s="507"/>
      <c r="C33" s="507"/>
    </row>
    <row r="34" spans="2:3" x14ac:dyDescent="0.25">
      <c r="B34" s="507"/>
      <c r="C34" s="507"/>
    </row>
    <row r="35" spans="2:3" x14ac:dyDescent="0.25">
      <c r="B35" s="507"/>
      <c r="C35" s="507"/>
    </row>
    <row r="36" spans="2:3" x14ac:dyDescent="0.25">
      <c r="B36" s="507"/>
      <c r="C36" s="507"/>
    </row>
    <row r="37" spans="2:3" x14ac:dyDescent="0.25">
      <c r="B37" s="507"/>
      <c r="C37" s="507"/>
    </row>
    <row r="38" spans="2:3" x14ac:dyDescent="0.25">
      <c r="B38" s="507"/>
      <c r="C38" s="507"/>
    </row>
    <row r="39" spans="2:3" x14ac:dyDescent="0.25">
      <c r="B39" s="507"/>
      <c r="C39" s="507"/>
    </row>
    <row r="40" spans="2:3" x14ac:dyDescent="0.25">
      <c r="B40" s="507"/>
      <c r="C40" s="507"/>
    </row>
    <row r="41" spans="2:3" x14ac:dyDescent="0.25">
      <c r="B41" s="507"/>
      <c r="C41" s="507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7"/>
    </row>
    <row r="2" spans="1:18" ht="15.75" x14ac:dyDescent="0.25">
      <c r="A2" s="44" t="str">
        <f>[1]Dates!$B$6</f>
        <v>Short-Term Energy Outlook, July 2019</v>
      </c>
      <c r="B2" s="325"/>
    </row>
    <row r="3" spans="1:18" x14ac:dyDescent="0.2">
      <c r="A3" s="22" t="s">
        <v>16</v>
      </c>
      <c r="B3" s="22"/>
    </row>
    <row r="4" spans="1:18" x14ac:dyDescent="0.2">
      <c r="A4" s="406"/>
      <c r="B4" s="322"/>
      <c r="C4" s="322"/>
      <c r="D4" s="322"/>
      <c r="E4" s="322"/>
      <c r="F4" s="322"/>
      <c r="G4" s="322"/>
      <c r="H4" s="322"/>
      <c r="I4" s="322"/>
      <c r="J4" s="322"/>
      <c r="K4" s="322"/>
    </row>
    <row r="5" spans="1:18" x14ac:dyDescent="0.2">
      <c r="A5" s="406"/>
      <c r="B5" s="322"/>
      <c r="C5" s="322"/>
      <c r="D5" s="322"/>
      <c r="E5" s="322"/>
      <c r="F5" s="322"/>
      <c r="G5" s="322"/>
      <c r="H5" s="322"/>
      <c r="I5" s="322"/>
      <c r="J5" s="322"/>
      <c r="K5" s="322"/>
      <c r="Q5" s="180" t="s">
        <v>369</v>
      </c>
      <c r="R5" s="181"/>
    </row>
    <row r="6" spans="1:18" x14ac:dyDescent="0.2">
      <c r="A6" s="406"/>
      <c r="B6" s="322"/>
      <c r="C6" s="322"/>
      <c r="D6" s="322"/>
      <c r="E6" s="322"/>
      <c r="F6" s="322"/>
      <c r="G6" s="322"/>
      <c r="H6" s="322"/>
      <c r="I6" s="322"/>
      <c r="J6" s="322"/>
      <c r="K6" s="322"/>
      <c r="Q6" s="329" t="s">
        <v>211</v>
      </c>
      <c r="R6" s="246" t="s">
        <v>360</v>
      </c>
    </row>
    <row r="7" spans="1:18" x14ac:dyDescent="0.2">
      <c r="A7" s="406"/>
      <c r="B7" s="322"/>
      <c r="C7" s="322"/>
      <c r="D7" s="322"/>
      <c r="E7" s="322"/>
      <c r="F7" s="322"/>
      <c r="G7" s="322"/>
      <c r="H7" s="322"/>
      <c r="I7" s="322"/>
      <c r="J7" s="322"/>
      <c r="K7" s="322"/>
    </row>
    <row r="8" spans="1:18" x14ac:dyDescent="0.2">
      <c r="A8" s="406"/>
      <c r="B8" s="322"/>
      <c r="C8" s="322"/>
      <c r="D8" s="322"/>
      <c r="E8" s="322"/>
      <c r="F8" s="322"/>
      <c r="G8" s="322"/>
      <c r="H8" s="322"/>
      <c r="I8" s="322"/>
      <c r="J8" s="322"/>
      <c r="K8" s="322"/>
    </row>
    <row r="9" spans="1:18" x14ac:dyDescent="0.2">
      <c r="A9" s="406"/>
      <c r="B9" s="322"/>
      <c r="C9" s="322"/>
      <c r="D9" s="322"/>
      <c r="E9" s="322"/>
      <c r="F9" s="322"/>
      <c r="G9" s="322"/>
      <c r="H9" s="322"/>
      <c r="I9" s="322"/>
      <c r="J9" s="322"/>
      <c r="K9" s="322"/>
    </row>
    <row r="10" spans="1:18" x14ac:dyDescent="0.2">
      <c r="A10" s="406"/>
      <c r="B10" s="322"/>
      <c r="C10" s="322"/>
      <c r="D10" s="322"/>
      <c r="E10" s="322"/>
      <c r="F10" s="322"/>
      <c r="G10" s="322"/>
      <c r="H10" s="322"/>
      <c r="I10" s="322"/>
      <c r="J10" s="322"/>
      <c r="K10" s="322"/>
    </row>
    <row r="11" spans="1:18" x14ac:dyDescent="0.2">
      <c r="A11" s="406"/>
      <c r="B11" s="322"/>
      <c r="C11" s="322"/>
      <c r="D11" s="322"/>
      <c r="E11" s="322"/>
      <c r="F11" s="322"/>
      <c r="G11" s="322"/>
      <c r="H11" s="322"/>
      <c r="I11" s="322"/>
      <c r="J11" s="322"/>
      <c r="K11" s="322"/>
    </row>
    <row r="12" spans="1:18" x14ac:dyDescent="0.2">
      <c r="A12" s="406"/>
      <c r="B12" s="322"/>
      <c r="C12" s="322"/>
      <c r="D12" s="322"/>
      <c r="E12" s="322"/>
      <c r="F12" s="322"/>
      <c r="G12" s="322"/>
      <c r="H12" s="322"/>
      <c r="I12" s="322"/>
      <c r="J12" s="322"/>
      <c r="K12" s="322"/>
    </row>
    <row r="13" spans="1:18" x14ac:dyDescent="0.2">
      <c r="A13" s="406"/>
      <c r="B13" s="322"/>
      <c r="C13" s="322"/>
      <c r="D13" s="322"/>
      <c r="E13" s="322"/>
      <c r="F13" s="322"/>
      <c r="G13" s="322"/>
      <c r="H13" s="322"/>
      <c r="I13" s="322"/>
      <c r="J13" s="322"/>
      <c r="K13" s="322"/>
    </row>
    <row r="14" spans="1:18" x14ac:dyDescent="0.2">
      <c r="A14" s="406"/>
      <c r="B14" s="322"/>
      <c r="C14" s="322"/>
      <c r="D14" s="322"/>
      <c r="E14" s="322"/>
      <c r="F14" s="322"/>
      <c r="G14" s="322"/>
      <c r="H14" s="322"/>
      <c r="I14" s="322"/>
      <c r="J14" s="322"/>
      <c r="K14" s="322"/>
    </row>
    <row r="15" spans="1:18" x14ac:dyDescent="0.2">
      <c r="A15" s="406"/>
      <c r="B15" s="322"/>
      <c r="C15" s="322"/>
      <c r="D15" s="322"/>
      <c r="E15" s="322"/>
      <c r="F15" s="322"/>
      <c r="G15" s="322"/>
      <c r="H15" s="322"/>
      <c r="I15" s="322"/>
      <c r="J15" s="322"/>
      <c r="K15" s="322"/>
    </row>
    <row r="16" spans="1:18" x14ac:dyDescent="0.2">
      <c r="A16" s="406"/>
      <c r="B16" s="322"/>
      <c r="C16" s="322"/>
      <c r="D16" s="322"/>
      <c r="E16" s="322"/>
      <c r="F16" s="322"/>
      <c r="G16" s="322"/>
      <c r="H16" s="322"/>
      <c r="I16" s="322"/>
      <c r="J16" s="322"/>
      <c r="K16" s="322"/>
    </row>
    <row r="17" spans="1:11" x14ac:dyDescent="0.2">
      <c r="A17" s="406"/>
      <c r="B17" s="322"/>
      <c r="C17" s="322"/>
      <c r="D17" s="322"/>
      <c r="E17" s="322"/>
      <c r="F17" s="322"/>
      <c r="G17" s="322"/>
      <c r="H17" s="322"/>
      <c r="I17" s="322"/>
      <c r="J17" s="322"/>
      <c r="K17" s="322"/>
    </row>
    <row r="18" spans="1:11" x14ac:dyDescent="0.2">
      <c r="A18" s="406"/>
      <c r="B18" s="322"/>
      <c r="C18" s="322"/>
      <c r="D18" s="322"/>
      <c r="E18" s="322"/>
      <c r="F18" s="322"/>
      <c r="G18" s="322"/>
      <c r="H18" s="322"/>
      <c r="I18" s="322"/>
      <c r="J18" s="322"/>
      <c r="K18" s="322"/>
    </row>
    <row r="19" spans="1:11" x14ac:dyDescent="0.2">
      <c r="A19" s="406"/>
      <c r="B19" s="322"/>
      <c r="C19" s="322"/>
      <c r="D19" s="322"/>
      <c r="E19" s="322"/>
      <c r="F19" s="322"/>
      <c r="G19" s="322"/>
      <c r="H19" s="322"/>
      <c r="I19" s="322"/>
      <c r="J19" s="322"/>
      <c r="K19" s="322"/>
    </row>
    <row r="20" spans="1:11" x14ac:dyDescent="0.2">
      <c r="A20" s="406"/>
      <c r="B20" s="322"/>
      <c r="C20" s="322"/>
      <c r="D20" s="322"/>
      <c r="E20" s="322"/>
      <c r="F20" s="322"/>
      <c r="G20" s="322"/>
      <c r="H20" s="322"/>
      <c r="I20" s="322"/>
      <c r="J20" s="322"/>
      <c r="K20" s="322"/>
    </row>
    <row r="21" spans="1:11" x14ac:dyDescent="0.2">
      <c r="A21" s="406"/>
      <c r="B21" s="322"/>
      <c r="C21" s="322"/>
      <c r="D21" s="322"/>
      <c r="E21" s="322"/>
      <c r="F21" s="322"/>
      <c r="G21" s="322"/>
      <c r="H21" s="322"/>
      <c r="I21" s="322"/>
      <c r="J21" s="322"/>
      <c r="K21" s="322"/>
    </row>
    <row r="22" spans="1:11" x14ac:dyDescent="0.2">
      <c r="A22" s="406"/>
      <c r="B22" s="322"/>
      <c r="C22" s="322"/>
      <c r="D22" s="322"/>
      <c r="E22" s="322"/>
      <c r="F22" s="322"/>
      <c r="G22" s="322"/>
      <c r="H22" s="322"/>
      <c r="I22" s="322"/>
      <c r="J22" s="322"/>
      <c r="K22" s="322"/>
    </row>
    <row r="23" spans="1:11" x14ac:dyDescent="0.2">
      <c r="A23" s="406"/>
      <c r="B23" s="322"/>
      <c r="C23" s="322"/>
      <c r="D23" s="322"/>
      <c r="E23" s="322"/>
      <c r="F23" s="322"/>
      <c r="G23" s="322"/>
      <c r="H23" s="322"/>
      <c r="I23" s="322"/>
      <c r="J23" s="322"/>
      <c r="K23" s="322"/>
    </row>
    <row r="24" spans="1:11" x14ac:dyDescent="0.2">
      <c r="A24" s="406"/>
      <c r="B24" s="322"/>
      <c r="C24" s="322"/>
      <c r="D24" s="322"/>
      <c r="E24" s="322"/>
      <c r="F24" s="322"/>
      <c r="G24" s="322"/>
      <c r="H24" s="322"/>
      <c r="I24" s="322"/>
      <c r="J24" s="322"/>
      <c r="K24" s="322"/>
    </row>
    <row r="25" spans="1:11" x14ac:dyDescent="0.2">
      <c r="A25" s="406"/>
      <c r="B25" s="322"/>
      <c r="C25" s="322"/>
      <c r="D25" s="322"/>
      <c r="E25" s="322"/>
      <c r="F25" s="322"/>
      <c r="G25" s="322"/>
      <c r="H25" s="322"/>
      <c r="I25" s="322"/>
      <c r="J25" s="322"/>
      <c r="K25" s="322"/>
    </row>
    <row r="26" spans="1:11" ht="25.15" customHeight="1" x14ac:dyDescent="0.2">
      <c r="A26" s="519"/>
      <c r="B26" s="589" t="s">
        <v>524</v>
      </c>
      <c r="C26" s="589"/>
      <c r="D26" s="589"/>
      <c r="E26" s="589"/>
      <c r="F26" s="589"/>
      <c r="G26" s="589"/>
    </row>
    <row r="27" spans="1:11" x14ac:dyDescent="0.2">
      <c r="A27" s="519"/>
      <c r="B27" s="520" t="s">
        <v>45</v>
      </c>
      <c r="C27" s="590" t="str">
        <f>[1]Dates!$C$33&amp;" - "&amp;[1]Dates!$C$37</f>
        <v>2014 - 2018</v>
      </c>
      <c r="D27" s="590"/>
      <c r="E27" s="590"/>
      <c r="F27" s="590"/>
      <c r="G27" s="590"/>
    </row>
    <row r="28" spans="1:11" ht="12.75" customHeight="1" x14ac:dyDescent="0.2">
      <c r="A28" s="107"/>
      <c r="B28" s="430" t="s">
        <v>39</v>
      </c>
      <c r="C28" s="430" t="s">
        <v>8</v>
      </c>
      <c r="D28" s="430" t="s">
        <v>9</v>
      </c>
      <c r="E28" s="76" t="s">
        <v>13</v>
      </c>
      <c r="F28" s="76" t="s">
        <v>11</v>
      </c>
      <c r="G28" s="521" t="s">
        <v>46</v>
      </c>
      <c r="H28" t="s">
        <v>47</v>
      </c>
    </row>
    <row r="29" spans="1:11" x14ac:dyDescent="0.2">
      <c r="A29" s="522">
        <f>[1]Dates!$A$83</f>
        <v>41640</v>
      </c>
      <c r="B29" s="523">
        <v>1924.922</v>
      </c>
      <c r="C29" s="523">
        <f>MIN($B$29,$B$41,$B$53,$B$65,$B$77)</f>
        <v>1924.922</v>
      </c>
      <c r="D29" s="523">
        <f>MAX($B$29,$B$41,$B$53,$B$65,$B$77)</f>
        <v>2938.0889999999999</v>
      </c>
      <c r="E29" s="523">
        <f t="shared" ref="E29:E92" si="0">D29-C29</f>
        <v>1013.1669999999999</v>
      </c>
      <c r="F29" s="523">
        <f>AVERAGE($B$29,$B$41,$B$53,$B$65,$B$77)</f>
        <v>2406.6318000000001</v>
      </c>
      <c r="G29" s="31">
        <f t="shared" ref="G29:G92" si="1">B29/F29-1</f>
        <v>-0.20015932640796985</v>
      </c>
    </row>
    <row r="30" spans="1:11" x14ac:dyDescent="0.2">
      <c r="A30" s="522">
        <f>[1]Dates!$A$84</f>
        <v>41671</v>
      </c>
      <c r="B30" s="523">
        <v>1199.9870000000001</v>
      </c>
      <c r="C30" s="523">
        <f>MIN($B$30,$B$42,$B$54,$B$66,$B$78)</f>
        <v>1199.9870000000001</v>
      </c>
      <c r="D30" s="523">
        <f>MAX($B$30,$B$42,$B$54,$B$66,$B$78)</f>
        <v>2534.2919999999999</v>
      </c>
      <c r="E30" s="523">
        <f t="shared" si="0"/>
        <v>1334.3049999999998</v>
      </c>
      <c r="F30" s="523">
        <f>AVERAGE($B$30,$B$42,$B$54,$B$66,$B$78)</f>
        <v>1882.0969999999998</v>
      </c>
      <c r="G30" s="31">
        <f t="shared" si="1"/>
        <v>-0.36242021532365221</v>
      </c>
    </row>
    <row r="31" spans="1:11" x14ac:dyDescent="0.2">
      <c r="A31" s="522">
        <f>[1]Dates!$A$85</f>
        <v>41699</v>
      </c>
      <c r="B31" s="523">
        <v>857.31</v>
      </c>
      <c r="C31" s="523">
        <f>MIN($B$31,$B$43,$B$55,$B$67,$B$79)</f>
        <v>857.31</v>
      </c>
      <c r="D31" s="523">
        <f>MAX($B$31,$B$43,$B$55,$B$67,$B$79)</f>
        <v>2486.3220000000001</v>
      </c>
      <c r="E31" s="523">
        <f t="shared" si="0"/>
        <v>1629.0120000000002</v>
      </c>
      <c r="F31" s="523">
        <f>AVERAGE($B$31,$B$43,$B$55,$B$67,$B$79)</f>
        <v>1653.7159999999999</v>
      </c>
      <c r="G31" s="31">
        <f t="shared" si="1"/>
        <v>-0.48158571362918423</v>
      </c>
    </row>
    <row r="32" spans="1:11" x14ac:dyDescent="0.2">
      <c r="A32" s="522">
        <f>[1]Dates!$A$86</f>
        <v>41730</v>
      </c>
      <c r="B32" s="523">
        <v>1066.3800000000001</v>
      </c>
      <c r="C32" s="523">
        <f>MIN($B$32,$B$44,$B$56,$B$68,$B$80)</f>
        <v>1066.3800000000001</v>
      </c>
      <c r="D32" s="523">
        <f>MAX($B$32,$B$44,$B$56,$B$68,$B$80)</f>
        <v>2645.56</v>
      </c>
      <c r="E32" s="523">
        <f t="shared" si="0"/>
        <v>1579.1799999999998</v>
      </c>
      <c r="F32" s="523">
        <f>AVERAGE($B$32,$B$44,$B$56,$B$68,$B$80)</f>
        <v>1844.7529999999999</v>
      </c>
      <c r="G32" s="31">
        <f t="shared" si="1"/>
        <v>-0.42193887203327485</v>
      </c>
    </row>
    <row r="33" spans="1:7" x14ac:dyDescent="0.2">
      <c r="A33" s="522">
        <f>[1]Dates!$A$87</f>
        <v>41760</v>
      </c>
      <c r="B33" s="523">
        <v>1547.944</v>
      </c>
      <c r="C33" s="523">
        <f>MIN($B$33,$B$45,$B$57,$B$69,$B$81)</f>
        <v>1547.944</v>
      </c>
      <c r="D33" s="523">
        <f>MAX($B$33,$B$45,$B$57,$B$69,$B$81)</f>
        <v>2966.2649999999999</v>
      </c>
      <c r="E33" s="523">
        <f t="shared" si="0"/>
        <v>1418.3209999999999</v>
      </c>
      <c r="F33" s="523">
        <f>AVERAGE($B$33,$B$45,$B$57,$B$69,$B$81)</f>
        <v>2255.2194</v>
      </c>
      <c r="G33" s="31">
        <f t="shared" si="1"/>
        <v>-0.31361711414862781</v>
      </c>
    </row>
    <row r="34" spans="1:7" x14ac:dyDescent="0.2">
      <c r="A34" s="522">
        <f>[1]Dates!$A$88</f>
        <v>41791</v>
      </c>
      <c r="B34" s="523">
        <v>2005.4749999999999</v>
      </c>
      <c r="C34" s="523">
        <f>MIN($B$34,$B$46,$B$58,$B$70,$B$82)</f>
        <v>2005.4749999999999</v>
      </c>
      <c r="D34" s="523">
        <f>MAX($B$34,$B$46,$B$58,$B$70,$B$82)</f>
        <v>3186.0320000000002</v>
      </c>
      <c r="E34" s="523">
        <f t="shared" si="0"/>
        <v>1180.5570000000002</v>
      </c>
      <c r="F34" s="523">
        <f>AVERAGE($B$34,$B$46,$B$58,$B$70,$B$82)</f>
        <v>2588.1578</v>
      </c>
      <c r="G34" s="31">
        <f t="shared" si="1"/>
        <v>-0.22513418617674708</v>
      </c>
    </row>
    <row r="35" spans="1:7" x14ac:dyDescent="0.2">
      <c r="A35" s="522">
        <f>[1]Dates!$A$89</f>
        <v>41821</v>
      </c>
      <c r="B35" s="523">
        <v>2399.9740000000002</v>
      </c>
      <c r="C35" s="523">
        <f>MIN($B$35,$B$47,$B$59,$B$71,$B$83)</f>
        <v>2381.9940000000001</v>
      </c>
      <c r="D35" s="523">
        <f>MAX($B$35,$B$47,$B$59,$B$71,$B$83)</f>
        <v>3318.1390000000001</v>
      </c>
      <c r="E35" s="523">
        <f t="shared" si="0"/>
        <v>936.14499999999998</v>
      </c>
      <c r="F35" s="523">
        <f>AVERAGE($B$35,$B$47,$B$59,$B$71,$B$83)</f>
        <v>2815.7368000000001</v>
      </c>
      <c r="G35" s="31">
        <f t="shared" si="1"/>
        <v>-0.14765684065357243</v>
      </c>
    </row>
    <row r="36" spans="1:7" x14ac:dyDescent="0.2">
      <c r="A36" s="522">
        <f>[1]Dates!$A$90</f>
        <v>41852</v>
      </c>
      <c r="B36" s="523">
        <v>2768.3980000000001</v>
      </c>
      <c r="C36" s="523">
        <f>MIN($B$36,$B$48,$B$60,$B$72,$B$84)</f>
        <v>2617.5360000000001</v>
      </c>
      <c r="D36" s="523">
        <f>MAX($B$36,$B$48,$B$60,$B$72,$B$84)</f>
        <v>3441.3249999999998</v>
      </c>
      <c r="E36" s="523">
        <f t="shared" si="0"/>
        <v>823.78899999999976</v>
      </c>
      <c r="F36" s="523">
        <f>AVERAGE($B$36,$B$48,$B$60,$B$72,$B$84)</f>
        <v>3063.7572</v>
      </c>
      <c r="G36" s="31">
        <f t="shared" si="1"/>
        <v>-9.6404245088350993E-2</v>
      </c>
    </row>
    <row r="37" spans="1:7" x14ac:dyDescent="0.2">
      <c r="A37" s="522">
        <f>[1]Dates!$A$91</f>
        <v>41883</v>
      </c>
      <c r="B37" s="523">
        <v>3187.0160000000001</v>
      </c>
      <c r="C37" s="523">
        <f>MIN($B$37,$B$49,$B$61,$B$73,$B$85)</f>
        <v>2951.0619999999999</v>
      </c>
      <c r="D37" s="523">
        <f>MAX($B$37,$B$49,$B$61,$B$73,$B$85)</f>
        <v>3705.1610000000001</v>
      </c>
      <c r="E37" s="523">
        <f t="shared" si="0"/>
        <v>754.09900000000016</v>
      </c>
      <c r="F37" s="523">
        <f>AVERAGE($B$37,$B$49,$B$61,$B$73,$B$85)</f>
        <v>3404.9093999999996</v>
      </c>
      <c r="G37" s="31">
        <f t="shared" si="1"/>
        <v>-6.3993890703817113E-2</v>
      </c>
    </row>
    <row r="38" spans="1:7" x14ac:dyDescent="0.2">
      <c r="A38" s="522">
        <f>[1]Dates!$A$92</f>
        <v>41913</v>
      </c>
      <c r="B38" s="523">
        <v>3587.27</v>
      </c>
      <c r="C38" s="523">
        <f>MIN($B$38,$B$50,$B$62,$B$74,$B$86)</f>
        <v>3236.9490000000001</v>
      </c>
      <c r="D38" s="523">
        <f>MAX($B$38,$B$50,$B$62,$B$74,$B$86)</f>
        <v>4012.723</v>
      </c>
      <c r="E38" s="523">
        <f t="shared" si="0"/>
        <v>775.77399999999989</v>
      </c>
      <c r="F38" s="523">
        <f>AVERAGE($B$38,$B$50,$B$62,$B$74,$B$86)</f>
        <v>3719.1433999999999</v>
      </c>
      <c r="G38" s="31">
        <f t="shared" si="1"/>
        <v>-3.545800358222273E-2</v>
      </c>
    </row>
    <row r="39" spans="1:7" x14ac:dyDescent="0.2">
      <c r="A39" s="522">
        <f>[1]Dates!$A$93</f>
        <v>41944</v>
      </c>
      <c r="B39" s="523">
        <v>3426.8679999999999</v>
      </c>
      <c r="C39" s="523">
        <f>MIN($B$39,$B$51,$B$63,$B$75,$B$87)</f>
        <v>3030.7739999999999</v>
      </c>
      <c r="D39" s="523">
        <f>MAX($B$39,$B$51,$B$63,$B$75,$B$87)</f>
        <v>3976.5810000000001</v>
      </c>
      <c r="E39" s="523">
        <f t="shared" si="0"/>
        <v>945.80700000000024</v>
      </c>
      <c r="F39" s="523">
        <f>AVERAGE($B$39,$B$51,$B$63,$B$75,$B$87)</f>
        <v>3614.0616</v>
      </c>
      <c r="G39" s="31">
        <f t="shared" si="1"/>
        <v>-5.1795907407887087E-2</v>
      </c>
    </row>
    <row r="40" spans="1:7" x14ac:dyDescent="0.2">
      <c r="A40" s="522">
        <f>[1]Dates!$A$94</f>
        <v>41974</v>
      </c>
      <c r="B40" s="523">
        <v>3141.2220000000002</v>
      </c>
      <c r="C40" s="523">
        <f>MIN($B$40,$B$52,$B$64,$B$76,$B$88)</f>
        <v>2709.0129999999999</v>
      </c>
      <c r="D40" s="523">
        <f>MAX($B$40,$B$52,$B$64,$B$76,$B$88)</f>
        <v>3666.6320000000001</v>
      </c>
      <c r="E40" s="523">
        <f t="shared" si="0"/>
        <v>957.61900000000014</v>
      </c>
      <c r="F40" s="523">
        <f>AVERAGE($B$40,$B$52,$B$64,$B$76,$B$88)</f>
        <v>3169.2824000000001</v>
      </c>
      <c r="G40" s="31">
        <f t="shared" si="1"/>
        <v>-8.8538654680945239E-3</v>
      </c>
    </row>
    <row r="41" spans="1:7" x14ac:dyDescent="0.2">
      <c r="A41" s="522">
        <f>[1]Dates!$A$95</f>
        <v>42005</v>
      </c>
      <c r="B41" s="523">
        <v>2407.1210000000001</v>
      </c>
      <c r="C41" s="523">
        <f>MIN($B$29,$B$41,$B$53,$B$65,$B$77)</f>
        <v>1924.922</v>
      </c>
      <c r="D41" s="523">
        <f>MAX($B$29,$B$41,$B$53,$B$65,$B$77)</f>
        <v>2938.0889999999999</v>
      </c>
      <c r="E41" s="523">
        <f t="shared" si="0"/>
        <v>1013.1669999999999</v>
      </c>
      <c r="F41" s="523">
        <f>AVERAGE($B$29,$B$41,$B$53,$B$65,$B$77)</f>
        <v>2406.6318000000001</v>
      </c>
      <c r="G41" s="31">
        <f t="shared" si="1"/>
        <v>2.032716429658521E-4</v>
      </c>
    </row>
    <row r="42" spans="1:7" x14ac:dyDescent="0.2">
      <c r="A42" s="522">
        <f>[1]Dates!$A$96</f>
        <v>42036</v>
      </c>
      <c r="B42" s="523">
        <v>1665.548</v>
      </c>
      <c r="C42" s="523">
        <f>MIN($B$30,$B$42,$B$54,$B$66,$B$78)</f>
        <v>1199.9870000000001</v>
      </c>
      <c r="D42" s="523">
        <f>MAX($B$30,$B$42,$B$54,$B$66,$B$78)</f>
        <v>2534.2919999999999</v>
      </c>
      <c r="E42" s="523">
        <f t="shared" si="0"/>
        <v>1334.3049999999998</v>
      </c>
      <c r="F42" s="523">
        <f>AVERAGE($B$30,$B$42,$B$54,$B$66,$B$78)</f>
        <v>1882.0969999999998</v>
      </c>
      <c r="G42" s="31">
        <f t="shared" si="1"/>
        <v>-0.1150573004473201</v>
      </c>
    </row>
    <row r="43" spans="1:7" x14ac:dyDescent="0.2">
      <c r="A43" s="522">
        <f>[1]Dates!$A$97</f>
        <v>42064</v>
      </c>
      <c r="B43" s="523">
        <v>1471.4760000000001</v>
      </c>
      <c r="C43" s="523">
        <f>MIN($B$31,$B$43,$B$55,$B$67,$B$79)</f>
        <v>857.31</v>
      </c>
      <c r="D43" s="523">
        <f>MAX($B$31,$B$43,$B$55,$B$67,$B$79)</f>
        <v>2486.3220000000001</v>
      </c>
      <c r="E43" s="523">
        <f t="shared" si="0"/>
        <v>1629.0120000000002</v>
      </c>
      <c r="F43" s="523">
        <f>AVERAGE($B$31,$B$43,$B$55,$B$67,$B$79)</f>
        <v>1653.7159999999999</v>
      </c>
      <c r="G43" s="31">
        <f t="shared" si="1"/>
        <v>-0.11020030041433948</v>
      </c>
    </row>
    <row r="44" spans="1:7" x14ac:dyDescent="0.2">
      <c r="A44" s="522">
        <f>[1]Dates!$A$98</f>
        <v>42095</v>
      </c>
      <c r="B44" s="523">
        <v>1793.086</v>
      </c>
      <c r="C44" s="523">
        <f>MIN($B$32,$B$44,$B$56,$B$68,$B$80)</f>
        <v>1066.3800000000001</v>
      </c>
      <c r="D44" s="523">
        <f>MAX($B$32,$B$44,$B$56,$B$68,$B$80)</f>
        <v>2645.56</v>
      </c>
      <c r="E44" s="523">
        <f t="shared" si="0"/>
        <v>1579.1799999999998</v>
      </c>
      <c r="F44" s="523">
        <f>AVERAGE($B$32,$B$44,$B$56,$B$68,$B$80)</f>
        <v>1844.7529999999999</v>
      </c>
      <c r="G44" s="31">
        <f t="shared" si="1"/>
        <v>-2.8007543557321712E-2</v>
      </c>
    </row>
    <row r="45" spans="1:7" x14ac:dyDescent="0.2">
      <c r="A45" s="522">
        <f>[1]Dates!$A$99</f>
        <v>42125</v>
      </c>
      <c r="B45" s="523">
        <v>2287.2379999999998</v>
      </c>
      <c r="C45" s="523">
        <f>MIN($B$33,$B$45,$B$57,$B$69,$B$81)</f>
        <v>1547.944</v>
      </c>
      <c r="D45" s="523">
        <f>MAX($B$33,$B$45,$B$57,$B$69,$B$81)</f>
        <v>2966.2649999999999</v>
      </c>
      <c r="E45" s="523">
        <f t="shared" si="0"/>
        <v>1418.3209999999999</v>
      </c>
      <c r="F45" s="523">
        <f>AVERAGE($B$33,$B$45,$B$57,$B$69,$B$81)</f>
        <v>2255.2194</v>
      </c>
      <c r="G45" s="31">
        <f t="shared" si="1"/>
        <v>1.4197554348813979E-2</v>
      </c>
    </row>
    <row r="46" spans="1:7" x14ac:dyDescent="0.2">
      <c r="A46" s="522">
        <f>[1]Dates!$A$100</f>
        <v>42156</v>
      </c>
      <c r="B46" s="523">
        <v>2646.5329999999999</v>
      </c>
      <c r="C46" s="523">
        <f>MIN($B$34,$B$46,$B$58,$B$70,$B$82)</f>
        <v>2005.4749999999999</v>
      </c>
      <c r="D46" s="523">
        <f>MAX($B$34,$B$46,$B$58,$B$70,$B$82)</f>
        <v>3186.0320000000002</v>
      </c>
      <c r="E46" s="523">
        <f t="shared" si="0"/>
        <v>1180.5570000000002</v>
      </c>
      <c r="F46" s="523">
        <f>AVERAGE($B$34,$B$46,$B$58,$B$70,$B$82)</f>
        <v>2588.1578</v>
      </c>
      <c r="G46" s="31">
        <f t="shared" si="1"/>
        <v>2.2554729854570743E-2</v>
      </c>
    </row>
    <row r="47" spans="1:7" x14ac:dyDescent="0.2">
      <c r="A47" s="522">
        <f>[1]Dates!$A$101</f>
        <v>42186</v>
      </c>
      <c r="B47" s="523">
        <v>2924.4259999999999</v>
      </c>
      <c r="C47" s="523">
        <f>MIN($B$35,$B$47,$B$59,$B$71,$B$83)</f>
        <v>2381.9940000000001</v>
      </c>
      <c r="D47" s="523">
        <f>MAX($B$35,$B$47,$B$59,$B$71,$B$83)</f>
        <v>3318.1390000000001</v>
      </c>
      <c r="E47" s="523">
        <f t="shared" si="0"/>
        <v>936.14499999999998</v>
      </c>
      <c r="F47" s="523">
        <f>AVERAGE($B$35,$B$47,$B$59,$B$71,$B$83)</f>
        <v>2815.7368000000001</v>
      </c>
      <c r="G47" s="31">
        <f t="shared" si="1"/>
        <v>3.8600624887951129E-2</v>
      </c>
    </row>
    <row r="48" spans="1:7" x14ac:dyDescent="0.2">
      <c r="A48" s="522">
        <f>[1]Dates!$A$102</f>
        <v>42217</v>
      </c>
      <c r="B48" s="523">
        <v>3241.6309999999999</v>
      </c>
      <c r="C48" s="523">
        <f>MIN($B$36,$B$48,$B$60,$B$72,$B$84)</f>
        <v>2617.5360000000001</v>
      </c>
      <c r="D48" s="523">
        <f>MAX($B$36,$B$48,$B$60,$B$72,$B$84)</f>
        <v>3441.3249999999998</v>
      </c>
      <c r="E48" s="523">
        <f t="shared" si="0"/>
        <v>823.78899999999976</v>
      </c>
      <c r="F48" s="523">
        <f>AVERAGE($B$36,$B$48,$B$60,$B$72,$B$84)</f>
        <v>3063.7572</v>
      </c>
      <c r="G48" s="31">
        <f t="shared" si="1"/>
        <v>5.8057407421188589E-2</v>
      </c>
    </row>
    <row r="49" spans="1:7" x14ac:dyDescent="0.2">
      <c r="A49" s="522">
        <f>[1]Dates!$A$103</f>
        <v>42248</v>
      </c>
      <c r="B49" s="523">
        <v>3614.08</v>
      </c>
      <c r="C49" s="523">
        <f>MIN($B$37,$B$49,$B$61,$B$73,$B$85)</f>
        <v>2951.0619999999999</v>
      </c>
      <c r="D49" s="523">
        <f>MAX($B$37,$B$49,$B$61,$B$73,$B$85)</f>
        <v>3705.1610000000001</v>
      </c>
      <c r="E49" s="523">
        <f t="shared" si="0"/>
        <v>754.09900000000016</v>
      </c>
      <c r="F49" s="523">
        <f>AVERAGE($B$37,$B$49,$B$61,$B$73,$B$85)</f>
        <v>3404.9093999999996</v>
      </c>
      <c r="G49" s="31">
        <f t="shared" si="1"/>
        <v>6.1432060424280399E-2</v>
      </c>
    </row>
    <row r="50" spans="1:7" x14ac:dyDescent="0.2">
      <c r="A50" s="522">
        <f>[1]Dates!$A$104</f>
        <v>42278</v>
      </c>
      <c r="B50" s="523">
        <v>3942.279</v>
      </c>
      <c r="C50" s="523">
        <f>MIN($B$38,$B$50,$B$62,$B$74,$B$86)</f>
        <v>3236.9490000000001</v>
      </c>
      <c r="D50" s="523">
        <f>MAX($B$38,$B$50,$B$62,$B$74,$B$86)</f>
        <v>4012.723</v>
      </c>
      <c r="E50" s="523">
        <f t="shared" si="0"/>
        <v>775.77399999999989</v>
      </c>
      <c r="F50" s="523">
        <f>AVERAGE($B$38,$B$50,$B$62,$B$74,$B$86)</f>
        <v>3719.1433999999999</v>
      </c>
      <c r="G50" s="31">
        <f t="shared" si="1"/>
        <v>5.9996503495939324E-2</v>
      </c>
    </row>
    <row r="51" spans="1:7" x14ac:dyDescent="0.2">
      <c r="A51" s="522">
        <f>[1]Dates!$A$105</f>
        <v>42309</v>
      </c>
      <c r="B51" s="523">
        <v>3926.8220000000001</v>
      </c>
      <c r="C51" s="523">
        <f>MIN($B$39,$B$51,$B$63,$B$75,$B$87)</f>
        <v>3030.7739999999999</v>
      </c>
      <c r="D51" s="523">
        <f>MAX($B$39,$B$51,$B$63,$B$75,$B$87)</f>
        <v>3976.5810000000001</v>
      </c>
      <c r="E51" s="523">
        <f t="shared" si="0"/>
        <v>945.80700000000024</v>
      </c>
      <c r="F51" s="523">
        <f>AVERAGE($B$39,$B$51,$B$63,$B$75,$B$87)</f>
        <v>3614.0616</v>
      </c>
      <c r="G51" s="31">
        <f t="shared" si="1"/>
        <v>8.653986417940418E-2</v>
      </c>
    </row>
    <row r="52" spans="1:7" x14ac:dyDescent="0.2">
      <c r="A52" s="522">
        <f>[1]Dates!$A$106</f>
        <v>42339</v>
      </c>
      <c r="B52" s="523">
        <v>3666.6320000000001</v>
      </c>
      <c r="C52" s="523">
        <f>MIN($B$40,$B$52,$B$64,$B$76,$B$88)</f>
        <v>2709.0129999999999</v>
      </c>
      <c r="D52" s="523">
        <f>MAX($B$40,$B$52,$B$64,$B$76,$B$88)</f>
        <v>3666.6320000000001</v>
      </c>
      <c r="E52" s="523">
        <f t="shared" si="0"/>
        <v>957.61900000000014</v>
      </c>
      <c r="F52" s="523">
        <f>AVERAGE($B$40,$B$52,$B$64,$B$76,$B$88)</f>
        <v>3169.2824000000001</v>
      </c>
      <c r="G52" s="31">
        <f t="shared" si="1"/>
        <v>0.15692814247162068</v>
      </c>
    </row>
    <row r="53" spans="1:7" x14ac:dyDescent="0.2">
      <c r="A53" s="522">
        <f>[1]Dates!$A$107</f>
        <v>42370</v>
      </c>
      <c r="B53" s="523">
        <v>2938.0889999999999</v>
      </c>
      <c r="C53" s="523">
        <f>MIN($B$29,$B$41,$B$53,$B$65,$B$77)</f>
        <v>1924.922</v>
      </c>
      <c r="D53" s="523">
        <f>MAX($B$29,$B$41,$B$53,$B$65,$B$77)</f>
        <v>2938.0889999999999</v>
      </c>
      <c r="E53" s="523">
        <f t="shared" si="0"/>
        <v>1013.1669999999999</v>
      </c>
      <c r="F53" s="523">
        <f>AVERAGE($B$29,$B$41,$B$53,$B$65,$B$77)</f>
        <v>2406.6318000000001</v>
      </c>
      <c r="G53" s="31">
        <f t="shared" si="1"/>
        <v>0.22083029069922522</v>
      </c>
    </row>
    <row r="54" spans="1:7" x14ac:dyDescent="0.2">
      <c r="A54" s="522">
        <f>[1]Dates!$A$108</f>
        <v>42401</v>
      </c>
      <c r="B54" s="523">
        <v>2534.2919999999999</v>
      </c>
      <c r="C54" s="523">
        <f>MIN($B$30,$B$42,$B$54,$B$66,$B$78)</f>
        <v>1199.9870000000001</v>
      </c>
      <c r="D54" s="523">
        <f>MAX($B$30,$B$42,$B$54,$B$66,$B$78)</f>
        <v>2534.2919999999999</v>
      </c>
      <c r="E54" s="523">
        <f t="shared" si="0"/>
        <v>1334.3049999999998</v>
      </c>
      <c r="F54" s="523">
        <f>AVERAGE($B$30,$B$42,$B$54,$B$66,$B$78)</f>
        <v>1882.0969999999998</v>
      </c>
      <c r="G54" s="31">
        <f t="shared" si="1"/>
        <v>0.34652571041768843</v>
      </c>
    </row>
    <row r="55" spans="1:7" x14ac:dyDescent="0.2">
      <c r="A55" s="522">
        <f>[1]Dates!$A$109</f>
        <v>42430</v>
      </c>
      <c r="B55" s="523">
        <v>2486.3220000000001</v>
      </c>
      <c r="C55" s="523">
        <f>MIN($B$31,$B$43,$B$55,$B$67,$B$79)</f>
        <v>857.31</v>
      </c>
      <c r="D55" s="523">
        <f>MAX($B$31,$B$43,$B$55,$B$67,$B$79)</f>
        <v>2486.3220000000001</v>
      </c>
      <c r="E55" s="523">
        <f t="shared" si="0"/>
        <v>1629.0120000000002</v>
      </c>
      <c r="F55" s="523">
        <f>AVERAGE($B$31,$B$43,$B$55,$B$67,$B$79)</f>
        <v>1653.7159999999999</v>
      </c>
      <c r="G55" s="31">
        <f t="shared" si="1"/>
        <v>0.50347580842176054</v>
      </c>
    </row>
    <row r="56" spans="1:7" x14ac:dyDescent="0.2">
      <c r="A56" s="522">
        <f>[1]Dates!$A$110</f>
        <v>42461</v>
      </c>
      <c r="B56" s="523">
        <v>2645.56</v>
      </c>
      <c r="C56" s="523">
        <f>MIN($B$32,$B$44,$B$56,$B$68,$B$80)</f>
        <v>1066.3800000000001</v>
      </c>
      <c r="D56" s="523">
        <f>MAX($B$32,$B$44,$B$56,$B$68,$B$80)</f>
        <v>2645.56</v>
      </c>
      <c r="E56" s="523">
        <f t="shared" si="0"/>
        <v>1579.1799999999998</v>
      </c>
      <c r="F56" s="523">
        <f>AVERAGE($B$32,$B$44,$B$56,$B$68,$B$80)</f>
        <v>1844.7529999999999</v>
      </c>
      <c r="G56" s="31">
        <f t="shared" si="1"/>
        <v>0.43409984968177318</v>
      </c>
    </row>
    <row r="57" spans="1:7" x14ac:dyDescent="0.2">
      <c r="A57" s="522">
        <f>[1]Dates!$A$111</f>
        <v>42491</v>
      </c>
      <c r="B57" s="523">
        <v>2966.2649999999999</v>
      </c>
      <c r="C57" s="523">
        <f>MIN($B$33,$B$45,$B$57,$B$69,$B$81)</f>
        <v>1547.944</v>
      </c>
      <c r="D57" s="523">
        <f>MAX($B$33,$B$45,$B$57,$B$69,$B$81)</f>
        <v>2966.2649999999999</v>
      </c>
      <c r="E57" s="523">
        <f t="shared" si="0"/>
        <v>1418.3209999999999</v>
      </c>
      <c r="F57" s="523">
        <f>AVERAGE($B$33,$B$45,$B$57,$B$69,$B$81)</f>
        <v>2255.2194</v>
      </c>
      <c r="G57" s="31">
        <f t="shared" si="1"/>
        <v>0.31528888054084669</v>
      </c>
    </row>
    <row r="58" spans="1:7" x14ac:dyDescent="0.2">
      <c r="A58" s="522">
        <f>[1]Dates!$A$112</f>
        <v>42522</v>
      </c>
      <c r="B58" s="523">
        <v>3186.0320000000002</v>
      </c>
      <c r="C58" s="523">
        <f>MIN($B$34,$B$46,$B$58,$B$70,$B$82)</f>
        <v>2005.4749999999999</v>
      </c>
      <c r="D58" s="523">
        <f>MAX($B$34,$B$46,$B$58,$B$70,$B$82)</f>
        <v>3186.0320000000002</v>
      </c>
      <c r="E58" s="523">
        <f t="shared" si="0"/>
        <v>1180.5570000000002</v>
      </c>
      <c r="F58" s="523">
        <f>AVERAGE($B$34,$B$46,$B$58,$B$70,$B$82)</f>
        <v>2588.1578</v>
      </c>
      <c r="G58" s="31">
        <f t="shared" si="1"/>
        <v>0.23100376646277132</v>
      </c>
    </row>
    <row r="59" spans="1:7" x14ac:dyDescent="0.2">
      <c r="A59" s="522">
        <f>[1]Dates!$A$113</f>
        <v>42552</v>
      </c>
      <c r="B59" s="523">
        <v>3318.1390000000001</v>
      </c>
      <c r="C59" s="523">
        <f>MIN($B$35,$B$47,$B$59,$B$71,$B$83)</f>
        <v>2381.9940000000001</v>
      </c>
      <c r="D59" s="523">
        <f>MAX($B$35,$B$47,$B$59,$B$71,$B$83)</f>
        <v>3318.1390000000001</v>
      </c>
      <c r="E59" s="523">
        <f t="shared" si="0"/>
        <v>936.14499999999998</v>
      </c>
      <c r="F59" s="523">
        <f>AVERAGE($B$35,$B$47,$B$59,$B$71,$B$83)</f>
        <v>2815.7368000000001</v>
      </c>
      <c r="G59" s="31">
        <f t="shared" si="1"/>
        <v>0.17842654895869536</v>
      </c>
    </row>
    <row r="60" spans="1:7" x14ac:dyDescent="0.2">
      <c r="A60" s="522">
        <f>[1]Dates!$A$114</f>
        <v>42583</v>
      </c>
      <c r="B60" s="523">
        <v>3441.3249999999998</v>
      </c>
      <c r="C60" s="523">
        <f>MIN($B$36,$B$48,$B$60,$B$72,$B$84)</f>
        <v>2617.5360000000001</v>
      </c>
      <c r="D60" s="523">
        <f>MAX($B$36,$B$48,$B$60,$B$72,$B$84)</f>
        <v>3441.3249999999998</v>
      </c>
      <c r="E60" s="523">
        <f t="shared" si="0"/>
        <v>823.78899999999976</v>
      </c>
      <c r="F60" s="523">
        <f>AVERAGE($B$36,$B$48,$B$60,$B$72,$B$84)</f>
        <v>3063.7572</v>
      </c>
      <c r="G60" s="31">
        <f t="shared" si="1"/>
        <v>0.12323685440869792</v>
      </c>
    </row>
    <row r="61" spans="1:7" x14ac:dyDescent="0.2">
      <c r="A61" s="522">
        <f>[1]Dates!$A$115</f>
        <v>42614</v>
      </c>
      <c r="B61" s="523">
        <v>3705.1610000000001</v>
      </c>
      <c r="C61" s="523">
        <f>MIN($B$37,$B$49,$B$61,$B$73,$B$85)</f>
        <v>2951.0619999999999</v>
      </c>
      <c r="D61" s="523">
        <f>MAX($B$37,$B$49,$B$61,$B$73,$B$85)</f>
        <v>3705.1610000000001</v>
      </c>
      <c r="E61" s="523">
        <f t="shared" si="0"/>
        <v>754.09900000000016</v>
      </c>
      <c r="F61" s="523">
        <f>AVERAGE($B$37,$B$49,$B$61,$B$73,$B$85)</f>
        <v>3404.9093999999996</v>
      </c>
      <c r="G61" s="31">
        <f t="shared" si="1"/>
        <v>8.8181964548014191E-2</v>
      </c>
    </row>
    <row r="62" spans="1:7" x14ac:dyDescent="0.2">
      <c r="A62" s="522">
        <f>[1]Dates!$A$116</f>
        <v>42644</v>
      </c>
      <c r="B62" s="523">
        <v>4012.723</v>
      </c>
      <c r="C62" s="523">
        <f>MIN($B$38,$B$50,$B$62,$B$74,$B$86)</f>
        <v>3236.9490000000001</v>
      </c>
      <c r="D62" s="523">
        <f>MAX($B$38,$B$50,$B$62,$B$74,$B$86)</f>
        <v>4012.723</v>
      </c>
      <c r="E62" s="523">
        <f t="shared" si="0"/>
        <v>775.77399999999989</v>
      </c>
      <c r="F62" s="523">
        <f>AVERAGE($B$38,$B$50,$B$62,$B$74,$B$86)</f>
        <v>3719.1433999999999</v>
      </c>
      <c r="G62" s="31">
        <f t="shared" si="1"/>
        <v>7.893742413911764E-2</v>
      </c>
    </row>
    <row r="63" spans="1:7" x14ac:dyDescent="0.2">
      <c r="A63" s="522">
        <f>[1]Dates!$A$117</f>
        <v>42675</v>
      </c>
      <c r="B63" s="523">
        <v>3976.5810000000001</v>
      </c>
      <c r="C63" s="523">
        <f>MIN($B$39,$B$51,$B$63,$B$75,$B$87)</f>
        <v>3030.7739999999999</v>
      </c>
      <c r="D63" s="523">
        <f>MAX($B$39,$B$51,$B$63,$B$75,$B$87)</f>
        <v>3976.5810000000001</v>
      </c>
      <c r="E63" s="523">
        <f t="shared" si="0"/>
        <v>945.80700000000024</v>
      </c>
      <c r="F63" s="523">
        <f>AVERAGE($B$39,$B$51,$B$63,$B$75,$B$87)</f>
        <v>3614.0616</v>
      </c>
      <c r="G63" s="31">
        <f t="shared" si="1"/>
        <v>0.10030803016749923</v>
      </c>
    </row>
    <row r="64" spans="1:7" x14ac:dyDescent="0.2">
      <c r="A64" s="522">
        <f>[1]Dates!$A$118</f>
        <v>42705</v>
      </c>
      <c r="B64" s="523">
        <v>3296.944</v>
      </c>
      <c r="C64" s="523">
        <f>MIN($B$40,$B$52,$B$64,$B$76,$B$88)</f>
        <v>2709.0129999999999</v>
      </c>
      <c r="D64" s="523">
        <f>MAX($B$40,$B$52,$B$64,$B$76,$B$88)</f>
        <v>3666.6320000000001</v>
      </c>
      <c r="E64" s="523">
        <f t="shared" si="0"/>
        <v>957.61900000000014</v>
      </c>
      <c r="F64" s="523">
        <f>AVERAGE($B$40,$B$52,$B$64,$B$76,$B$88)</f>
        <v>3169.2824000000001</v>
      </c>
      <c r="G64" s="31">
        <f t="shared" si="1"/>
        <v>4.0280916588562699E-2</v>
      </c>
    </row>
    <row r="65" spans="1:7" x14ac:dyDescent="0.2">
      <c r="A65" s="522">
        <f>[1]Dates!$A$119</f>
        <v>42736</v>
      </c>
      <c r="B65" s="523">
        <v>2622.1579999999999</v>
      </c>
      <c r="C65" s="523">
        <f>MIN($B$29,$B$41,$B$53,$B$65,$B$77)</f>
        <v>1924.922</v>
      </c>
      <c r="D65" s="523">
        <f>MAX($B$29,$B$41,$B$53,$B$65,$B$77)</f>
        <v>2938.0889999999999</v>
      </c>
      <c r="E65" s="523">
        <f t="shared" si="0"/>
        <v>1013.1669999999999</v>
      </c>
      <c r="F65" s="523">
        <f>AVERAGE($B$29,$B$41,$B$53,$B$65,$B$77)</f>
        <v>2406.6318000000001</v>
      </c>
      <c r="G65" s="31">
        <f t="shared" si="1"/>
        <v>8.9555120147585487E-2</v>
      </c>
    </row>
    <row r="66" spans="1:7" x14ac:dyDescent="0.2">
      <c r="A66" s="522">
        <f>[1]Dates!$A$120</f>
        <v>42767</v>
      </c>
      <c r="B66" s="523">
        <v>2337.3310000000001</v>
      </c>
      <c r="C66" s="523">
        <f>MIN($B$30,$B$42,$B$54,$B$66,$B$78)</f>
        <v>1199.9870000000001</v>
      </c>
      <c r="D66" s="523">
        <f>MAX($B$30,$B$42,$B$54,$B$66,$B$78)</f>
        <v>2534.2919999999999</v>
      </c>
      <c r="E66" s="523">
        <f t="shared" si="0"/>
        <v>1334.3049999999998</v>
      </c>
      <c r="F66" s="523">
        <f>AVERAGE($B$30,$B$42,$B$54,$B$66,$B$78)</f>
        <v>1882.0969999999998</v>
      </c>
      <c r="G66" s="31">
        <f t="shared" si="1"/>
        <v>0.24187595007058649</v>
      </c>
    </row>
    <row r="67" spans="1:7" x14ac:dyDescent="0.2">
      <c r="A67" s="522">
        <f>[1]Dates!$A$121</f>
        <v>42795</v>
      </c>
      <c r="B67" s="523">
        <v>2062.5039999999999</v>
      </c>
      <c r="C67" s="523">
        <f>MIN($B$31,$B$43,$B$55,$B$67,$B$79)</f>
        <v>857.31</v>
      </c>
      <c r="D67" s="523">
        <f>MAX($B$31,$B$43,$B$55,$B$67,$B$79)</f>
        <v>2486.3220000000001</v>
      </c>
      <c r="E67" s="523">
        <f t="shared" si="0"/>
        <v>1629.0120000000002</v>
      </c>
      <c r="F67" s="523">
        <f>AVERAGE($B$31,$B$43,$B$55,$B$67,$B$79)</f>
        <v>1653.7159999999999</v>
      </c>
      <c r="G67" s="31">
        <f t="shared" si="1"/>
        <v>0.24719359309579159</v>
      </c>
    </row>
    <row r="68" spans="1:7" x14ac:dyDescent="0.2">
      <c r="A68" s="522">
        <f>[1]Dates!$A$122</f>
        <v>42826</v>
      </c>
      <c r="B68" s="523">
        <v>2291.25</v>
      </c>
      <c r="C68" s="523">
        <f>MIN($B$32,$B$44,$B$56,$B$68,$B$80)</f>
        <v>1066.3800000000001</v>
      </c>
      <c r="D68" s="523">
        <f>MAX($B$32,$B$44,$B$56,$B$68,$B$80)</f>
        <v>2645.56</v>
      </c>
      <c r="E68" s="523">
        <f t="shared" si="0"/>
        <v>1579.1799999999998</v>
      </c>
      <c r="F68" s="523">
        <f>AVERAGE($B$32,$B$44,$B$56,$B$68,$B$80)</f>
        <v>1844.7529999999999</v>
      </c>
      <c r="G68" s="31">
        <f t="shared" si="1"/>
        <v>0.24203619671576626</v>
      </c>
    </row>
    <row r="69" spans="1:7" x14ac:dyDescent="0.2">
      <c r="A69" s="522">
        <f>[1]Dates!$A$123</f>
        <v>42856</v>
      </c>
      <c r="B69" s="523">
        <v>2626.5070000000001</v>
      </c>
      <c r="C69" s="523">
        <f>MIN($B$33,$B$45,$B$57,$B$69,$B$81)</f>
        <v>1547.944</v>
      </c>
      <c r="D69" s="523">
        <f>MAX($B$33,$B$45,$B$57,$B$69,$B$81)</f>
        <v>2966.2649999999999</v>
      </c>
      <c r="E69" s="523">
        <f t="shared" si="0"/>
        <v>1418.3209999999999</v>
      </c>
      <c r="F69" s="523">
        <f>AVERAGE($B$33,$B$45,$B$57,$B$69,$B$81)</f>
        <v>2255.2194</v>
      </c>
      <c r="G69" s="31">
        <f t="shared" si="1"/>
        <v>0.16463480227245308</v>
      </c>
    </row>
    <row r="70" spans="1:7" x14ac:dyDescent="0.2">
      <c r="A70" s="522">
        <f>[1]Dates!$A$124</f>
        <v>42887</v>
      </c>
      <c r="B70" s="523">
        <v>2906.808</v>
      </c>
      <c r="C70" s="523">
        <f>MIN($B$34,$B$46,$B$58,$B$70,$B$82)</f>
        <v>2005.4749999999999</v>
      </c>
      <c r="D70" s="523">
        <f>MAX($B$34,$B$46,$B$58,$B$70,$B$82)</f>
        <v>3186.0320000000002</v>
      </c>
      <c r="E70" s="523">
        <f t="shared" si="0"/>
        <v>1180.5570000000002</v>
      </c>
      <c r="F70" s="523">
        <f>AVERAGE($B$34,$B$46,$B$58,$B$70,$B$82)</f>
        <v>2588.1578</v>
      </c>
      <c r="G70" s="31">
        <f t="shared" si="1"/>
        <v>0.12311853628090219</v>
      </c>
    </row>
    <row r="71" spans="1:7" x14ac:dyDescent="0.2">
      <c r="A71" s="522">
        <f>[1]Dates!$A$125</f>
        <v>42917</v>
      </c>
      <c r="B71" s="523">
        <v>3054.1509999999998</v>
      </c>
      <c r="C71" s="523">
        <f>MIN($B$35,$B$47,$B$59,$B$71,$B$83)</f>
        <v>2381.9940000000001</v>
      </c>
      <c r="D71" s="523">
        <f>MAX($B$35,$B$47,$B$59,$B$71,$B$83)</f>
        <v>3318.1390000000001</v>
      </c>
      <c r="E71" s="523">
        <f t="shared" si="0"/>
        <v>936.14499999999998</v>
      </c>
      <c r="F71" s="523">
        <f>AVERAGE($B$35,$B$47,$B$59,$B$71,$B$83)</f>
        <v>2815.7368000000001</v>
      </c>
      <c r="G71" s="31">
        <f t="shared" si="1"/>
        <v>8.4672047472618805E-2</v>
      </c>
    </row>
    <row r="72" spans="1:7" x14ac:dyDescent="0.2">
      <c r="A72" s="522">
        <f>[1]Dates!$A$126</f>
        <v>42948</v>
      </c>
      <c r="B72" s="523">
        <v>3249.8960000000002</v>
      </c>
      <c r="C72" s="523">
        <f>MIN($B$36,$B$48,$B$60,$B$72,$B$84)</f>
        <v>2617.5360000000001</v>
      </c>
      <c r="D72" s="523">
        <f>MAX($B$36,$B$48,$B$60,$B$72,$B$84)</f>
        <v>3441.3249999999998</v>
      </c>
      <c r="E72" s="523">
        <f t="shared" si="0"/>
        <v>823.78899999999976</v>
      </c>
      <c r="F72" s="523">
        <f>AVERAGE($B$36,$B$48,$B$60,$B$72,$B$84)</f>
        <v>3063.7572</v>
      </c>
      <c r="G72" s="31">
        <f t="shared" si="1"/>
        <v>6.075507550010828E-2</v>
      </c>
    </row>
    <row r="73" spans="1:7" x14ac:dyDescent="0.2">
      <c r="A73" s="522">
        <f>[1]Dates!$A$127</f>
        <v>42979</v>
      </c>
      <c r="B73" s="523">
        <v>3567.2280000000001</v>
      </c>
      <c r="C73" s="523">
        <f>MIN($B$37,$B$49,$B$61,$B$73,$B$85)</f>
        <v>2951.0619999999999</v>
      </c>
      <c r="D73" s="523">
        <f>MAX($B$37,$B$49,$B$61,$B$73,$B$85)</f>
        <v>3705.1610000000001</v>
      </c>
      <c r="E73" s="523">
        <f t="shared" si="0"/>
        <v>754.09900000000016</v>
      </c>
      <c r="F73" s="523">
        <f>AVERAGE($B$37,$B$49,$B$61,$B$73,$B$85)</f>
        <v>3404.9093999999996</v>
      </c>
      <c r="G73" s="31">
        <f t="shared" si="1"/>
        <v>4.7671929244284872E-2</v>
      </c>
    </row>
    <row r="74" spans="1:7" x14ac:dyDescent="0.2">
      <c r="A74" s="522">
        <f>[1]Dates!$A$128</f>
        <v>43009</v>
      </c>
      <c r="B74" s="523">
        <v>3816.4960000000001</v>
      </c>
      <c r="C74" s="523">
        <f>MIN($B$38,$B$50,$B$62,$B$74,$B$86)</f>
        <v>3236.9490000000001</v>
      </c>
      <c r="D74" s="523">
        <f>MAX($B$38,$B$50,$B$62,$B$74,$B$86)</f>
        <v>4012.723</v>
      </c>
      <c r="E74" s="523">
        <f t="shared" si="0"/>
        <v>775.77399999999989</v>
      </c>
      <c r="F74" s="523">
        <f>AVERAGE($B$38,$B$50,$B$62,$B$74,$B$86)</f>
        <v>3719.1433999999999</v>
      </c>
      <c r="G74" s="31">
        <f t="shared" si="1"/>
        <v>2.6176081298720622E-2</v>
      </c>
    </row>
    <row r="75" spans="1:7" x14ac:dyDescent="0.2">
      <c r="A75" s="522">
        <f>[1]Dates!$A$129</f>
        <v>43040</v>
      </c>
      <c r="B75" s="523">
        <v>3709.2629999999999</v>
      </c>
      <c r="C75" s="523">
        <f>MIN($B$39,$B$51,$B$63,$B$75,$B$87)</f>
        <v>3030.7739999999999</v>
      </c>
      <c r="D75" s="523">
        <f>MAX($B$39,$B$51,$B$63,$B$75,$B$87)</f>
        <v>3976.5810000000001</v>
      </c>
      <c r="E75" s="523">
        <f t="shared" si="0"/>
        <v>945.80700000000024</v>
      </c>
      <c r="F75" s="523">
        <f>AVERAGE($B$39,$B$51,$B$63,$B$75,$B$87)</f>
        <v>3614.0616</v>
      </c>
      <c r="G75" s="31">
        <f t="shared" si="1"/>
        <v>2.6341941709017824E-2</v>
      </c>
    </row>
    <row r="76" spans="1:7" x14ac:dyDescent="0.2">
      <c r="A76" s="522">
        <f>[1]Dates!$A$130</f>
        <v>43070</v>
      </c>
      <c r="B76" s="523">
        <v>3032.6010000000001</v>
      </c>
      <c r="C76" s="523">
        <f>MIN($B$40,$B$52,$B$64,$B$76,$B$88)</f>
        <v>2709.0129999999999</v>
      </c>
      <c r="D76" s="523">
        <f>MAX($B$40,$B$52,$B$64,$B$76,$B$88)</f>
        <v>3666.6320000000001</v>
      </c>
      <c r="E76" s="523">
        <f t="shared" si="0"/>
        <v>957.61900000000014</v>
      </c>
      <c r="F76" s="523">
        <f>AVERAGE($B$40,$B$52,$B$64,$B$76,$B$88)</f>
        <v>3169.2824000000001</v>
      </c>
      <c r="G76" s="31">
        <f t="shared" si="1"/>
        <v>-4.3126923621574331E-2</v>
      </c>
    </row>
    <row r="77" spans="1:7" x14ac:dyDescent="0.2">
      <c r="A77" s="522">
        <f>[1]Dates!$A$131</f>
        <v>43101</v>
      </c>
      <c r="B77" s="523">
        <v>2140.8690000000001</v>
      </c>
      <c r="C77" s="523">
        <f>MIN($B$29,$B$41,$B$53,$B$65,$B$77)</f>
        <v>1924.922</v>
      </c>
      <c r="D77" s="523">
        <f>MAX($B$29,$B$41,$B$53,$B$65,$B$77)</f>
        <v>2938.0889999999999</v>
      </c>
      <c r="E77" s="523">
        <f t="shared" si="0"/>
        <v>1013.1669999999999</v>
      </c>
      <c r="F77" s="523">
        <f>AVERAGE($B$29,$B$41,$B$53,$B$65,$B$77)</f>
        <v>2406.6318000000001</v>
      </c>
      <c r="G77" s="31">
        <f t="shared" si="1"/>
        <v>-0.11042935608180693</v>
      </c>
    </row>
    <row r="78" spans="1:7" x14ac:dyDescent="0.2">
      <c r="A78" s="522">
        <f>[1]Dates!$A$132</f>
        <v>43132</v>
      </c>
      <c r="B78" s="523">
        <v>1673.327</v>
      </c>
      <c r="C78" s="523">
        <f>MIN($B$30,$B$42,$B$54,$B$66,$B$78)</f>
        <v>1199.9870000000001</v>
      </c>
      <c r="D78" s="523">
        <f>MAX($B$30,$B$42,$B$54,$B$66,$B$78)</f>
        <v>2534.2919999999999</v>
      </c>
      <c r="E78" s="523">
        <f t="shared" si="0"/>
        <v>1334.3049999999998</v>
      </c>
      <c r="F78" s="523">
        <f>AVERAGE($B$30,$B$42,$B$54,$B$66,$B$78)</f>
        <v>1882.0969999999998</v>
      </c>
      <c r="G78" s="31">
        <f t="shared" si="1"/>
        <v>-0.11092414471730194</v>
      </c>
    </row>
    <row r="79" spans="1:7" x14ac:dyDescent="0.2">
      <c r="A79" s="522">
        <f>[1]Dates!$A$133</f>
        <v>43160</v>
      </c>
      <c r="B79" s="523">
        <v>1390.9680000000001</v>
      </c>
      <c r="C79" s="523">
        <f>MIN($B$31,$B$43,$B$55,$B$67,$B$79)</f>
        <v>857.31</v>
      </c>
      <c r="D79" s="523">
        <f>MAX($B$31,$B$43,$B$55,$B$67,$B$79)</f>
        <v>2486.3220000000001</v>
      </c>
      <c r="E79" s="523">
        <f t="shared" si="0"/>
        <v>1629.0120000000002</v>
      </c>
      <c r="F79" s="523">
        <f>AVERAGE($B$31,$B$43,$B$55,$B$67,$B$79)</f>
        <v>1653.7159999999999</v>
      </c>
      <c r="G79" s="31">
        <f t="shared" si="1"/>
        <v>-0.15888338747402808</v>
      </c>
    </row>
    <row r="80" spans="1:7" x14ac:dyDescent="0.2">
      <c r="A80" s="522">
        <f>[1]Dates!$A$134</f>
        <v>43191</v>
      </c>
      <c r="B80" s="523">
        <v>1427.489</v>
      </c>
      <c r="C80" s="523">
        <f>MIN($B$32,$B$44,$B$56,$B$68,$B$80)</f>
        <v>1066.3800000000001</v>
      </c>
      <c r="D80" s="523">
        <f>MAX($B$32,$B$44,$B$56,$B$68,$B$80)</f>
        <v>2645.56</v>
      </c>
      <c r="E80" s="523">
        <f t="shared" si="0"/>
        <v>1579.1799999999998</v>
      </c>
      <c r="F80" s="523">
        <f>AVERAGE($B$32,$B$44,$B$56,$B$68,$B$80)</f>
        <v>1844.7529999999999</v>
      </c>
      <c r="G80" s="31">
        <f t="shared" si="1"/>
        <v>-0.22618963080694265</v>
      </c>
    </row>
    <row r="81" spans="1:7" x14ac:dyDescent="0.2">
      <c r="A81" s="522">
        <f>[1]Dates!$A$135</f>
        <v>43221</v>
      </c>
      <c r="B81" s="523">
        <v>1848.143</v>
      </c>
      <c r="C81" s="523">
        <f>MIN($B$33,$B$45,$B$57,$B$69,$B$81)</f>
        <v>1547.944</v>
      </c>
      <c r="D81" s="523">
        <f>MAX($B$33,$B$45,$B$57,$B$69,$B$81)</f>
        <v>2966.2649999999999</v>
      </c>
      <c r="E81" s="523">
        <f t="shared" si="0"/>
        <v>1418.3209999999999</v>
      </c>
      <c r="F81" s="523">
        <f>AVERAGE($B$33,$B$45,$B$57,$B$69,$B$81)</f>
        <v>2255.2194</v>
      </c>
      <c r="G81" s="31">
        <f t="shared" si="1"/>
        <v>-0.18050412301348595</v>
      </c>
    </row>
    <row r="82" spans="1:7" x14ac:dyDescent="0.2">
      <c r="A82" s="522">
        <f>[1]Dates!$A$136</f>
        <v>43252</v>
      </c>
      <c r="B82" s="523">
        <v>2195.9409999999998</v>
      </c>
      <c r="C82" s="523">
        <f>MIN($B$34,$B$46,$B$58,$B$70,$B$82)</f>
        <v>2005.4749999999999</v>
      </c>
      <c r="D82" s="523">
        <f>MAX($B$34,$B$46,$B$58,$B$70,$B$82)</f>
        <v>3186.0320000000002</v>
      </c>
      <c r="E82" s="523">
        <f t="shared" si="0"/>
        <v>1180.5570000000002</v>
      </c>
      <c r="F82" s="523">
        <f>AVERAGE($B$34,$B$46,$B$58,$B$70,$B$82)</f>
        <v>2588.1578</v>
      </c>
      <c r="G82" s="31">
        <f t="shared" si="1"/>
        <v>-0.15154284642149718</v>
      </c>
    </row>
    <row r="83" spans="1:7" x14ac:dyDescent="0.2">
      <c r="A83" s="522">
        <f>[1]Dates!$A$137</f>
        <v>43282</v>
      </c>
      <c r="B83" s="523">
        <v>2381.9940000000001</v>
      </c>
      <c r="C83" s="523">
        <f>MIN($B$35,$B$47,$B$59,$B$71,$B$83)</f>
        <v>2381.9940000000001</v>
      </c>
      <c r="D83" s="523">
        <f>MAX($B$35,$B$47,$B$59,$B$71,$B$83)</f>
        <v>3318.1390000000001</v>
      </c>
      <c r="E83" s="523">
        <f t="shared" si="0"/>
        <v>936.14499999999998</v>
      </c>
      <c r="F83" s="523">
        <f>AVERAGE($B$35,$B$47,$B$59,$B$71,$B$83)</f>
        <v>2815.7368000000001</v>
      </c>
      <c r="G83" s="31">
        <f t="shared" si="1"/>
        <v>-0.15404238066569287</v>
      </c>
    </row>
    <row r="84" spans="1:7" x14ac:dyDescent="0.2">
      <c r="A84" s="522">
        <f>[1]Dates!$A$138</f>
        <v>43313</v>
      </c>
      <c r="B84" s="523">
        <v>2617.5360000000001</v>
      </c>
      <c r="C84" s="523">
        <f>MIN($B$36,$B$48,$B$60,$B$72,$B$84)</f>
        <v>2617.5360000000001</v>
      </c>
      <c r="D84" s="523">
        <f>MAX($B$36,$B$48,$B$60,$B$72,$B$84)</f>
        <v>3441.3249999999998</v>
      </c>
      <c r="E84" s="523">
        <f t="shared" si="0"/>
        <v>823.78899999999976</v>
      </c>
      <c r="F84" s="523">
        <f>AVERAGE($B$36,$B$48,$B$60,$B$72,$B$84)</f>
        <v>3063.7572</v>
      </c>
      <c r="G84" s="31">
        <f t="shared" si="1"/>
        <v>-0.14564509224164368</v>
      </c>
    </row>
    <row r="85" spans="1:7" x14ac:dyDescent="0.2">
      <c r="A85" s="522">
        <f>[1]Dates!$A$139</f>
        <v>43344</v>
      </c>
      <c r="B85" s="523">
        <v>2951.0619999999999</v>
      </c>
      <c r="C85" s="523">
        <f>MIN($B$37,$B$49,$B$61,$B$73,$B$85)</f>
        <v>2951.0619999999999</v>
      </c>
      <c r="D85" s="523">
        <f>MAX($B$37,$B$49,$B$61,$B$73,$B$85)</f>
        <v>3705.1610000000001</v>
      </c>
      <c r="E85" s="523">
        <f t="shared" si="0"/>
        <v>754.09900000000016</v>
      </c>
      <c r="F85" s="523">
        <f>AVERAGE($B$37,$B$49,$B$61,$B$73,$B$85)</f>
        <v>3404.9093999999996</v>
      </c>
      <c r="G85" s="31">
        <f t="shared" si="1"/>
        <v>-0.13329206351276179</v>
      </c>
    </row>
    <row r="86" spans="1:7" x14ac:dyDescent="0.2">
      <c r="A86" s="522">
        <f>[1]Dates!$A$140</f>
        <v>43374</v>
      </c>
      <c r="B86" s="523">
        <v>3236.9490000000001</v>
      </c>
      <c r="C86" s="523">
        <f>MIN($B$38,$B$50,$B$62,$B$74,$B$86)</f>
        <v>3236.9490000000001</v>
      </c>
      <c r="D86" s="523">
        <f>MAX($B$38,$B$50,$B$62,$B$74,$B$86)</f>
        <v>4012.723</v>
      </c>
      <c r="E86" s="523">
        <f t="shared" si="0"/>
        <v>775.77399999999989</v>
      </c>
      <c r="F86" s="523">
        <f>AVERAGE($B$38,$B$50,$B$62,$B$74,$B$86)</f>
        <v>3719.1433999999999</v>
      </c>
      <c r="G86" s="31">
        <f t="shared" si="1"/>
        <v>-0.12965200535155486</v>
      </c>
    </row>
    <row r="87" spans="1:7" x14ac:dyDescent="0.2">
      <c r="A87" s="522">
        <f>[1]Dates!$A$141</f>
        <v>43405</v>
      </c>
      <c r="B87" s="523">
        <v>3030.7739999999999</v>
      </c>
      <c r="C87" s="523">
        <f>MIN($B$39,$B$51,$B$63,$B$75,$B$87)</f>
        <v>3030.7739999999999</v>
      </c>
      <c r="D87" s="523">
        <f>MAX($B$39,$B$51,$B$63,$B$75,$B$87)</f>
        <v>3976.5810000000001</v>
      </c>
      <c r="E87" s="523">
        <f t="shared" si="0"/>
        <v>945.80700000000024</v>
      </c>
      <c r="F87" s="523">
        <f>AVERAGE($B$39,$B$51,$B$63,$B$75,$B$87)</f>
        <v>3614.0616</v>
      </c>
      <c r="G87" s="31">
        <f t="shared" si="1"/>
        <v>-0.16139392864803415</v>
      </c>
    </row>
    <row r="88" spans="1:7" x14ac:dyDescent="0.2">
      <c r="A88" s="522">
        <f>[1]Dates!$A$142</f>
        <v>43435</v>
      </c>
      <c r="B88" s="523">
        <v>2709.0129999999999</v>
      </c>
      <c r="C88" s="523">
        <f>MIN($B$40,$B$52,$B$64,$B$76,$B$88)</f>
        <v>2709.0129999999999</v>
      </c>
      <c r="D88" s="523">
        <f>MAX($B$40,$B$52,$B$64,$B$76,$B$88)</f>
        <v>3666.6320000000001</v>
      </c>
      <c r="E88" s="523">
        <f t="shared" si="0"/>
        <v>957.61900000000014</v>
      </c>
      <c r="F88" s="523">
        <f>AVERAGE($B$40,$B$52,$B$64,$B$76,$B$88)</f>
        <v>3169.2824000000001</v>
      </c>
      <c r="G88" s="31">
        <f t="shared" si="1"/>
        <v>-0.14522826997051452</v>
      </c>
    </row>
    <row r="89" spans="1:7" x14ac:dyDescent="0.2">
      <c r="A89" s="522">
        <f>[1]Dates!$A$143</f>
        <v>43466</v>
      </c>
      <c r="B89" s="523">
        <v>1994.0809999999999</v>
      </c>
      <c r="C89" s="523">
        <f>MIN($B$29,$B$41,$B$53,$B$65,$B$77)</f>
        <v>1924.922</v>
      </c>
      <c r="D89" s="523">
        <f>MAX($B$29,$B$41,$B$53,$B$65,$B$77)</f>
        <v>2938.0889999999999</v>
      </c>
      <c r="E89" s="523">
        <f t="shared" si="0"/>
        <v>1013.1669999999999</v>
      </c>
      <c r="F89" s="523">
        <f>AVERAGE($B$29,$B$41,$B$53,$B$65,$B$77)</f>
        <v>2406.6318000000001</v>
      </c>
      <c r="G89" s="31">
        <f t="shared" si="1"/>
        <v>-0.17142248348916533</v>
      </c>
    </row>
    <row r="90" spans="1:7" x14ac:dyDescent="0.2">
      <c r="A90" s="522">
        <f>[1]Dates!$A$144</f>
        <v>43497</v>
      </c>
      <c r="B90" s="523">
        <v>1426.173</v>
      </c>
      <c r="C90" s="523">
        <f>MIN($B$30,$B$42,$B$54,$B$66,$B$78)</f>
        <v>1199.9870000000001</v>
      </c>
      <c r="D90" s="523">
        <f>MAX($B$30,$B$42,$B$54,$B$66,$B$78)</f>
        <v>2534.2919999999999</v>
      </c>
      <c r="E90" s="523">
        <f t="shared" si="0"/>
        <v>1334.3049999999998</v>
      </c>
      <c r="F90" s="523">
        <f>AVERAGE($B$30,$B$42,$B$54,$B$66,$B$78)</f>
        <v>1882.0969999999998</v>
      </c>
      <c r="G90" s="31">
        <f t="shared" si="1"/>
        <v>-0.24224256241840869</v>
      </c>
    </row>
    <row r="91" spans="1:7" x14ac:dyDescent="0.2">
      <c r="A91" s="522">
        <f>[1]Dates!$A$145</f>
        <v>43525</v>
      </c>
      <c r="B91" s="523">
        <v>1185.2249999999999</v>
      </c>
      <c r="C91" s="523">
        <f>MIN($B$31,$B$43,$B$55,$B$67,$B$79)</f>
        <v>857.31</v>
      </c>
      <c r="D91" s="523">
        <f>MAX($B$31,$B$43,$B$55,$B$67,$B$79)</f>
        <v>2486.3220000000001</v>
      </c>
      <c r="E91" s="523">
        <f t="shared" si="0"/>
        <v>1629.0120000000002</v>
      </c>
      <c r="F91" s="523">
        <f>AVERAGE($B$31,$B$43,$B$55,$B$67,$B$79)</f>
        <v>1653.7159999999999</v>
      </c>
      <c r="G91" s="31">
        <f t="shared" si="1"/>
        <v>-0.28329592263726056</v>
      </c>
    </row>
    <row r="92" spans="1:7" x14ac:dyDescent="0.2">
      <c r="A92" s="522">
        <f>[1]Dates!$A$146</f>
        <v>43556</v>
      </c>
      <c r="B92" s="523">
        <v>1559.5830000000001</v>
      </c>
      <c r="C92" s="523">
        <f>MIN($B$32,$B$44,$B$56,$B$68,$B$80)</f>
        <v>1066.3800000000001</v>
      </c>
      <c r="D92" s="523">
        <f>MAX($B$32,$B$44,$B$56,$B$68,$B$80)</f>
        <v>2645.56</v>
      </c>
      <c r="E92" s="523">
        <f t="shared" si="0"/>
        <v>1579.1799999999998</v>
      </c>
      <c r="F92" s="523">
        <f>AVERAGE($B$32,$B$44,$B$56,$B$68,$B$80)</f>
        <v>1844.7529999999999</v>
      </c>
      <c r="G92" s="31">
        <f t="shared" si="1"/>
        <v>-0.15458438067318492</v>
      </c>
    </row>
    <row r="93" spans="1:7" x14ac:dyDescent="0.2">
      <c r="A93" s="522">
        <f>[1]Dates!$A$147</f>
        <v>43586</v>
      </c>
      <c r="B93" s="523">
        <v>2015.9570000000001</v>
      </c>
      <c r="C93" s="523">
        <f>MIN($B$33,$B$45,$B$57,$B$69,$B$81)</f>
        <v>1547.944</v>
      </c>
      <c r="D93" s="523">
        <f>MAX($B$33,$B$45,$B$57,$B$69,$B$81)</f>
        <v>2966.2649999999999</v>
      </c>
      <c r="E93" s="523">
        <f t="shared" ref="E93:E112" si="2">D93-C93</f>
        <v>1418.3209999999999</v>
      </c>
      <c r="F93" s="523">
        <f>AVERAGE($B$33,$B$45,$B$57,$B$69,$B$81)</f>
        <v>2255.2194</v>
      </c>
      <c r="G93" s="31">
        <f t="shared" ref="G93:G112" si="3">B93/F93-1</f>
        <v>-0.10609273758464466</v>
      </c>
    </row>
    <row r="94" spans="1:7" x14ac:dyDescent="0.2">
      <c r="A94" s="522">
        <f>[1]Dates!$A$148</f>
        <v>43617</v>
      </c>
      <c r="B94" s="523">
        <v>2442.9927143</v>
      </c>
      <c r="C94" s="523">
        <f>MIN($B$34,$B$46,$B$58,$B$70,$B$82)</f>
        <v>2005.4749999999999</v>
      </c>
      <c r="D94" s="523">
        <f>MAX($B$34,$B$46,$B$58,$B$70,$B$82)</f>
        <v>3186.0320000000002</v>
      </c>
      <c r="E94" s="523">
        <f t="shared" si="2"/>
        <v>1180.5570000000002</v>
      </c>
      <c r="F94" s="523">
        <f>AVERAGE($B$34,$B$46,$B$58,$B$70,$B$82)</f>
        <v>2588.1578</v>
      </c>
      <c r="G94" s="31">
        <f t="shared" si="3"/>
        <v>-5.6088189715480241E-2</v>
      </c>
    </row>
    <row r="95" spans="1:7" x14ac:dyDescent="0.2">
      <c r="A95" s="522">
        <f>[1]Dates!$A$149</f>
        <v>43647</v>
      </c>
      <c r="B95" s="523">
        <v>2734.8029999999999</v>
      </c>
      <c r="C95" s="523">
        <f>MIN($B$35,$B$47,$B$59,$B$71,$B$83)</f>
        <v>2381.9940000000001</v>
      </c>
      <c r="D95" s="523">
        <f>MAX($B$35,$B$47,$B$59,$B$71,$B$83)</f>
        <v>3318.1390000000001</v>
      </c>
      <c r="E95" s="523">
        <f t="shared" si="2"/>
        <v>936.14499999999998</v>
      </c>
      <c r="F95" s="523">
        <f>AVERAGE($B$35,$B$47,$B$59,$B$71,$B$83)</f>
        <v>2815.7368000000001</v>
      </c>
      <c r="G95" s="31">
        <f t="shared" si="3"/>
        <v>-2.8743382549107688E-2</v>
      </c>
    </row>
    <row r="96" spans="1:7" x14ac:dyDescent="0.2">
      <c r="A96" s="522">
        <f>[1]Dates!$A$150</f>
        <v>43678</v>
      </c>
      <c r="B96" s="523">
        <v>3033.489</v>
      </c>
      <c r="C96" s="523">
        <f>MIN($B$36,$B$48,$B$60,$B$72,$B$84)</f>
        <v>2617.5360000000001</v>
      </c>
      <c r="D96" s="523">
        <f>MAX($B$36,$B$48,$B$60,$B$72,$B$84)</f>
        <v>3441.3249999999998</v>
      </c>
      <c r="E96" s="523">
        <f t="shared" si="2"/>
        <v>823.78899999999976</v>
      </c>
      <c r="F96" s="523">
        <f>AVERAGE($B$36,$B$48,$B$60,$B$72,$B$84)</f>
        <v>3063.7572</v>
      </c>
      <c r="G96" s="31">
        <f t="shared" si="3"/>
        <v>-9.8794382270239733E-3</v>
      </c>
    </row>
    <row r="97" spans="1:7" x14ac:dyDescent="0.2">
      <c r="A97" s="522">
        <f>[1]Dates!$A$151</f>
        <v>43709</v>
      </c>
      <c r="B97" s="523">
        <v>3448.22</v>
      </c>
      <c r="C97" s="523">
        <f>MIN($B$37,$B$49,$B$61,$B$73,$B$85)</f>
        <v>2951.0619999999999</v>
      </c>
      <c r="D97" s="523">
        <f>MAX($B$37,$B$49,$B$61,$B$73,$B$85)</f>
        <v>3705.1610000000001</v>
      </c>
      <c r="E97" s="523">
        <f t="shared" si="2"/>
        <v>754.09900000000016</v>
      </c>
      <c r="F97" s="523">
        <f>AVERAGE($B$37,$B$49,$B$61,$B$73,$B$85)</f>
        <v>3404.9093999999996</v>
      </c>
      <c r="G97" s="31">
        <f t="shared" si="3"/>
        <v>1.2720044768298466E-2</v>
      </c>
    </row>
    <row r="98" spans="1:7" x14ac:dyDescent="0.2">
      <c r="A98" s="522">
        <f>[1]Dates!$A$152</f>
        <v>43739</v>
      </c>
      <c r="B98" s="523">
        <v>3796.5070000000001</v>
      </c>
      <c r="C98" s="523">
        <f>MIN($B$38,$B$50,$B$62,$B$74,$B$86)</f>
        <v>3236.9490000000001</v>
      </c>
      <c r="D98" s="523">
        <f>MAX($B$38,$B$50,$B$62,$B$74,$B$86)</f>
        <v>4012.723</v>
      </c>
      <c r="E98" s="523">
        <f t="shared" si="2"/>
        <v>775.77399999999989</v>
      </c>
      <c r="F98" s="523">
        <f>AVERAGE($B$38,$B$50,$B$62,$B$74,$B$86)</f>
        <v>3719.1433999999999</v>
      </c>
      <c r="G98" s="31">
        <f t="shared" si="3"/>
        <v>2.0801456593472656E-2</v>
      </c>
    </row>
    <row r="99" spans="1:7" x14ac:dyDescent="0.2">
      <c r="A99" s="522">
        <f>[1]Dates!$A$153</f>
        <v>43770</v>
      </c>
      <c r="B99" s="523">
        <v>3708.9140000000002</v>
      </c>
      <c r="C99" s="523">
        <f>MIN($B$39,$B$51,$B$63,$B$75,$B$87)</f>
        <v>3030.7739999999999</v>
      </c>
      <c r="D99" s="523">
        <f>MAX($B$39,$B$51,$B$63,$B$75,$B$87)</f>
        <v>3976.5810000000001</v>
      </c>
      <c r="E99" s="523">
        <f t="shared" si="2"/>
        <v>945.80700000000024</v>
      </c>
      <c r="F99" s="523">
        <f>AVERAGE($B$39,$B$51,$B$63,$B$75,$B$87)</f>
        <v>3614.0616</v>
      </c>
      <c r="G99" s="31">
        <f t="shared" si="3"/>
        <v>2.6245374456262738E-2</v>
      </c>
    </row>
    <row r="100" spans="1:7" x14ac:dyDescent="0.2">
      <c r="A100" s="522">
        <f>[1]Dates!$A$154</f>
        <v>43800</v>
      </c>
      <c r="B100" s="523">
        <v>3171.982</v>
      </c>
      <c r="C100" s="523">
        <f>MIN($B$40,$B$52,$B$64,$B$76,$B$88)</f>
        <v>2709.0129999999999</v>
      </c>
      <c r="D100" s="523">
        <f>MAX($B$40,$B$52,$B$64,$B$76,$B$88)</f>
        <v>3666.6320000000001</v>
      </c>
      <c r="E100" s="523">
        <f t="shared" si="2"/>
        <v>957.61900000000014</v>
      </c>
      <c r="F100" s="523">
        <f>AVERAGE($B$40,$B$52,$B$64,$B$76,$B$88)</f>
        <v>3169.2824000000001</v>
      </c>
      <c r="G100" s="31">
        <f t="shared" si="3"/>
        <v>8.5180165705645017E-4</v>
      </c>
    </row>
    <row r="101" spans="1:7" x14ac:dyDescent="0.2">
      <c r="A101" s="522">
        <f>[1]Dates!$A$155</f>
        <v>43831</v>
      </c>
      <c r="B101" s="523">
        <v>2370.672</v>
      </c>
      <c r="C101" s="523">
        <f>MIN($B$29,$B$41,$B$53,$B$65,$B$77)</f>
        <v>1924.922</v>
      </c>
      <c r="D101" s="523">
        <f>MAX($B$29,$B$41,$B$53,$B$65,$B$77)</f>
        <v>2938.0889999999999</v>
      </c>
      <c r="E101" s="523">
        <f t="shared" si="2"/>
        <v>1013.1669999999999</v>
      </c>
      <c r="F101" s="523">
        <f>AVERAGE($B$29,$B$41,$B$53,$B$65,$B$77)</f>
        <v>2406.6318000000001</v>
      </c>
      <c r="G101" s="31">
        <f t="shared" si="3"/>
        <v>-1.4941961624540978E-2</v>
      </c>
    </row>
    <row r="102" spans="1:7" x14ac:dyDescent="0.2">
      <c r="A102" s="522">
        <f>[1]Dates!$A$156</f>
        <v>43862</v>
      </c>
      <c r="B102" s="523">
        <v>1798.1610000000001</v>
      </c>
      <c r="C102" s="523">
        <f>MIN($B$30,$B$42,$B$54,$B$66,$B$78)</f>
        <v>1199.9870000000001</v>
      </c>
      <c r="D102" s="523">
        <f>MAX($B$30,$B$42,$B$54,$B$66,$B$78)</f>
        <v>2534.2919999999999</v>
      </c>
      <c r="E102" s="523">
        <f t="shared" si="2"/>
        <v>1334.3049999999998</v>
      </c>
      <c r="F102" s="523">
        <f>AVERAGE($B$30,$B$42,$B$54,$B$66,$B$78)</f>
        <v>1882.0969999999998</v>
      </c>
      <c r="G102" s="31">
        <f t="shared" si="3"/>
        <v>-4.4597063807019333E-2</v>
      </c>
    </row>
    <row r="103" spans="1:7" x14ac:dyDescent="0.2">
      <c r="A103" s="522">
        <f>[1]Dates!$A$157</f>
        <v>43891</v>
      </c>
      <c r="B103" s="523">
        <v>1620.749</v>
      </c>
      <c r="C103" s="523">
        <f>MIN($B$31,$B$43,$B$55,$B$67,$B$79)</f>
        <v>857.31</v>
      </c>
      <c r="D103" s="523">
        <f>MAX($B$31,$B$43,$B$55,$B$67,$B$79)</f>
        <v>2486.3220000000001</v>
      </c>
      <c r="E103" s="523">
        <f t="shared" si="2"/>
        <v>1629.0120000000002</v>
      </c>
      <c r="F103" s="523">
        <f>AVERAGE($B$31,$B$43,$B$55,$B$67,$B$79)</f>
        <v>1653.7159999999999</v>
      </c>
      <c r="G103" s="31">
        <f t="shared" si="3"/>
        <v>-1.9935103730023718E-2</v>
      </c>
    </row>
    <row r="104" spans="1:7" x14ac:dyDescent="0.2">
      <c r="A104" s="522">
        <f>[1]Dates!$A$158</f>
        <v>43922</v>
      </c>
      <c r="B104" s="523">
        <v>1860.8009999999999</v>
      </c>
      <c r="C104" s="523">
        <f>MIN($B$32,$B$44,$B$56,$B$68,$B$80)</f>
        <v>1066.3800000000001</v>
      </c>
      <c r="D104" s="523">
        <f>MAX($B$32,$B$44,$B$56,$B$68,$B$80)</f>
        <v>2645.56</v>
      </c>
      <c r="E104" s="523">
        <f t="shared" si="2"/>
        <v>1579.1799999999998</v>
      </c>
      <c r="F104" s="523">
        <f>AVERAGE($B$32,$B$44,$B$56,$B$68,$B$80)</f>
        <v>1844.7529999999999</v>
      </c>
      <c r="G104" s="31">
        <f t="shared" si="3"/>
        <v>8.6992675984265411E-3</v>
      </c>
    </row>
    <row r="105" spans="1:7" x14ac:dyDescent="0.2">
      <c r="A105" s="522">
        <f>[1]Dates!$A$159</f>
        <v>43952</v>
      </c>
      <c r="B105" s="523">
        <v>2313.7890000000002</v>
      </c>
      <c r="C105" s="523">
        <f>MIN($B$33,$B$45,$B$57,$B$69,$B$81)</f>
        <v>1547.944</v>
      </c>
      <c r="D105" s="523">
        <f>MAX($B$33,$B$45,$B$57,$B$69,$B$81)</f>
        <v>2966.2649999999999</v>
      </c>
      <c r="E105" s="523">
        <f t="shared" si="2"/>
        <v>1418.3209999999999</v>
      </c>
      <c r="F105" s="523">
        <f>AVERAGE($B$33,$B$45,$B$57,$B$69,$B$81)</f>
        <v>2255.2194</v>
      </c>
      <c r="G105" s="31">
        <f t="shared" si="3"/>
        <v>2.5970688262082264E-2</v>
      </c>
    </row>
    <row r="106" spans="1:7" x14ac:dyDescent="0.2">
      <c r="A106" s="522">
        <f>[1]Dates!$A$160</f>
        <v>43983</v>
      </c>
      <c r="B106" s="523">
        <v>2667.3330000000001</v>
      </c>
      <c r="C106" s="523">
        <f>MIN($B$34,$B$46,$B$58,$B$70,$B$82)</f>
        <v>2005.4749999999999</v>
      </c>
      <c r="D106" s="523">
        <f>MAX($B$34,$B$46,$B$58,$B$70,$B$82)</f>
        <v>3186.0320000000002</v>
      </c>
      <c r="E106" s="523">
        <f t="shared" si="2"/>
        <v>1180.5570000000002</v>
      </c>
      <c r="F106" s="523">
        <f>AVERAGE($B$34,$B$46,$B$58,$B$70,$B$82)</f>
        <v>2588.1578</v>
      </c>
      <c r="G106" s="31">
        <f t="shared" si="3"/>
        <v>3.059133411417192E-2</v>
      </c>
    </row>
    <row r="107" spans="1:7" x14ac:dyDescent="0.2">
      <c r="A107" s="522">
        <f>[1]Dates!$A$161</f>
        <v>44013</v>
      </c>
      <c r="B107" s="523">
        <v>2842.056</v>
      </c>
      <c r="C107" s="523">
        <f>MIN($B$35,$B$47,$B$59,$B$71,$B$83)</f>
        <v>2381.9940000000001</v>
      </c>
      <c r="D107" s="523">
        <f>MAX($B$35,$B$47,$B$59,$B$71,$B$83)</f>
        <v>3318.1390000000001</v>
      </c>
      <c r="E107" s="523">
        <f t="shared" si="2"/>
        <v>936.14499999999998</v>
      </c>
      <c r="F107" s="523">
        <f>AVERAGE($B$35,$B$47,$B$59,$B$71,$B$83)</f>
        <v>2815.7368000000001</v>
      </c>
      <c r="G107" s="31">
        <f t="shared" si="3"/>
        <v>9.3471804609011055E-3</v>
      </c>
    </row>
    <row r="108" spans="1:7" x14ac:dyDescent="0.2">
      <c r="A108" s="522">
        <f>[1]Dates!$A$162</f>
        <v>44044</v>
      </c>
      <c r="B108" s="523">
        <v>3063.5590000000002</v>
      </c>
      <c r="C108" s="523">
        <f>MIN($B$36,$B$48,$B$60,$B$72,$B$84)</f>
        <v>2617.5360000000001</v>
      </c>
      <c r="D108" s="523">
        <f>MAX($B$36,$B$48,$B$60,$B$72,$B$84)</f>
        <v>3441.3249999999998</v>
      </c>
      <c r="E108" s="523">
        <f t="shared" si="2"/>
        <v>823.78899999999976</v>
      </c>
      <c r="F108" s="523">
        <f>AVERAGE($B$36,$B$48,$B$60,$B$72,$B$84)</f>
        <v>3063.7572</v>
      </c>
      <c r="G108" s="31">
        <f t="shared" si="3"/>
        <v>-6.4691810434558406E-5</v>
      </c>
    </row>
    <row r="109" spans="1:7" x14ac:dyDescent="0.2">
      <c r="A109" s="522">
        <f>[1]Dates!$A$163</f>
        <v>44075</v>
      </c>
      <c r="B109" s="523">
        <v>3454.2840000000001</v>
      </c>
      <c r="C109" s="523">
        <f>MIN($B$37,$B$49,$B$61,$B$73,$B$85)</f>
        <v>2951.0619999999999</v>
      </c>
      <c r="D109" s="523">
        <f>MAX($B$37,$B$49,$B$61,$B$73,$B$85)</f>
        <v>3705.1610000000001</v>
      </c>
      <c r="E109" s="523">
        <f t="shared" si="2"/>
        <v>754.09900000000016</v>
      </c>
      <c r="F109" s="523">
        <f>AVERAGE($B$37,$B$49,$B$61,$B$73,$B$85)</f>
        <v>3404.9093999999996</v>
      </c>
      <c r="G109" s="31">
        <f t="shared" si="3"/>
        <v>1.4501002581742917E-2</v>
      </c>
    </row>
    <row r="110" spans="1:7" x14ac:dyDescent="0.2">
      <c r="A110" s="522">
        <f>[1]Dates!$A$164</f>
        <v>44105</v>
      </c>
      <c r="B110" s="523">
        <v>3754.4929999999999</v>
      </c>
      <c r="C110" s="523">
        <f>MIN($B$38,$B$50,$B$62,$B$74,$B$86)</f>
        <v>3236.9490000000001</v>
      </c>
      <c r="D110" s="523">
        <f>MAX($B$38,$B$50,$B$62,$B$74,$B$86)</f>
        <v>4012.723</v>
      </c>
      <c r="E110" s="523">
        <f t="shared" si="2"/>
        <v>775.77399999999989</v>
      </c>
      <c r="F110" s="523">
        <f>AVERAGE($B$38,$B$50,$B$62,$B$74,$B$86)</f>
        <v>3719.1433999999999</v>
      </c>
      <c r="G110" s="31">
        <f t="shared" si="3"/>
        <v>9.5047692971450548E-3</v>
      </c>
    </row>
    <row r="111" spans="1:7" x14ac:dyDescent="0.2">
      <c r="A111" s="522">
        <f>[1]Dates!$A$165</f>
        <v>44136</v>
      </c>
      <c r="B111" s="523">
        <v>3659.02</v>
      </c>
      <c r="C111" s="523">
        <f>MIN($B$39,$B$51,$B$63,$B$75,$B$87)</f>
        <v>3030.7739999999999</v>
      </c>
      <c r="D111" s="523">
        <f>MAX($B$39,$B$51,$B$63,$B$75,$B$87)</f>
        <v>3976.5810000000001</v>
      </c>
      <c r="E111" s="523">
        <f t="shared" si="2"/>
        <v>945.80700000000024</v>
      </c>
      <c r="F111" s="523">
        <f>AVERAGE($B$39,$B$51,$B$63,$B$75,$B$87)</f>
        <v>3614.0616</v>
      </c>
      <c r="G111" s="31">
        <f t="shared" si="3"/>
        <v>1.2439854373262449E-2</v>
      </c>
    </row>
    <row r="112" spans="1:7" x14ac:dyDescent="0.2">
      <c r="A112" s="524">
        <f>[1]Dates!$A$166</f>
        <v>44166</v>
      </c>
      <c r="B112" s="523">
        <v>3134.5320000000002</v>
      </c>
      <c r="C112" s="525">
        <f>MIN($B$40,$B$52,$B$64,$B$76,$B$88)</f>
        <v>2709.0129999999999</v>
      </c>
      <c r="D112" s="525">
        <f>MAX($B$40,$B$52,$B$64,$B$76,$B$88)</f>
        <v>3666.6320000000001</v>
      </c>
      <c r="E112" s="525">
        <f t="shared" si="2"/>
        <v>957.61900000000014</v>
      </c>
      <c r="F112" s="525">
        <f>AVERAGE($B$40,$B$52,$B$64,$B$76,$B$88)</f>
        <v>3169.2824000000001</v>
      </c>
      <c r="G112" s="526">
        <f t="shared" si="3"/>
        <v>-1.096475340916292E-2</v>
      </c>
    </row>
    <row r="113" spans="1:5" x14ac:dyDescent="0.2">
      <c r="A113" s="376" t="str">
        <f>"Source: Short-Term Energy Outlook, "&amp;[1]Dates!$B$7&amp;""</f>
        <v>Source: Short-Term Energy Outlook, July 2019</v>
      </c>
    </row>
    <row r="114" spans="1:5" x14ac:dyDescent="0.2">
      <c r="A114" t="str">
        <f>"Note:  Colored band around storage levels represents the range between the minimum and maximum from Jan. "&amp;[1]Dates!$C$33&amp;" - Dec. "&amp;[1]Dates!$C$37&amp;"."</f>
        <v>Note:  Colored band around storage levels represents the range between the minimum and maximum from Jan. 2014 - Dec. 2018.</v>
      </c>
    </row>
    <row r="115" spans="1:5" x14ac:dyDescent="0.2">
      <c r="A115" s="410" t="str">
        <f>"Percent deviation from "&amp;[1]Dates!$C$33&amp;" - "&amp;[1]Dates!$C$37&amp;" average"</f>
        <v>Percent deviation from 2014 - 2018 average</v>
      </c>
    </row>
    <row r="116" spans="1:5" x14ac:dyDescent="0.2">
      <c r="A116" s="380" t="str">
        <f>"monthly range from January "&amp;[1]Dates!$C$33&amp;" - December "&amp;[1]Dates!$C$37&amp;""</f>
        <v>monthly range from January 2014 - December 2018</v>
      </c>
    </row>
    <row r="117" spans="1:5" x14ac:dyDescent="0.2">
      <c r="A117" s="4"/>
      <c r="B117" s="75" t="s">
        <v>368</v>
      </c>
    </row>
    <row r="118" spans="1:5" x14ac:dyDescent="0.2">
      <c r="A118" s="2">
        <f>COUNT($A$29:$A$112)-SUM([1]Dates!$B$83:$B$166)-1</f>
        <v>66</v>
      </c>
      <c r="B118" s="17">
        <v>0</v>
      </c>
      <c r="E118" s="1"/>
    </row>
    <row r="119" spans="1:5" x14ac:dyDescent="0.2">
      <c r="A119" s="2">
        <f>COUNT($A$29:$A$112)-SUM([1]Dates!$B$83:$B$166)-1</f>
        <v>66</v>
      </c>
      <c r="B119" s="17">
        <v>5000</v>
      </c>
    </row>
    <row r="121" spans="1:5" x14ac:dyDescent="0.2">
      <c r="A121" s="4"/>
      <c r="B121" s="75" t="s">
        <v>368</v>
      </c>
    </row>
    <row r="122" spans="1:5" x14ac:dyDescent="0.2">
      <c r="A122" s="2">
        <f>COUNT($A$29:$A$112)-SUM([1]Dates!$B$83:$B$166)-1</f>
        <v>66</v>
      </c>
      <c r="B122" s="92">
        <v>-0.5</v>
      </c>
    </row>
    <row r="123" spans="1:5" x14ac:dyDescent="0.2">
      <c r="A123" s="2">
        <f>COUNT($A$29:$A$112)-SUM([1]Dates!$B$83:$B$166)-1</f>
        <v>66</v>
      </c>
      <c r="B123" s="92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6.7109375" style="131" customWidth="1"/>
    <col min="18" max="18" width="15.5703125" style="131" customWidth="1"/>
    <col min="19" max="26" width="9.140625" style="131"/>
    <col min="27" max="28" width="9.140625" style="133"/>
    <col min="29" max="16384" width="9.140625" style="131"/>
  </cols>
  <sheetData>
    <row r="1" spans="1:19" x14ac:dyDescent="0.25">
      <c r="A1" s="187"/>
    </row>
    <row r="2" spans="1:19" ht="15.75" x14ac:dyDescent="0.25">
      <c r="A2" s="403" t="str">
        <f>[1]Dates!$B$6</f>
        <v>Short-Term Energy Outlook, July 2019</v>
      </c>
      <c r="L2" s="133"/>
    </row>
    <row r="3" spans="1:19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L3" s="133"/>
      <c r="Q3" s="137"/>
    </row>
    <row r="4" spans="1:19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L4" s="133"/>
      <c r="Q4" s="137"/>
    </row>
    <row r="5" spans="1:19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L5" s="133"/>
      <c r="Q5" s="180" t="s">
        <v>369</v>
      </c>
      <c r="R5" s="181"/>
    </row>
    <row r="6" spans="1:19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331" t="s">
        <v>79</v>
      </c>
      <c r="R6" s="332" t="s">
        <v>322</v>
      </c>
      <c r="S6" s="330"/>
    </row>
    <row r="7" spans="1:19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333" t="s">
        <v>80</v>
      </c>
      <c r="R7" s="334" t="s">
        <v>323</v>
      </c>
      <c r="S7" s="330"/>
    </row>
    <row r="8" spans="1:19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333" t="s">
        <v>81</v>
      </c>
      <c r="R8" s="334" t="s">
        <v>324</v>
      </c>
      <c r="S8" s="330"/>
    </row>
    <row r="9" spans="1:19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335" t="s">
        <v>82</v>
      </c>
      <c r="R9" s="336" t="s">
        <v>321</v>
      </c>
      <c r="S9" s="330"/>
    </row>
    <row r="10" spans="1:19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R10" s="42"/>
    </row>
    <row r="11" spans="1:19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9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9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9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9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9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2" spans="1:12" x14ac:dyDescent="0.25">
      <c r="A22" s="144"/>
      <c r="B22" s="144"/>
      <c r="C22" s="144"/>
      <c r="D22" s="144"/>
      <c r="E22" s="144"/>
      <c r="F22" s="144"/>
      <c r="G22" s="144"/>
      <c r="H22" s="144"/>
      <c r="I22" s="144"/>
      <c r="J22" s="144"/>
    </row>
    <row r="24" spans="1:12" x14ac:dyDescent="0.25">
      <c r="A24"/>
      <c r="B24"/>
      <c r="C24" s="578" t="s">
        <v>77</v>
      </c>
      <c r="D24" s="578"/>
      <c r="E24" s="578"/>
      <c r="F24" s="578"/>
      <c r="G24" s="578"/>
      <c r="H24" s="32"/>
      <c r="I24" s="578" t="s">
        <v>78</v>
      </c>
      <c r="J24" s="578"/>
      <c r="K24" s="578"/>
      <c r="L24" s="578"/>
    </row>
    <row r="25" spans="1:12" x14ac:dyDescent="0.25">
      <c r="A25"/>
      <c r="B25" s="9"/>
      <c r="C25" s="82">
        <f>[1]Dates!$C$35</f>
        <v>2016</v>
      </c>
      <c r="D25" s="82">
        <f>[1]Dates!$C$36</f>
        <v>2017</v>
      </c>
      <c r="E25" s="82">
        <f>[1]Dates!$C$37</f>
        <v>2018</v>
      </c>
      <c r="F25" s="82">
        <f>[1]Dates!$C$38</f>
        <v>2019</v>
      </c>
      <c r="G25" s="82">
        <f>[1]Dates!$C$39</f>
        <v>2020</v>
      </c>
      <c r="H25" s="364"/>
      <c r="I25" s="82">
        <f>[1]Dates!$C$36</f>
        <v>2017</v>
      </c>
      <c r="J25" s="82">
        <f>[1]Dates!$C$37</f>
        <v>2018</v>
      </c>
      <c r="K25" s="82">
        <f>[1]Dates!$C$38</f>
        <v>2019</v>
      </c>
      <c r="L25" s="82">
        <f>[1]Dates!$C$39</f>
        <v>2020</v>
      </c>
    </row>
    <row r="26" spans="1:12" x14ac:dyDescent="0.25">
      <c r="A26"/>
      <c r="B26" s="10" t="s">
        <v>79</v>
      </c>
      <c r="C26" s="83">
        <v>403.97477800000001</v>
      </c>
      <c r="D26" s="83">
        <v>430.870183</v>
      </c>
      <c r="E26" s="83">
        <v>418.32286499999998</v>
      </c>
      <c r="F26" s="83">
        <v>369.97280576999998</v>
      </c>
      <c r="G26" s="83">
        <v>351.37679000000003</v>
      </c>
      <c r="H26" s="142"/>
      <c r="I26" s="20">
        <f t="shared" ref="I26:L28" si="0">D26-C26</f>
        <v>26.895404999999982</v>
      </c>
      <c r="J26" s="20">
        <f t="shared" si="0"/>
        <v>-12.547318000000018</v>
      </c>
      <c r="K26" s="20">
        <f t="shared" si="0"/>
        <v>-48.350059229999999</v>
      </c>
      <c r="L26" s="20">
        <f t="shared" si="0"/>
        <v>-18.596015769999951</v>
      </c>
    </row>
    <row r="27" spans="1:12" x14ac:dyDescent="0.25">
      <c r="A27"/>
      <c r="B27" s="10" t="s">
        <v>80</v>
      </c>
      <c r="C27" s="83">
        <v>180.30641199999999</v>
      </c>
      <c r="D27" s="83">
        <v>198.44550699999999</v>
      </c>
      <c r="E27" s="83">
        <v>200.078564</v>
      </c>
      <c r="F27" s="83">
        <v>185.67614784</v>
      </c>
      <c r="G27" s="83">
        <v>163.03512000000001</v>
      </c>
      <c r="H27" s="142"/>
      <c r="I27" s="20">
        <f t="shared" si="0"/>
        <v>18.139094999999998</v>
      </c>
      <c r="J27" s="20">
        <f t="shared" si="0"/>
        <v>1.633057000000008</v>
      </c>
      <c r="K27" s="20">
        <f t="shared" si="0"/>
        <v>-14.402416160000001</v>
      </c>
      <c r="L27" s="20">
        <f t="shared" si="0"/>
        <v>-22.641027839999992</v>
      </c>
    </row>
    <row r="28" spans="1:12" x14ac:dyDescent="0.25">
      <c r="A28"/>
      <c r="B28" s="10" t="s">
        <v>81</v>
      </c>
      <c r="C28" s="83">
        <v>144.08330799999999</v>
      </c>
      <c r="D28" s="83">
        <v>145.293667</v>
      </c>
      <c r="E28" s="83">
        <v>137.12111100000001</v>
      </c>
      <c r="F28" s="83">
        <v>128.31498273</v>
      </c>
      <c r="G28" s="83">
        <v>124.9727</v>
      </c>
      <c r="H28" s="142"/>
      <c r="I28" s="20">
        <f t="shared" si="0"/>
        <v>1.2103590000000111</v>
      </c>
      <c r="J28" s="20">
        <f t="shared" si="0"/>
        <v>-8.1725559999999859</v>
      </c>
      <c r="K28" s="20">
        <f t="shared" si="0"/>
        <v>-8.8061282700000163</v>
      </c>
      <c r="L28" s="20">
        <f t="shared" si="0"/>
        <v>-3.3422827299999938</v>
      </c>
    </row>
    <row r="29" spans="1:12" x14ac:dyDescent="0.25">
      <c r="A29"/>
      <c r="B29" s="361" t="s">
        <v>82</v>
      </c>
      <c r="C29" s="362">
        <v>728.36449800000003</v>
      </c>
      <c r="D29" s="362">
        <v>774.60935700000005</v>
      </c>
      <c r="E29" s="362">
        <v>755.52254000000005</v>
      </c>
      <c r="F29" s="362">
        <v>683.96393634000003</v>
      </c>
      <c r="G29" s="362">
        <v>639.38460999999995</v>
      </c>
      <c r="H29" s="9"/>
      <c r="I29" s="363">
        <f>+SUM(I26:I28)</f>
        <v>46.244858999999991</v>
      </c>
      <c r="J29" s="363">
        <f>+SUM(J26:J28)</f>
        <v>-19.086816999999996</v>
      </c>
      <c r="K29" s="363">
        <f>+SUM(K26:K28)</f>
        <v>-71.558603660000017</v>
      </c>
      <c r="L29" s="363">
        <f>+SUM(L26:L28)</f>
        <v>-44.579326339999938</v>
      </c>
    </row>
    <row r="30" spans="1:12" x14ac:dyDescent="0.25">
      <c r="A30" s="367" t="str">
        <f>"Source: Short-Term Energy Outlook, "&amp;[1]Dates!$B$7&amp;""</f>
        <v>Source: Short-Term Energy Outlook, July 2019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89"/>
    </row>
    <row r="33" spans="1:7" x14ac:dyDescent="0.25">
      <c r="A33" s="147"/>
      <c r="B33" s="147"/>
      <c r="C33" s="147" t="s">
        <v>325</v>
      </c>
      <c r="D33" s="147" t="s">
        <v>242</v>
      </c>
      <c r="E33" s="468" t="s">
        <v>241</v>
      </c>
      <c r="F33" s="468" t="s">
        <v>498</v>
      </c>
    </row>
    <row r="34" spans="1:7" x14ac:dyDescent="0.25">
      <c r="A34" s="147">
        <f t="shared" ref="A34:A45" si="1">YEAR(B34)</f>
        <v>2016</v>
      </c>
      <c r="B34" s="444">
        <f>[1]Dates!A107</f>
        <v>42370</v>
      </c>
      <c r="C34" s="445">
        <v>60.568714999999997</v>
      </c>
      <c r="D34" s="141" t="e">
        <v>#N/A</v>
      </c>
      <c r="E34" s="446"/>
      <c r="F34" s="446">
        <v>60.568714999999997</v>
      </c>
      <c r="G34" s="138"/>
    </row>
    <row r="35" spans="1:7" x14ac:dyDescent="0.25">
      <c r="A35" s="147">
        <f t="shared" si="1"/>
        <v>2016</v>
      </c>
      <c r="B35" s="444">
        <f>[1]Dates!A108</f>
        <v>42401</v>
      </c>
      <c r="C35" s="445">
        <v>57.328505999999997</v>
      </c>
      <c r="D35" s="141" t="e">
        <v>#N/A</v>
      </c>
      <c r="E35" s="527">
        <f>AVERAGEIF($A$34:$A$45,A35,$F$34:$F$45)</f>
        <v>60.697041500000012</v>
      </c>
      <c r="F35" s="446">
        <v>57.328505999999997</v>
      </c>
      <c r="G35" s="138"/>
    </row>
    <row r="36" spans="1:7" x14ac:dyDescent="0.25">
      <c r="A36" s="147">
        <f t="shared" si="1"/>
        <v>2016</v>
      </c>
      <c r="B36" s="444">
        <f>[1]Dates!A109</f>
        <v>42430</v>
      </c>
      <c r="C36" s="445">
        <v>55.327888000000002</v>
      </c>
      <c r="D36" s="141" t="e">
        <v>#N/A</v>
      </c>
      <c r="E36" s="527">
        <f>AVERAGEIF($A$34:$A$45,A36,$F$34:$F$45)</f>
        <v>60.697041500000012</v>
      </c>
      <c r="F36" s="446">
        <v>55.327888000000002</v>
      </c>
      <c r="G36" s="416"/>
    </row>
    <row r="37" spans="1:7" x14ac:dyDescent="0.25">
      <c r="A37" s="147">
        <f t="shared" si="1"/>
        <v>2016</v>
      </c>
      <c r="B37" s="444">
        <f>[1]Dates!A110</f>
        <v>42461</v>
      </c>
      <c r="C37" s="445">
        <v>48.216355</v>
      </c>
      <c r="D37" s="141" t="e">
        <v>#N/A</v>
      </c>
      <c r="E37" s="527">
        <f t="shared" ref="E37:E43" si="2">AVERAGEIF($A$34:$A$45,A37,$F$34:$F$45)</f>
        <v>60.697041500000012</v>
      </c>
      <c r="F37" s="446">
        <v>48.216355</v>
      </c>
      <c r="G37" s="138"/>
    </row>
    <row r="38" spans="1:7" x14ac:dyDescent="0.25">
      <c r="A38" s="147">
        <f t="shared" si="1"/>
        <v>2016</v>
      </c>
      <c r="B38" s="444">
        <f>[1]Dates!A111</f>
        <v>42491</v>
      </c>
      <c r="C38" s="445">
        <v>53.123077000000002</v>
      </c>
      <c r="D38" s="141" t="e">
        <v>#N/A</v>
      </c>
      <c r="E38" s="527">
        <f t="shared" si="2"/>
        <v>60.697041500000012</v>
      </c>
      <c r="F38" s="446">
        <v>53.123077000000002</v>
      </c>
      <c r="G38" s="138"/>
    </row>
    <row r="39" spans="1:7" x14ac:dyDescent="0.25">
      <c r="A39" s="147">
        <f t="shared" si="1"/>
        <v>2016</v>
      </c>
      <c r="B39" s="444">
        <f>[1]Dates!A112</f>
        <v>42522</v>
      </c>
      <c r="C39" s="445">
        <v>59.513340999999997</v>
      </c>
      <c r="D39" s="141" t="e">
        <v>#N/A</v>
      </c>
      <c r="E39" s="527">
        <f t="shared" si="2"/>
        <v>60.697041500000012</v>
      </c>
      <c r="F39" s="446">
        <v>59.513340999999997</v>
      </c>
      <c r="G39" s="138"/>
    </row>
    <row r="40" spans="1:7" x14ac:dyDescent="0.25">
      <c r="A40" s="147">
        <f t="shared" si="1"/>
        <v>2016</v>
      </c>
      <c r="B40" s="444">
        <f>[1]Dates!A113</f>
        <v>42552</v>
      </c>
      <c r="C40" s="445">
        <v>61.783814</v>
      </c>
      <c r="D40" s="141" t="e">
        <v>#N/A</v>
      </c>
      <c r="E40" s="527">
        <f t="shared" si="2"/>
        <v>60.697041500000012</v>
      </c>
      <c r="F40" s="446">
        <v>61.783814</v>
      </c>
      <c r="G40" s="138"/>
    </row>
    <row r="41" spans="1:7" x14ac:dyDescent="0.25">
      <c r="A41" s="147">
        <f t="shared" si="1"/>
        <v>2016</v>
      </c>
      <c r="B41" s="444">
        <f>[1]Dates!A114</f>
        <v>42583</v>
      </c>
      <c r="C41" s="445">
        <v>68.246998000000005</v>
      </c>
      <c r="D41" s="141" t="e">
        <v>#N/A</v>
      </c>
      <c r="E41" s="527">
        <f t="shared" si="2"/>
        <v>60.697041500000012</v>
      </c>
      <c r="F41" s="446">
        <v>68.246998000000005</v>
      </c>
      <c r="G41" s="138"/>
    </row>
    <row r="42" spans="1:7" x14ac:dyDescent="0.25">
      <c r="A42" s="147">
        <f t="shared" si="1"/>
        <v>2016</v>
      </c>
      <c r="B42" s="444">
        <f>[1]Dates!A115</f>
        <v>42614</v>
      </c>
      <c r="C42" s="445">
        <v>65.069716999999997</v>
      </c>
      <c r="D42" s="141" t="e">
        <v>#N/A</v>
      </c>
      <c r="E42" s="527">
        <f t="shared" si="2"/>
        <v>60.697041500000012</v>
      </c>
      <c r="F42" s="446">
        <v>65.069716999999997</v>
      </c>
      <c r="G42" s="138"/>
    </row>
    <row r="43" spans="1:7" x14ac:dyDescent="0.25">
      <c r="A43" s="147">
        <f t="shared" si="1"/>
        <v>2016</v>
      </c>
      <c r="B43" s="444">
        <f>[1]Dates!A116</f>
        <v>42644</v>
      </c>
      <c r="C43" s="445">
        <v>68.725230999999994</v>
      </c>
      <c r="D43" s="141" t="e">
        <v>#N/A</v>
      </c>
      <c r="E43" s="527">
        <f t="shared" si="2"/>
        <v>60.697041500000012</v>
      </c>
      <c r="F43" s="446">
        <v>68.725230999999994</v>
      </c>
      <c r="G43" s="138"/>
    </row>
    <row r="44" spans="1:7" x14ac:dyDescent="0.25">
      <c r="A44" s="147">
        <f t="shared" si="1"/>
        <v>2016</v>
      </c>
      <c r="B44" s="444">
        <f>[1]Dates!A117</f>
        <v>42675</v>
      </c>
      <c r="C44" s="445">
        <v>67.149752000000007</v>
      </c>
      <c r="D44" s="141" t="e">
        <v>#N/A</v>
      </c>
      <c r="E44" s="527">
        <f>AVERAGEIF($A$34:$A$45,A44,$F$34:$F$45)</f>
        <v>60.697041500000012</v>
      </c>
      <c r="F44" s="446">
        <v>67.149752000000007</v>
      </c>
      <c r="G44" s="138"/>
    </row>
    <row r="45" spans="1:7" x14ac:dyDescent="0.25">
      <c r="A45" s="147">
        <f t="shared" si="1"/>
        <v>2016</v>
      </c>
      <c r="B45" s="444">
        <f>[1]Dates!A118</f>
        <v>42705</v>
      </c>
      <c r="C45" s="445">
        <v>63.311104</v>
      </c>
      <c r="D45" s="141" t="e">
        <v>#N/A</v>
      </c>
      <c r="E45" s="446"/>
      <c r="F45" s="446">
        <v>63.311104</v>
      </c>
      <c r="G45" s="138"/>
    </row>
    <row r="46" spans="1:7" x14ac:dyDescent="0.25">
      <c r="A46" s="147">
        <f t="shared" ref="A46:A93" si="3">YEAR(B46)</f>
        <v>2017</v>
      </c>
      <c r="B46" s="444">
        <f>[1]Dates!A119</f>
        <v>42736</v>
      </c>
      <c r="C46" s="445">
        <v>68.414385999999993</v>
      </c>
      <c r="D46" s="141" t="e">
        <v>#N/A</v>
      </c>
      <c r="E46" s="446"/>
      <c r="F46" s="446">
        <v>68.414385999999993</v>
      </c>
      <c r="G46" s="138"/>
    </row>
    <row r="47" spans="1:7" x14ac:dyDescent="0.25">
      <c r="A47" s="147">
        <f t="shared" si="3"/>
        <v>2017</v>
      </c>
      <c r="B47" s="444">
        <f>[1]Dates!A120</f>
        <v>42767</v>
      </c>
      <c r="C47" s="445">
        <v>64.389031000000003</v>
      </c>
      <c r="D47" s="141" t="e">
        <v>#N/A</v>
      </c>
      <c r="E47" s="446">
        <f t="shared" ref="E47:E56" si="4">AVERAGEIF($A$46:$A$107,A47,$F$46:$F$107)</f>
        <v>64.550779750000018</v>
      </c>
      <c r="F47" s="446">
        <v>64.389031000000003</v>
      </c>
      <c r="G47" s="138"/>
    </row>
    <row r="48" spans="1:7" x14ac:dyDescent="0.25">
      <c r="A48" s="147">
        <f t="shared" si="3"/>
        <v>2017</v>
      </c>
      <c r="B48" s="444">
        <f>[1]Dates!A121</f>
        <v>42795</v>
      </c>
      <c r="C48" s="445">
        <v>64.335048</v>
      </c>
      <c r="D48" s="141" t="e">
        <v>#N/A</v>
      </c>
      <c r="E48" s="446">
        <f t="shared" si="4"/>
        <v>64.550779750000018</v>
      </c>
      <c r="F48" s="446">
        <v>64.335048</v>
      </c>
      <c r="G48" s="416"/>
    </row>
    <row r="49" spans="1:7" x14ac:dyDescent="0.25">
      <c r="A49" s="147">
        <f t="shared" si="3"/>
        <v>2017</v>
      </c>
      <c r="B49" s="444">
        <f>[1]Dates!A122</f>
        <v>42826</v>
      </c>
      <c r="C49" s="445">
        <v>58.753723000000001</v>
      </c>
      <c r="D49" s="141" t="e">
        <v>#N/A</v>
      </c>
      <c r="E49" s="446">
        <f t="shared" si="4"/>
        <v>64.550779750000018</v>
      </c>
      <c r="F49" s="446">
        <v>58.753723000000001</v>
      </c>
      <c r="G49" s="138"/>
    </row>
    <row r="50" spans="1:7" x14ac:dyDescent="0.25">
      <c r="A50" s="147">
        <f t="shared" si="3"/>
        <v>2017</v>
      </c>
      <c r="B50" s="444">
        <f>[1]Dates!A123</f>
        <v>42856</v>
      </c>
      <c r="C50" s="445">
        <v>62.115414000000001</v>
      </c>
      <c r="D50" s="141" t="e">
        <v>#N/A</v>
      </c>
      <c r="E50" s="446">
        <f t="shared" si="4"/>
        <v>64.550779750000018</v>
      </c>
      <c r="F50" s="446">
        <v>62.115414000000001</v>
      </c>
      <c r="G50" s="138"/>
    </row>
    <row r="51" spans="1:7" x14ac:dyDescent="0.25">
      <c r="A51" s="147">
        <f t="shared" si="3"/>
        <v>2017</v>
      </c>
      <c r="B51" s="444">
        <f>[1]Dates!A124</f>
        <v>42887</v>
      </c>
      <c r="C51" s="445">
        <v>66.228987000000004</v>
      </c>
      <c r="D51" s="141" t="e">
        <v>#N/A</v>
      </c>
      <c r="E51" s="446">
        <f t="shared" si="4"/>
        <v>64.550779750000018</v>
      </c>
      <c r="F51" s="446">
        <v>66.228987000000004</v>
      </c>
      <c r="G51" s="138"/>
    </row>
    <row r="52" spans="1:7" x14ac:dyDescent="0.25">
      <c r="A52" s="147">
        <f t="shared" si="3"/>
        <v>2017</v>
      </c>
      <c r="B52" s="444">
        <f>[1]Dates!A125</f>
        <v>42917</v>
      </c>
      <c r="C52" s="445">
        <v>62.966363999999999</v>
      </c>
      <c r="D52" s="141" t="e">
        <v>#N/A</v>
      </c>
      <c r="E52" s="446">
        <f t="shared" si="4"/>
        <v>64.550779750000018</v>
      </c>
      <c r="F52" s="446">
        <v>62.966363999999999</v>
      </c>
      <c r="G52" s="138"/>
    </row>
    <row r="53" spans="1:7" x14ac:dyDescent="0.25">
      <c r="A53" s="147">
        <f t="shared" si="3"/>
        <v>2017</v>
      </c>
      <c r="B53" s="444">
        <f>[1]Dates!A126</f>
        <v>42948</v>
      </c>
      <c r="C53" s="445">
        <v>70.582329999999999</v>
      </c>
      <c r="D53" s="141" t="e">
        <v>#N/A</v>
      </c>
      <c r="E53" s="446">
        <f t="shared" si="4"/>
        <v>64.550779750000018</v>
      </c>
      <c r="F53" s="446">
        <v>70.582329999999999</v>
      </c>
      <c r="G53" s="138"/>
    </row>
    <row r="54" spans="1:7" x14ac:dyDescent="0.25">
      <c r="A54" s="147">
        <f t="shared" si="3"/>
        <v>2017</v>
      </c>
      <c r="B54" s="444">
        <f>[1]Dates!A127</f>
        <v>42979</v>
      </c>
      <c r="C54" s="445">
        <v>62.891468000000003</v>
      </c>
      <c r="D54" s="141" t="e">
        <v>#N/A</v>
      </c>
      <c r="E54" s="446">
        <f t="shared" si="4"/>
        <v>64.550779750000018</v>
      </c>
      <c r="F54" s="446">
        <v>62.891468000000003</v>
      </c>
      <c r="G54" s="138"/>
    </row>
    <row r="55" spans="1:7" x14ac:dyDescent="0.25">
      <c r="A55" s="147">
        <f t="shared" si="3"/>
        <v>2017</v>
      </c>
      <c r="B55" s="444">
        <f>[1]Dates!A128</f>
        <v>43009</v>
      </c>
      <c r="C55" s="445">
        <v>66.367608000000004</v>
      </c>
      <c r="D55" s="141" t="e">
        <v>#N/A</v>
      </c>
      <c r="E55" s="446">
        <f t="shared" si="4"/>
        <v>64.550779750000018</v>
      </c>
      <c r="F55" s="446">
        <v>66.367608000000004</v>
      </c>
      <c r="G55" s="138"/>
    </row>
    <row r="56" spans="1:7" x14ac:dyDescent="0.25">
      <c r="A56" s="147">
        <f t="shared" si="3"/>
        <v>2017</v>
      </c>
      <c r="B56" s="444">
        <f>[1]Dates!A129</f>
        <v>43040</v>
      </c>
      <c r="C56" s="445">
        <v>64.345232999999993</v>
      </c>
      <c r="D56" s="141" t="e">
        <v>#N/A</v>
      </c>
      <c r="E56" s="446">
        <f t="shared" si="4"/>
        <v>64.550779750000018</v>
      </c>
      <c r="F56" s="446">
        <v>64.345232999999993</v>
      </c>
      <c r="G56" s="138"/>
    </row>
    <row r="57" spans="1:7" x14ac:dyDescent="0.25">
      <c r="A57" s="147">
        <f t="shared" si="3"/>
        <v>2017</v>
      </c>
      <c r="B57" s="444">
        <f>[1]Dates!A130</f>
        <v>43070</v>
      </c>
      <c r="C57" s="445">
        <v>63.219765000000002</v>
      </c>
      <c r="D57" s="141" t="e">
        <v>#N/A</v>
      </c>
      <c r="E57" s="446"/>
      <c r="F57" s="446">
        <v>63.219765000000002</v>
      </c>
      <c r="G57" s="138"/>
    </row>
    <row r="58" spans="1:7" x14ac:dyDescent="0.25">
      <c r="A58" s="147">
        <f t="shared" si="3"/>
        <v>2018</v>
      </c>
      <c r="B58" s="444">
        <f>[1]Dates!A131</f>
        <v>43101</v>
      </c>
      <c r="C58" s="445">
        <v>61.936683000000002</v>
      </c>
      <c r="D58" s="141" t="e">
        <v>#N/A</v>
      </c>
      <c r="E58" s="446"/>
      <c r="F58" s="446">
        <v>61.936683000000002</v>
      </c>
      <c r="G58" s="138"/>
    </row>
    <row r="59" spans="1:7" x14ac:dyDescent="0.25">
      <c r="A59" s="147">
        <f t="shared" si="3"/>
        <v>2018</v>
      </c>
      <c r="B59" s="444">
        <f>[1]Dates!A132</f>
        <v>43132</v>
      </c>
      <c r="C59" s="445">
        <v>60.235142000000003</v>
      </c>
      <c r="D59" s="141" t="e">
        <v>#N/A</v>
      </c>
      <c r="E59" s="446">
        <f t="shared" ref="E59:E68" si="5">AVERAGEIF($A$46:$A$107,A59,$F$46:$F$107)</f>
        <v>62.960211666666659</v>
      </c>
      <c r="F59" s="446">
        <v>60.235142000000003</v>
      </c>
      <c r="G59" s="138"/>
    </row>
    <row r="60" spans="1:7" x14ac:dyDescent="0.25">
      <c r="A60" s="147">
        <f t="shared" si="3"/>
        <v>2018</v>
      </c>
      <c r="B60" s="444">
        <f>[1]Dates!A133</f>
        <v>43160</v>
      </c>
      <c r="C60" s="445">
        <v>65.467141999999996</v>
      </c>
      <c r="D60" s="141" t="e">
        <v>#N/A</v>
      </c>
      <c r="E60" s="446">
        <f t="shared" si="5"/>
        <v>62.960211666666659</v>
      </c>
      <c r="F60" s="446">
        <v>65.467141999999996</v>
      </c>
      <c r="G60" s="416"/>
    </row>
    <row r="61" spans="1:7" x14ac:dyDescent="0.25">
      <c r="A61" s="147">
        <f t="shared" si="3"/>
        <v>2018</v>
      </c>
      <c r="B61" s="444">
        <f>[1]Dates!A134</f>
        <v>43191</v>
      </c>
      <c r="C61" s="445">
        <v>58.032114</v>
      </c>
      <c r="D61" s="141" t="e">
        <v>#N/A</v>
      </c>
      <c r="E61" s="446">
        <f t="shared" si="5"/>
        <v>62.960211666666659</v>
      </c>
      <c r="F61" s="446">
        <v>58.032114</v>
      </c>
      <c r="G61" s="138"/>
    </row>
    <row r="62" spans="1:7" x14ac:dyDescent="0.25">
      <c r="A62" s="147">
        <f t="shared" si="3"/>
        <v>2018</v>
      </c>
      <c r="B62" s="444">
        <f>[1]Dates!A135</f>
        <v>43221</v>
      </c>
      <c r="C62" s="445">
        <v>61.195974999999997</v>
      </c>
      <c r="D62" s="141" t="e">
        <v>#N/A</v>
      </c>
      <c r="E62" s="446">
        <f t="shared" si="5"/>
        <v>62.960211666666659</v>
      </c>
      <c r="F62" s="446">
        <v>61.195974999999997</v>
      </c>
      <c r="G62" s="138"/>
    </row>
    <row r="63" spans="1:7" x14ac:dyDescent="0.25">
      <c r="A63" s="147">
        <f t="shared" si="3"/>
        <v>2018</v>
      </c>
      <c r="B63" s="444">
        <f>[1]Dates!A136</f>
        <v>43252</v>
      </c>
      <c r="C63" s="445">
        <v>61.557372000000001</v>
      </c>
      <c r="D63" s="141" t="e">
        <v>#N/A</v>
      </c>
      <c r="E63" s="446">
        <f t="shared" si="5"/>
        <v>62.960211666666659</v>
      </c>
      <c r="F63" s="446">
        <v>61.557372000000001</v>
      </c>
      <c r="G63" s="138"/>
    </row>
    <row r="64" spans="1:7" x14ac:dyDescent="0.25">
      <c r="A64" s="147">
        <f t="shared" si="3"/>
        <v>2018</v>
      </c>
      <c r="B64" s="444">
        <f>[1]Dates!A137</f>
        <v>43282</v>
      </c>
      <c r="C64" s="445">
        <v>62.945245999999997</v>
      </c>
      <c r="D64" s="141" t="e">
        <v>#N/A</v>
      </c>
      <c r="E64" s="446">
        <f t="shared" si="5"/>
        <v>62.960211666666659</v>
      </c>
      <c r="F64" s="446">
        <v>62.945245999999997</v>
      </c>
      <c r="G64" s="138"/>
    </row>
    <row r="65" spans="1:7" x14ac:dyDescent="0.25">
      <c r="A65" s="147">
        <f t="shared" si="3"/>
        <v>2018</v>
      </c>
      <c r="B65" s="444">
        <f>[1]Dates!A138</f>
        <v>43313</v>
      </c>
      <c r="C65" s="445">
        <v>69.301237999999998</v>
      </c>
      <c r="D65" s="141" t="e">
        <v>#N/A</v>
      </c>
      <c r="E65" s="446">
        <f t="shared" si="5"/>
        <v>62.960211666666659</v>
      </c>
      <c r="F65" s="446">
        <v>69.301237999999998</v>
      </c>
      <c r="G65" s="138"/>
    </row>
    <row r="66" spans="1:7" x14ac:dyDescent="0.25">
      <c r="A66" s="147">
        <f t="shared" si="3"/>
        <v>2018</v>
      </c>
      <c r="B66" s="444">
        <f>[1]Dates!A139</f>
        <v>43344</v>
      </c>
      <c r="C66" s="445">
        <v>62.416694</v>
      </c>
      <c r="D66" s="141" t="e">
        <v>#N/A</v>
      </c>
      <c r="E66" s="446">
        <f t="shared" si="5"/>
        <v>62.960211666666659</v>
      </c>
      <c r="F66" s="446">
        <v>62.416694</v>
      </c>
      <c r="G66" s="138"/>
    </row>
    <row r="67" spans="1:7" x14ac:dyDescent="0.25">
      <c r="A67" s="147">
        <f t="shared" si="3"/>
        <v>2018</v>
      </c>
      <c r="B67" s="444">
        <f>[1]Dates!A140</f>
        <v>43374</v>
      </c>
      <c r="C67" s="445">
        <v>66.384384999999995</v>
      </c>
      <c r="D67" s="141" t="e">
        <v>#N/A</v>
      </c>
      <c r="E67" s="446">
        <f t="shared" si="5"/>
        <v>62.960211666666659</v>
      </c>
      <c r="F67" s="446">
        <v>66.384384999999995</v>
      </c>
      <c r="G67" s="138"/>
    </row>
    <row r="68" spans="1:7" x14ac:dyDescent="0.25">
      <c r="A68" s="147">
        <f t="shared" si="3"/>
        <v>2018</v>
      </c>
      <c r="B68" s="444">
        <f>[1]Dates!A141</f>
        <v>43405</v>
      </c>
      <c r="C68" s="445">
        <v>62.717784999999999</v>
      </c>
      <c r="D68" s="141" t="e">
        <v>#N/A</v>
      </c>
      <c r="E68" s="446">
        <f t="shared" si="5"/>
        <v>62.960211666666659</v>
      </c>
      <c r="F68" s="446">
        <v>62.717784999999999</v>
      </c>
      <c r="G68" s="138"/>
    </row>
    <row r="69" spans="1:7" x14ac:dyDescent="0.25">
      <c r="A69" s="147">
        <f t="shared" si="3"/>
        <v>2018</v>
      </c>
      <c r="B69" s="444">
        <f>[1]Dates!A142</f>
        <v>43435</v>
      </c>
      <c r="C69" s="445">
        <v>63.332763999999997</v>
      </c>
      <c r="D69" s="141" t="e">
        <v>#N/A</v>
      </c>
      <c r="E69" s="446"/>
      <c r="F69" s="446">
        <v>63.332763999999997</v>
      </c>
      <c r="G69" s="138"/>
    </row>
    <row r="70" spans="1:7" x14ac:dyDescent="0.25">
      <c r="A70" s="147">
        <f t="shared" si="3"/>
        <v>2019</v>
      </c>
      <c r="B70" s="444">
        <f>[1]Dates!A143</f>
        <v>43466</v>
      </c>
      <c r="C70" s="445">
        <v>62.479281</v>
      </c>
      <c r="D70" s="141" t="e">
        <v>#N/A</v>
      </c>
      <c r="E70" s="446"/>
      <c r="F70" s="446">
        <v>62.479281</v>
      </c>
      <c r="G70" s="138"/>
    </row>
    <row r="71" spans="1:7" x14ac:dyDescent="0.25">
      <c r="A71" s="147">
        <f t="shared" si="3"/>
        <v>2019</v>
      </c>
      <c r="B71" s="444">
        <f>[1]Dates!A144</f>
        <v>43497</v>
      </c>
      <c r="C71" s="445">
        <v>55.139682000000001</v>
      </c>
      <c r="D71" s="141" t="e">
        <v>#N/A</v>
      </c>
      <c r="E71" s="446">
        <f t="shared" ref="E71:E80" si="6">AVERAGEIF($A$46:$A$107,A71,$F$46:$F$107)</f>
        <v>56.996994694833326</v>
      </c>
      <c r="F71" s="446">
        <v>55.139682000000001</v>
      </c>
      <c r="G71" s="138"/>
    </row>
    <row r="72" spans="1:7" x14ac:dyDescent="0.25">
      <c r="A72" s="147">
        <f t="shared" si="3"/>
        <v>2019</v>
      </c>
      <c r="B72" s="444">
        <f>[1]Dates!A145</f>
        <v>43525</v>
      </c>
      <c r="C72" s="445">
        <v>52.656734</v>
      </c>
      <c r="D72" s="141" t="e">
        <v>#N/A</v>
      </c>
      <c r="E72" s="446">
        <f t="shared" si="6"/>
        <v>56.996994694833326</v>
      </c>
      <c r="F72" s="446">
        <v>52.656734</v>
      </c>
      <c r="G72" s="416"/>
    </row>
    <row r="73" spans="1:7" x14ac:dyDescent="0.25">
      <c r="A73" s="147">
        <f t="shared" si="3"/>
        <v>2019</v>
      </c>
      <c r="B73" s="444">
        <f>[1]Dates!A146</f>
        <v>43556</v>
      </c>
      <c r="C73" s="445">
        <v>58.765053000000002</v>
      </c>
      <c r="D73" s="141" t="e">
        <v>#N/A</v>
      </c>
      <c r="E73" s="446">
        <f t="shared" si="6"/>
        <v>56.996994694833326</v>
      </c>
      <c r="F73" s="446">
        <v>58.765053000000002</v>
      </c>
      <c r="G73" s="138"/>
    </row>
    <row r="74" spans="1:7" x14ac:dyDescent="0.25">
      <c r="A74" s="147">
        <f t="shared" si="3"/>
        <v>2019</v>
      </c>
      <c r="B74" s="444">
        <f>[1]Dates!A147</f>
        <v>43586</v>
      </c>
      <c r="C74" s="445">
        <v>61.662896338000003</v>
      </c>
      <c r="D74" s="141" t="e">
        <v>#N/A</v>
      </c>
      <c r="E74" s="446">
        <f t="shared" si="6"/>
        <v>56.996994694833326</v>
      </c>
      <c r="F74" s="446">
        <v>61.662896338000003</v>
      </c>
      <c r="G74" s="138"/>
    </row>
    <row r="75" spans="1:7" x14ac:dyDescent="0.25">
      <c r="A75" s="147">
        <f t="shared" si="3"/>
        <v>2019</v>
      </c>
      <c r="B75" s="444">
        <f>[1]Dates!A148</f>
        <v>43617</v>
      </c>
      <c r="C75" s="445">
        <v>48.983069999999998</v>
      </c>
      <c r="D75" s="141">
        <v>48.983069999999998</v>
      </c>
      <c r="E75" s="446">
        <f t="shared" si="6"/>
        <v>56.996994694833326</v>
      </c>
      <c r="F75" s="446">
        <v>48.983069999999998</v>
      </c>
      <c r="G75" s="138"/>
    </row>
    <row r="76" spans="1:7" x14ac:dyDescent="0.25">
      <c r="A76" s="147">
        <f t="shared" si="3"/>
        <v>2019</v>
      </c>
      <c r="B76" s="444">
        <f>[1]Dates!A149</f>
        <v>43647</v>
      </c>
      <c r="C76" s="445" t="e">
        <v>#N/A</v>
      </c>
      <c r="D76" s="141">
        <v>60.637560000000001</v>
      </c>
      <c r="E76" s="446">
        <f t="shared" si="6"/>
        <v>56.996994694833326</v>
      </c>
      <c r="F76" s="446">
        <v>60.637560000000001</v>
      </c>
      <c r="G76" s="138"/>
    </row>
    <row r="77" spans="1:7" x14ac:dyDescent="0.25">
      <c r="A77" s="147">
        <f t="shared" si="3"/>
        <v>2019</v>
      </c>
      <c r="B77" s="444">
        <f>[1]Dates!A150</f>
        <v>43678</v>
      </c>
      <c r="C77" s="445" t="e">
        <v>#N/A</v>
      </c>
      <c r="D77" s="141">
        <v>63.64546</v>
      </c>
      <c r="E77" s="446">
        <f t="shared" si="6"/>
        <v>56.996994694833326</v>
      </c>
      <c r="F77" s="446">
        <v>63.64546</v>
      </c>
      <c r="G77" s="138"/>
    </row>
    <row r="78" spans="1:7" x14ac:dyDescent="0.25">
      <c r="A78" s="147">
        <f t="shared" si="3"/>
        <v>2019</v>
      </c>
      <c r="B78" s="444">
        <f>[1]Dates!A151</f>
        <v>43709</v>
      </c>
      <c r="C78" s="445" t="e">
        <v>#N/A</v>
      </c>
      <c r="D78" s="141">
        <v>50.934429999999999</v>
      </c>
      <c r="E78" s="446">
        <f t="shared" si="6"/>
        <v>56.996994694833326</v>
      </c>
      <c r="F78" s="446">
        <v>50.934429999999999</v>
      </c>
      <c r="G78" s="138"/>
    </row>
    <row r="79" spans="1:7" x14ac:dyDescent="0.25">
      <c r="A79" s="147">
        <f t="shared" si="3"/>
        <v>2019</v>
      </c>
      <c r="B79" s="444">
        <f>[1]Dates!A152</f>
        <v>43739</v>
      </c>
      <c r="C79" s="445" t="e">
        <v>#N/A</v>
      </c>
      <c r="D79" s="141">
        <v>56.931229999999999</v>
      </c>
      <c r="E79" s="446">
        <f t="shared" si="6"/>
        <v>56.996994694833326</v>
      </c>
      <c r="F79" s="446">
        <v>56.931229999999999</v>
      </c>
      <c r="G79" s="138"/>
    </row>
    <row r="80" spans="1:7" x14ac:dyDescent="0.25">
      <c r="A80" s="147">
        <f t="shared" si="3"/>
        <v>2019</v>
      </c>
      <c r="B80" s="444">
        <f>[1]Dates!A153</f>
        <v>43770</v>
      </c>
      <c r="C80" s="445" t="e">
        <v>#N/A</v>
      </c>
      <c r="D80" s="141">
        <v>53.907890000000002</v>
      </c>
      <c r="E80" s="446">
        <f t="shared" si="6"/>
        <v>56.996994694833326</v>
      </c>
      <c r="F80" s="446">
        <v>53.907890000000002</v>
      </c>
      <c r="G80" s="138"/>
    </row>
    <row r="81" spans="1:7" x14ac:dyDescent="0.25">
      <c r="A81" s="147">
        <f t="shared" si="3"/>
        <v>2019</v>
      </c>
      <c r="B81" s="444">
        <f>[1]Dates!A154</f>
        <v>43800</v>
      </c>
      <c r="C81" s="445" t="e">
        <v>#N/A</v>
      </c>
      <c r="D81" s="141">
        <v>58.220649999999999</v>
      </c>
      <c r="E81" s="446"/>
      <c r="F81" s="446">
        <v>58.220649999999999</v>
      </c>
      <c r="G81" s="138"/>
    </row>
    <row r="82" spans="1:7" x14ac:dyDescent="0.25">
      <c r="A82" s="147">
        <f t="shared" si="3"/>
        <v>2020</v>
      </c>
      <c r="B82" s="444">
        <f>[1]Dates!A155</f>
        <v>43831</v>
      </c>
      <c r="C82" s="445" t="e">
        <v>#N/A</v>
      </c>
      <c r="D82" s="141">
        <v>57.499679999999998</v>
      </c>
      <c r="E82" s="446"/>
      <c r="F82" s="446">
        <v>57.499679999999998</v>
      </c>
      <c r="G82" s="138"/>
    </row>
    <row r="83" spans="1:7" x14ac:dyDescent="0.25">
      <c r="A83" s="147">
        <f t="shared" si="3"/>
        <v>2020</v>
      </c>
      <c r="B83" s="444">
        <f>[1]Dates!A156</f>
        <v>43862</v>
      </c>
      <c r="C83" s="445" t="e">
        <v>#N/A</v>
      </c>
      <c r="D83" s="141">
        <v>54.229640000000003</v>
      </c>
      <c r="E83" s="446">
        <f t="shared" ref="E83:E92" si="7">AVERAGEIF($A$46:$A$107,A83,$F$46:$F$107)</f>
        <v>53.282050833333329</v>
      </c>
      <c r="F83" s="446">
        <v>54.229640000000003</v>
      </c>
      <c r="G83" s="138"/>
    </row>
    <row r="84" spans="1:7" x14ac:dyDescent="0.25">
      <c r="A84" s="147">
        <f t="shared" si="3"/>
        <v>2020</v>
      </c>
      <c r="B84" s="444">
        <f>[1]Dates!A157</f>
        <v>43891</v>
      </c>
      <c r="C84" s="445" t="e">
        <v>#N/A</v>
      </c>
      <c r="D84" s="141">
        <v>58.28445</v>
      </c>
      <c r="E84" s="446">
        <f t="shared" si="7"/>
        <v>53.282050833333329</v>
      </c>
      <c r="F84" s="446">
        <v>58.28445</v>
      </c>
      <c r="G84" s="416"/>
    </row>
    <row r="85" spans="1:7" x14ac:dyDescent="0.25">
      <c r="A85" s="147">
        <f t="shared" si="3"/>
        <v>2020</v>
      </c>
      <c r="B85" s="444">
        <f>[1]Dates!A158</f>
        <v>43922</v>
      </c>
      <c r="C85" s="445" t="e">
        <v>#N/A</v>
      </c>
      <c r="D85" s="141">
        <v>41.92503</v>
      </c>
      <c r="E85" s="446">
        <f t="shared" si="7"/>
        <v>53.282050833333329</v>
      </c>
      <c r="F85" s="446">
        <v>41.92503</v>
      </c>
      <c r="G85" s="138"/>
    </row>
    <row r="86" spans="1:7" x14ac:dyDescent="0.25">
      <c r="A86" s="147">
        <f t="shared" si="3"/>
        <v>2020</v>
      </c>
      <c r="B86" s="444">
        <f>[1]Dates!A159</f>
        <v>43952</v>
      </c>
      <c r="C86" s="445" t="e">
        <v>#N/A</v>
      </c>
      <c r="D86" s="141">
        <v>48.086419999999997</v>
      </c>
      <c r="E86" s="446">
        <f t="shared" si="7"/>
        <v>53.282050833333329</v>
      </c>
      <c r="F86" s="446">
        <v>48.086419999999997</v>
      </c>
      <c r="G86" s="138"/>
    </row>
    <row r="87" spans="1:7" x14ac:dyDescent="0.25">
      <c r="A87" s="147">
        <f t="shared" si="3"/>
        <v>2020</v>
      </c>
      <c r="B87" s="444">
        <f>[1]Dates!A160</f>
        <v>43983</v>
      </c>
      <c r="C87" s="445" t="e">
        <v>#N/A</v>
      </c>
      <c r="D87" s="141">
        <v>46.153880000000001</v>
      </c>
      <c r="E87" s="446">
        <f t="shared" si="7"/>
        <v>53.282050833333329</v>
      </c>
      <c r="F87" s="446">
        <v>46.153880000000001</v>
      </c>
      <c r="G87" s="138"/>
    </row>
    <row r="88" spans="1:7" x14ac:dyDescent="0.25">
      <c r="A88" s="147">
        <f t="shared" si="3"/>
        <v>2020</v>
      </c>
      <c r="B88" s="444">
        <f>[1]Dates!A161</f>
        <v>44013</v>
      </c>
      <c r="C88" s="445" t="e">
        <v>#N/A</v>
      </c>
      <c r="D88" s="141">
        <v>57.71311</v>
      </c>
      <c r="E88" s="446">
        <f t="shared" si="7"/>
        <v>53.282050833333329</v>
      </c>
      <c r="F88" s="446">
        <v>57.71311</v>
      </c>
      <c r="G88" s="138"/>
    </row>
    <row r="89" spans="1:7" x14ac:dyDescent="0.25">
      <c r="A89" s="147">
        <f t="shared" si="3"/>
        <v>2020</v>
      </c>
      <c r="B89" s="444">
        <f>[1]Dates!A162</f>
        <v>44044</v>
      </c>
      <c r="C89" s="445" t="e">
        <v>#N/A</v>
      </c>
      <c r="D89" s="141">
        <v>61.26135</v>
      </c>
      <c r="E89" s="446">
        <f t="shared" si="7"/>
        <v>53.282050833333329</v>
      </c>
      <c r="F89" s="446">
        <v>61.26135</v>
      </c>
      <c r="G89" s="138"/>
    </row>
    <row r="90" spans="1:7" x14ac:dyDescent="0.25">
      <c r="A90" s="147">
        <f t="shared" si="3"/>
        <v>2020</v>
      </c>
      <c r="B90" s="444">
        <f>[1]Dates!A163</f>
        <v>44075</v>
      </c>
      <c r="C90" s="445" t="e">
        <v>#N/A</v>
      </c>
      <c r="D90" s="141">
        <v>49.126820000000002</v>
      </c>
      <c r="E90" s="446">
        <f t="shared" si="7"/>
        <v>53.282050833333329</v>
      </c>
      <c r="F90" s="446">
        <v>49.126820000000002</v>
      </c>
      <c r="G90" s="138"/>
    </row>
    <row r="91" spans="1:7" x14ac:dyDescent="0.25">
      <c r="A91" s="147">
        <f t="shared" si="3"/>
        <v>2020</v>
      </c>
      <c r="B91" s="444">
        <f>[1]Dates!A164</f>
        <v>44105</v>
      </c>
      <c r="C91" s="445" t="e">
        <v>#N/A</v>
      </c>
      <c r="D91" s="141">
        <v>55.618810000000003</v>
      </c>
      <c r="E91" s="446">
        <f t="shared" si="7"/>
        <v>53.282050833333329</v>
      </c>
      <c r="F91" s="446">
        <v>55.618810000000003</v>
      </c>
      <c r="G91" s="138"/>
    </row>
    <row r="92" spans="1:7" x14ac:dyDescent="0.25">
      <c r="A92" s="147">
        <f t="shared" si="3"/>
        <v>2020</v>
      </c>
      <c r="B92" s="444">
        <f>[1]Dates!A165</f>
        <v>44136</v>
      </c>
      <c r="C92" s="445" t="e">
        <v>#N/A</v>
      </c>
      <c r="D92" s="141">
        <v>53.177869999999999</v>
      </c>
      <c r="E92" s="446">
        <f t="shared" si="7"/>
        <v>53.282050833333329</v>
      </c>
      <c r="F92" s="446">
        <v>53.177869999999999</v>
      </c>
      <c r="G92" s="138"/>
    </row>
    <row r="93" spans="1:7" x14ac:dyDescent="0.25">
      <c r="A93" s="147">
        <f t="shared" si="3"/>
        <v>2020</v>
      </c>
      <c r="B93" s="444">
        <f>[1]Dates!A166</f>
        <v>44166</v>
      </c>
      <c r="C93" s="445" t="e">
        <v>#N/A</v>
      </c>
      <c r="D93" s="141">
        <v>56.307549999999999</v>
      </c>
      <c r="E93" s="446"/>
      <c r="F93" s="446">
        <v>56.307549999999999</v>
      </c>
      <c r="G93" s="138"/>
    </row>
    <row r="94" spans="1:7" x14ac:dyDescent="0.25">
      <c r="A94" s="147"/>
      <c r="B94" s="444"/>
      <c r="C94" s="147"/>
      <c r="D94" s="147"/>
      <c r="E94" s="147"/>
      <c r="F94" s="446"/>
      <c r="G94" s="138"/>
    </row>
    <row r="95" spans="1:7" x14ac:dyDescent="0.25">
      <c r="A95" s="147"/>
      <c r="B95" s="444"/>
      <c r="C95" s="147"/>
      <c r="D95" s="147"/>
      <c r="E95" s="147"/>
      <c r="F95" s="446"/>
      <c r="G95" s="138"/>
    </row>
    <row r="96" spans="1:7" x14ac:dyDescent="0.25">
      <c r="A96" s="147"/>
      <c r="B96" s="444"/>
      <c r="C96" s="147"/>
      <c r="D96" s="147"/>
      <c r="E96" s="147"/>
      <c r="F96" s="446"/>
      <c r="G96" s="138"/>
    </row>
    <row r="97" spans="1:7" x14ac:dyDescent="0.25">
      <c r="A97" s="147"/>
      <c r="B97" s="444"/>
      <c r="C97" s="147"/>
      <c r="D97" s="147"/>
      <c r="E97" s="147"/>
      <c r="F97" s="446"/>
      <c r="G97" s="138"/>
    </row>
    <row r="98" spans="1:7" x14ac:dyDescent="0.25">
      <c r="A98" s="75"/>
      <c r="B98" s="75" t="s">
        <v>0</v>
      </c>
      <c r="C98" s="147"/>
      <c r="D98" s="147"/>
      <c r="E98" s="147"/>
      <c r="F98" s="446"/>
      <c r="G98" s="138"/>
    </row>
    <row r="99" spans="1:7" x14ac:dyDescent="0.25">
      <c r="A99" s="30">
        <v>2.5</v>
      </c>
      <c r="B99" s="29">
        <v>-200</v>
      </c>
      <c r="C99" s="147"/>
      <c r="D99" s="147"/>
      <c r="E99" s="147"/>
      <c r="F99" s="446"/>
      <c r="G99" s="138"/>
    </row>
    <row r="100" spans="1:7" x14ac:dyDescent="0.25">
      <c r="A100" s="30">
        <v>2.5</v>
      </c>
      <c r="B100" s="29">
        <v>70</v>
      </c>
      <c r="C100" s="147"/>
      <c r="D100" s="147"/>
      <c r="E100" s="147"/>
      <c r="F100" s="446"/>
      <c r="G100" s="138"/>
    </row>
    <row r="101" spans="1:7" x14ac:dyDescent="0.25">
      <c r="A101" s="147"/>
      <c r="B101" s="444"/>
      <c r="C101" s="147"/>
      <c r="D101" s="147"/>
      <c r="E101" s="147"/>
      <c r="F101" s="446"/>
      <c r="G101" s="138"/>
    </row>
    <row r="102" spans="1:7" x14ac:dyDescent="0.25">
      <c r="A102" s="147"/>
      <c r="B102" s="444"/>
      <c r="C102" s="147"/>
      <c r="D102" s="147"/>
      <c r="E102" s="147"/>
      <c r="F102" s="446"/>
      <c r="G102" s="138"/>
    </row>
    <row r="103" spans="1:7" x14ac:dyDescent="0.25">
      <c r="A103" s="147"/>
      <c r="B103" s="444"/>
      <c r="C103" s="147"/>
      <c r="D103" s="147"/>
      <c r="E103" s="147"/>
      <c r="F103" s="446"/>
      <c r="G103" s="138"/>
    </row>
    <row r="104" spans="1:7" x14ac:dyDescent="0.25">
      <c r="A104" s="147"/>
      <c r="B104" s="444"/>
      <c r="C104" s="147"/>
      <c r="D104" s="147"/>
      <c r="E104" s="147"/>
      <c r="F104" s="446"/>
      <c r="G104" s="138"/>
    </row>
    <row r="105" spans="1:7" x14ac:dyDescent="0.25">
      <c r="A105" s="147"/>
      <c r="B105" s="444"/>
      <c r="C105" s="147"/>
      <c r="D105" s="147"/>
      <c r="E105" s="147"/>
      <c r="F105" s="446"/>
      <c r="G105" s="138"/>
    </row>
    <row r="106" spans="1:7" x14ac:dyDescent="0.25">
      <c r="A106" s="147"/>
      <c r="B106" s="444"/>
      <c r="C106" s="446"/>
      <c r="D106" s="138"/>
      <c r="E106" s="147"/>
      <c r="F106" s="446"/>
      <c r="G106" s="138"/>
    </row>
    <row r="107" spans="1:7" x14ac:dyDescent="0.25">
      <c r="B107" s="134"/>
      <c r="C107" s="446"/>
      <c r="D107" s="138"/>
      <c r="F107" s="140"/>
      <c r="G107" s="138"/>
    </row>
    <row r="108" spans="1:7" x14ac:dyDescent="0.25">
      <c r="F108" s="140"/>
      <c r="G108" s="138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5.28515625" style="131" customWidth="1"/>
    <col min="18" max="18" width="16.42578125" style="131" customWidth="1"/>
    <col min="19" max="19" width="19.85546875" style="131" customWidth="1"/>
    <col min="20" max="20" width="30.85546875" style="131" customWidth="1"/>
    <col min="21" max="26" width="9.140625" style="131"/>
    <col min="27" max="28" width="9.140625" style="133"/>
    <col min="29" max="16384" width="9.140625" style="131"/>
  </cols>
  <sheetData>
    <row r="2" spans="1:18" ht="15.75" x14ac:dyDescent="0.25">
      <c r="A2" s="44" t="str">
        <f>[1]Dates!$B$6</f>
        <v>Short-Term Energy Outlook, July 2019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272</v>
      </c>
      <c r="R6" s="350" t="s">
        <v>282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530</v>
      </c>
      <c r="R7" s="351" t="s">
        <v>283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280</v>
      </c>
      <c r="R8" s="366" t="s">
        <v>284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6" t="s">
        <v>235</v>
      </c>
      <c r="R9" s="336" t="s">
        <v>281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8" t="s">
        <v>529</v>
      </c>
      <c r="D24" s="578"/>
      <c r="E24" s="578"/>
      <c r="F24" s="578"/>
      <c r="G24" s="578"/>
      <c r="H24" s="32"/>
      <c r="I24" s="578" t="s">
        <v>76</v>
      </c>
      <c r="J24" s="578"/>
      <c r="K24" s="578"/>
      <c r="L24" s="578"/>
    </row>
    <row r="25" spans="1:12" x14ac:dyDescent="0.25">
      <c r="A25"/>
      <c r="B25" s="9"/>
      <c r="C25" s="82">
        <f>[1]Dates!$C$35</f>
        <v>2016</v>
      </c>
      <c r="D25" s="82">
        <f>[1]Dates!$C$36</f>
        <v>2017</v>
      </c>
      <c r="E25" s="82">
        <f>[1]Dates!$C$37</f>
        <v>2018</v>
      </c>
      <c r="F25" s="82">
        <f>[1]Dates!$C$38</f>
        <v>2019</v>
      </c>
      <c r="G25" s="82">
        <f>[1]Dates!$C$39</f>
        <v>2020</v>
      </c>
      <c r="H25" s="364"/>
      <c r="I25" s="82">
        <f>[1]Dates!$C$36</f>
        <v>2017</v>
      </c>
      <c r="J25" s="82">
        <f>[1]Dates!$C$37</f>
        <v>2018</v>
      </c>
      <c r="K25" s="82">
        <f>[1]Dates!$C$38</f>
        <v>2019</v>
      </c>
      <c r="L25" s="82">
        <f>[1]Dates!$C$39</f>
        <v>2020</v>
      </c>
    </row>
    <row r="26" spans="1:12" x14ac:dyDescent="0.25">
      <c r="A26"/>
      <c r="B26" s="142" t="s">
        <v>272</v>
      </c>
      <c r="C26" s="83">
        <v>678.55448632000002</v>
      </c>
      <c r="D26" s="83">
        <v>664.99305284000002</v>
      </c>
      <c r="E26" s="83">
        <v>636.49759901000004</v>
      </c>
      <c r="F26" s="83">
        <v>537.65633822999996</v>
      </c>
      <c r="G26" s="83">
        <v>515.41591000000005</v>
      </c>
      <c r="H26" s="142"/>
      <c r="I26" s="20">
        <f t="shared" ref="I26:L28" si="0">D26-C26</f>
        <v>-13.561433480000005</v>
      </c>
      <c r="J26" s="20">
        <f t="shared" si="0"/>
        <v>-28.495453829999974</v>
      </c>
      <c r="K26" s="20">
        <f t="shared" si="0"/>
        <v>-98.841260780000084</v>
      </c>
      <c r="L26" s="20">
        <f t="shared" si="0"/>
        <v>-22.240428229999907</v>
      </c>
    </row>
    <row r="27" spans="1:12" x14ac:dyDescent="0.25">
      <c r="A27"/>
      <c r="B27" s="233" t="s">
        <v>530</v>
      </c>
      <c r="C27" s="83">
        <v>36.031496085999997</v>
      </c>
      <c r="D27" s="83">
        <v>34.324967979999997</v>
      </c>
      <c r="E27" s="83">
        <v>32.518739007999997</v>
      </c>
      <c r="F27" s="83">
        <v>30.584735802000001</v>
      </c>
      <c r="G27" s="83">
        <v>29.516283000000001</v>
      </c>
      <c r="H27" s="142"/>
      <c r="I27" s="20">
        <f t="shared" si="0"/>
        <v>-1.7065281060000004</v>
      </c>
      <c r="J27" s="20">
        <f t="shared" si="0"/>
        <v>-1.8062289719999995</v>
      </c>
      <c r="K27" s="20">
        <f t="shared" si="0"/>
        <v>-1.9340032059999963</v>
      </c>
      <c r="L27" s="20">
        <f t="shared" si="0"/>
        <v>-1.0684528019999995</v>
      </c>
    </row>
    <row r="28" spans="1:12" x14ac:dyDescent="0.25">
      <c r="A28"/>
      <c r="B28" s="142" t="s">
        <v>280</v>
      </c>
      <c r="C28" s="83">
        <v>16.484707996000001</v>
      </c>
      <c r="D28" s="83">
        <v>17.537663001999999</v>
      </c>
      <c r="E28" s="83">
        <v>18.312017997000002</v>
      </c>
      <c r="F28" s="83">
        <v>20.891176900000001</v>
      </c>
      <c r="G28" s="83">
        <v>21.772594999999999</v>
      </c>
      <c r="H28" s="142"/>
      <c r="I28" s="20">
        <f t="shared" si="0"/>
        <v>1.0529550059999977</v>
      </c>
      <c r="J28" s="20">
        <f t="shared" si="0"/>
        <v>0.77435499500000304</v>
      </c>
      <c r="K28" s="20">
        <f t="shared" si="0"/>
        <v>2.5791589029999997</v>
      </c>
      <c r="L28" s="20">
        <f t="shared" si="0"/>
        <v>0.88141809999999765</v>
      </c>
    </row>
    <row r="29" spans="1:12" x14ac:dyDescent="0.25">
      <c r="A29"/>
      <c r="B29" s="365" t="s">
        <v>235</v>
      </c>
      <c r="C29" s="84">
        <v>731.07069039999999</v>
      </c>
      <c r="D29" s="84">
        <v>716.85568381999997</v>
      </c>
      <c r="E29" s="84">
        <v>687.32835600999999</v>
      </c>
      <c r="F29" s="84">
        <v>589.13226433</v>
      </c>
      <c r="G29" s="84">
        <v>566.70479999999998</v>
      </c>
      <c r="H29" s="15"/>
      <c r="I29" s="71">
        <f>+SUM(I26:I28)</f>
        <v>-14.215006580000008</v>
      </c>
      <c r="J29" s="71">
        <f>+SUM(J26:J28)</f>
        <v>-29.527327806999971</v>
      </c>
      <c r="K29" s="71">
        <f>+SUM(K26:K28)</f>
        <v>-98.196105083000077</v>
      </c>
      <c r="L29" s="71">
        <f>+SUM(L26:L28)</f>
        <v>-22.427462931999909</v>
      </c>
    </row>
    <row r="30" spans="1:12" x14ac:dyDescent="0.25">
      <c r="B30" s="367" t="str">
        <f>"Source: Short-Term Energy Outlook, "&amp;[1]Dates!$B$7&amp;""</f>
        <v>Source: Short-Term Energy Outlook, July 2019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6"/>
      <c r="D31" s="146"/>
      <c r="E31" s="146"/>
      <c r="F31" s="146"/>
      <c r="G31" s="146"/>
    </row>
    <row r="33" spans="1:8" x14ac:dyDescent="0.25">
      <c r="E33" s="189"/>
    </row>
    <row r="34" spans="1:8" x14ac:dyDescent="0.25">
      <c r="C34" s="153" t="s">
        <v>286</v>
      </c>
      <c r="D34" s="132" t="s">
        <v>242</v>
      </c>
      <c r="E34" s="145" t="s">
        <v>241</v>
      </c>
      <c r="F34" s="413" t="s">
        <v>498</v>
      </c>
    </row>
    <row r="35" spans="1:8" x14ac:dyDescent="0.25">
      <c r="A35" s="131">
        <f t="shared" ref="A35:A46" si="1">YEAR(B35)</f>
        <v>2016</v>
      </c>
      <c r="B35" s="134">
        <f>[1]Dates!A107</f>
        <v>42370</v>
      </c>
      <c r="C35" s="135">
        <v>66.662224447</v>
      </c>
      <c r="D35" s="141" t="e">
        <v>#N/A</v>
      </c>
      <c r="E35" s="140"/>
      <c r="F35" s="140">
        <v>66.662224447</v>
      </c>
      <c r="G35" s="138"/>
      <c r="H35" s="140"/>
    </row>
    <row r="36" spans="1:8" x14ac:dyDescent="0.25">
      <c r="A36" s="131">
        <f t="shared" si="1"/>
        <v>2016</v>
      </c>
      <c r="B36" s="134">
        <f>[1]Dates!A108</f>
        <v>42401</v>
      </c>
      <c r="C36" s="135">
        <v>55.210717475999999</v>
      </c>
      <c r="D36" s="141" t="e">
        <v>#N/A</v>
      </c>
      <c r="E36" s="140"/>
      <c r="F36" s="140">
        <v>55.210717475999999</v>
      </c>
      <c r="G36" s="138"/>
    </row>
    <row r="37" spans="1:8" x14ac:dyDescent="0.25">
      <c r="A37" s="131">
        <f t="shared" si="1"/>
        <v>2016</v>
      </c>
      <c r="B37" s="134">
        <f>[1]Dates!A109</f>
        <v>42430</v>
      </c>
      <c r="C37" s="135">
        <v>44.574606430000003</v>
      </c>
      <c r="D37" s="141" t="e">
        <v>#N/A</v>
      </c>
      <c r="E37" s="190">
        <f>AVERAGEIF($A$35:$A$46,A37,$F$35:$F$46)</f>
        <v>60.922557533500019</v>
      </c>
      <c r="F37" s="140">
        <v>44.574606430000003</v>
      </c>
      <c r="G37" s="138"/>
    </row>
    <row r="38" spans="1:8" x14ac:dyDescent="0.25">
      <c r="A38" s="131">
        <f t="shared" si="1"/>
        <v>2016</v>
      </c>
      <c r="B38" s="134">
        <f>[1]Dates!A110</f>
        <v>42461</v>
      </c>
      <c r="C38" s="135">
        <v>43.383704280000003</v>
      </c>
      <c r="D38" s="141" t="e">
        <v>#N/A</v>
      </c>
      <c r="E38" s="190">
        <f t="shared" ref="E38:E44" si="2">AVERAGEIF($A$35:$A$46,A38,$F$35:$F$46)</f>
        <v>60.922557533500019</v>
      </c>
      <c r="F38" s="140">
        <v>43.383704280000003</v>
      </c>
      <c r="G38" s="138"/>
    </row>
    <row r="39" spans="1:8" x14ac:dyDescent="0.25">
      <c r="A39" s="131">
        <f t="shared" si="1"/>
        <v>2016</v>
      </c>
      <c r="B39" s="134">
        <f>[1]Dates!A111</f>
        <v>42491</v>
      </c>
      <c r="C39" s="135">
        <v>49.342932779000002</v>
      </c>
      <c r="D39" s="141" t="e">
        <v>#N/A</v>
      </c>
      <c r="E39" s="190">
        <f t="shared" si="2"/>
        <v>60.922557533500019</v>
      </c>
      <c r="F39" s="140">
        <v>49.342932779000002</v>
      </c>
      <c r="G39" s="138"/>
    </row>
    <row r="40" spans="1:8" x14ac:dyDescent="0.25">
      <c r="A40" s="131">
        <f t="shared" si="1"/>
        <v>2016</v>
      </c>
      <c r="B40" s="134">
        <f>[1]Dates!A112</f>
        <v>42522</v>
      </c>
      <c r="C40" s="135">
        <v>67.551228989999998</v>
      </c>
      <c r="D40" s="141" t="e">
        <v>#N/A</v>
      </c>
      <c r="E40" s="190">
        <f t="shared" si="2"/>
        <v>60.922557533500019</v>
      </c>
      <c r="F40" s="140">
        <v>67.551228989999998</v>
      </c>
      <c r="G40" s="138"/>
    </row>
    <row r="41" spans="1:8" x14ac:dyDescent="0.25">
      <c r="A41" s="131">
        <f t="shared" si="1"/>
        <v>2016</v>
      </c>
      <c r="B41" s="134">
        <f>[1]Dates!A113</f>
        <v>42552</v>
      </c>
      <c r="C41" s="135">
        <v>78.568539092999998</v>
      </c>
      <c r="D41" s="141" t="e">
        <v>#N/A</v>
      </c>
      <c r="E41" s="190">
        <f t="shared" si="2"/>
        <v>60.922557533500019</v>
      </c>
      <c r="F41" s="140">
        <v>78.568539092999998</v>
      </c>
      <c r="G41" s="138"/>
    </row>
    <row r="42" spans="1:8" x14ac:dyDescent="0.25">
      <c r="A42" s="131">
        <f t="shared" si="1"/>
        <v>2016</v>
      </c>
      <c r="B42" s="134">
        <f>[1]Dates!A114</f>
        <v>42583</v>
      </c>
      <c r="C42" s="135">
        <v>78.174536501999995</v>
      </c>
      <c r="D42" s="141" t="e">
        <v>#N/A</v>
      </c>
      <c r="E42" s="190">
        <f t="shared" si="2"/>
        <v>60.922557533500019</v>
      </c>
      <c r="F42" s="140">
        <v>78.174536501999995</v>
      </c>
      <c r="G42" s="138"/>
    </row>
    <row r="43" spans="1:8" x14ac:dyDescent="0.25">
      <c r="A43" s="131">
        <f t="shared" si="1"/>
        <v>2016</v>
      </c>
      <c r="B43" s="134">
        <f>[1]Dates!A115</f>
        <v>42614</v>
      </c>
      <c r="C43" s="135">
        <v>66.614897790000001</v>
      </c>
      <c r="D43" s="141" t="e">
        <v>#N/A</v>
      </c>
      <c r="E43" s="190">
        <f t="shared" si="2"/>
        <v>60.922557533500019</v>
      </c>
      <c r="F43" s="140">
        <v>66.614897790000001</v>
      </c>
      <c r="G43" s="138"/>
    </row>
    <row r="44" spans="1:8" x14ac:dyDescent="0.25">
      <c r="A44" s="131">
        <f t="shared" si="1"/>
        <v>2016</v>
      </c>
      <c r="B44" s="134">
        <f>[1]Dates!A116</f>
        <v>42644</v>
      </c>
      <c r="C44" s="135">
        <v>58.952702821000003</v>
      </c>
      <c r="D44" s="141" t="e">
        <v>#N/A</v>
      </c>
      <c r="E44" s="190">
        <f t="shared" si="2"/>
        <v>60.922557533500019</v>
      </c>
      <c r="F44" s="140">
        <v>58.952702821000003</v>
      </c>
      <c r="G44" s="138"/>
    </row>
    <row r="45" spans="1:8" x14ac:dyDescent="0.25">
      <c r="A45" s="131">
        <f t="shared" si="1"/>
        <v>2016</v>
      </c>
      <c r="B45" s="134">
        <f>[1]Dates!A117</f>
        <v>42675</v>
      </c>
      <c r="C45" s="135">
        <v>52.533241680000003</v>
      </c>
      <c r="D45" s="141" t="e">
        <v>#N/A</v>
      </c>
      <c r="E45" s="140"/>
      <c r="F45" s="140">
        <v>52.533241680000003</v>
      </c>
      <c r="G45" s="138"/>
    </row>
    <row r="46" spans="1:8" x14ac:dyDescent="0.25">
      <c r="A46" s="131">
        <f t="shared" si="1"/>
        <v>2016</v>
      </c>
      <c r="B46" s="134">
        <f>[1]Dates!A118</f>
        <v>42705</v>
      </c>
      <c r="C46" s="135">
        <v>69.501358113999999</v>
      </c>
      <c r="D46" s="141" t="e">
        <v>#N/A</v>
      </c>
      <c r="E46" s="140"/>
      <c r="F46" s="140">
        <v>69.501358113999999</v>
      </c>
      <c r="G46" s="138"/>
    </row>
    <row r="47" spans="1:8" x14ac:dyDescent="0.25">
      <c r="A47" s="131">
        <f t="shared" ref="A47:A94" si="3">YEAR(B47)</f>
        <v>2017</v>
      </c>
      <c r="B47" s="134">
        <f>[1]Dates!A119</f>
        <v>42736</v>
      </c>
      <c r="C47" s="135">
        <v>68.005594380999995</v>
      </c>
      <c r="D47" s="141" t="e">
        <v>#N/A</v>
      </c>
      <c r="E47" s="140"/>
      <c r="F47" s="140">
        <v>68.005594380999995</v>
      </c>
      <c r="G47" s="138"/>
      <c r="H47" s="140"/>
    </row>
    <row r="48" spans="1:8" x14ac:dyDescent="0.25">
      <c r="A48" s="131">
        <f t="shared" si="3"/>
        <v>2017</v>
      </c>
      <c r="B48" s="134">
        <f>[1]Dates!A120</f>
        <v>42767</v>
      </c>
      <c r="C48" s="135">
        <v>52.380923840000001</v>
      </c>
      <c r="D48" s="141" t="e">
        <v>#N/A</v>
      </c>
      <c r="E48" s="140"/>
      <c r="F48" s="140">
        <v>52.380923840000001</v>
      </c>
      <c r="G48" s="138"/>
    </row>
    <row r="49" spans="1:7" x14ac:dyDescent="0.25">
      <c r="A49" s="131">
        <f t="shared" si="3"/>
        <v>2017</v>
      </c>
      <c r="B49" s="134">
        <f>[1]Dates!A121</f>
        <v>42795</v>
      </c>
      <c r="C49" s="135">
        <v>53.325237356999999</v>
      </c>
      <c r="D49" s="141" t="e">
        <v>#N/A</v>
      </c>
      <c r="E49" s="140">
        <f t="shared" ref="E49:E56" si="4">AVERAGEIF($A$47:$A$108,A49,$F$47:$F$108)</f>
        <v>59.737973651416674</v>
      </c>
      <c r="F49" s="140">
        <v>53.325237356999999</v>
      </c>
      <c r="G49" s="138"/>
    </row>
    <row r="50" spans="1:7" x14ac:dyDescent="0.25">
      <c r="A50" s="131">
        <f t="shared" si="3"/>
        <v>2017</v>
      </c>
      <c r="B50" s="134">
        <f>[1]Dates!A122</f>
        <v>42826</v>
      </c>
      <c r="C50" s="135">
        <v>48.565446540000003</v>
      </c>
      <c r="D50" s="141" t="e">
        <v>#N/A</v>
      </c>
      <c r="E50" s="140">
        <f t="shared" si="4"/>
        <v>59.737973651416674</v>
      </c>
      <c r="F50" s="140">
        <v>48.565446540000003</v>
      </c>
      <c r="G50" s="138"/>
    </row>
    <row r="51" spans="1:7" x14ac:dyDescent="0.25">
      <c r="A51" s="131">
        <f t="shared" si="3"/>
        <v>2017</v>
      </c>
      <c r="B51" s="134">
        <f>[1]Dates!A123</f>
        <v>42856</v>
      </c>
      <c r="C51" s="135">
        <v>55.201684469</v>
      </c>
      <c r="D51" s="141" t="e">
        <v>#N/A</v>
      </c>
      <c r="E51" s="140">
        <f t="shared" si="4"/>
        <v>59.737973651416674</v>
      </c>
      <c r="F51" s="140">
        <v>55.201684469</v>
      </c>
      <c r="G51" s="138"/>
    </row>
    <row r="52" spans="1:7" x14ac:dyDescent="0.25">
      <c r="A52" s="131">
        <f t="shared" si="3"/>
        <v>2017</v>
      </c>
      <c r="B52" s="134">
        <f>[1]Dates!A124</f>
        <v>42887</v>
      </c>
      <c r="C52" s="135">
        <v>63.09854739</v>
      </c>
      <c r="D52" s="141" t="e">
        <v>#N/A</v>
      </c>
      <c r="E52" s="140">
        <f t="shared" si="4"/>
        <v>59.737973651416674</v>
      </c>
      <c r="F52" s="140">
        <v>63.09854739</v>
      </c>
      <c r="G52" s="138"/>
    </row>
    <row r="53" spans="1:7" x14ac:dyDescent="0.25">
      <c r="A53" s="131">
        <f t="shared" si="3"/>
        <v>2017</v>
      </c>
      <c r="B53" s="134">
        <f>[1]Dates!A125</f>
        <v>42917</v>
      </c>
      <c r="C53" s="135">
        <v>74.213783961000004</v>
      </c>
      <c r="D53" s="141" t="e">
        <v>#N/A</v>
      </c>
      <c r="E53" s="140">
        <f t="shared" si="4"/>
        <v>59.737973651416674</v>
      </c>
      <c r="F53" s="140">
        <v>74.213783961000004</v>
      </c>
      <c r="G53" s="138"/>
    </row>
    <row r="54" spans="1:7" x14ac:dyDescent="0.25">
      <c r="A54" s="131">
        <f t="shared" si="3"/>
        <v>2017</v>
      </c>
      <c r="B54" s="134">
        <f>[1]Dates!A126</f>
        <v>42948</v>
      </c>
      <c r="C54" s="135">
        <v>70.229130451000003</v>
      </c>
      <c r="D54" s="141" t="e">
        <v>#N/A</v>
      </c>
      <c r="E54" s="140">
        <f t="shared" si="4"/>
        <v>59.737973651416674</v>
      </c>
      <c r="F54" s="140">
        <v>70.229130451000003</v>
      </c>
      <c r="G54" s="138"/>
    </row>
    <row r="55" spans="1:7" x14ac:dyDescent="0.25">
      <c r="A55" s="131">
        <f t="shared" si="3"/>
        <v>2017</v>
      </c>
      <c r="B55" s="134">
        <f>[1]Dates!A127</f>
        <v>42979</v>
      </c>
      <c r="C55" s="135">
        <v>59.039437139999997</v>
      </c>
      <c r="D55" s="141" t="e">
        <v>#N/A</v>
      </c>
      <c r="E55" s="140">
        <f t="shared" si="4"/>
        <v>59.737973651416674</v>
      </c>
      <c r="F55" s="140">
        <v>59.039437139999997</v>
      </c>
      <c r="G55" s="138"/>
    </row>
    <row r="56" spans="1:7" x14ac:dyDescent="0.25">
      <c r="A56" s="131">
        <f t="shared" si="3"/>
        <v>2017</v>
      </c>
      <c r="B56" s="134">
        <f>[1]Dates!A128</f>
        <v>43009</v>
      </c>
      <c r="C56" s="135">
        <v>54.435841869000001</v>
      </c>
      <c r="D56" s="141" t="e">
        <v>#N/A</v>
      </c>
      <c r="E56" s="140">
        <f t="shared" si="4"/>
        <v>59.737973651416674</v>
      </c>
      <c r="F56" s="140">
        <v>54.435841869000001</v>
      </c>
      <c r="G56" s="138"/>
    </row>
    <row r="57" spans="1:7" x14ac:dyDescent="0.25">
      <c r="A57" s="131">
        <f t="shared" si="3"/>
        <v>2017</v>
      </c>
      <c r="B57" s="134">
        <f>[1]Dates!A129</f>
        <v>43040</v>
      </c>
      <c r="C57" s="135">
        <v>55.357275270000002</v>
      </c>
      <c r="D57" s="141" t="e">
        <v>#N/A</v>
      </c>
      <c r="E57" s="140"/>
      <c r="F57" s="140">
        <v>55.357275270000002</v>
      </c>
      <c r="G57" s="138"/>
    </row>
    <row r="58" spans="1:7" x14ac:dyDescent="0.25">
      <c r="A58" s="131">
        <f t="shared" si="3"/>
        <v>2017</v>
      </c>
      <c r="B58" s="134">
        <f>[1]Dates!A130</f>
        <v>43070</v>
      </c>
      <c r="C58" s="135">
        <v>63.002781149</v>
      </c>
      <c r="D58" s="141" t="e">
        <v>#N/A</v>
      </c>
      <c r="E58" s="140"/>
      <c r="F58" s="140">
        <v>63.002781149</v>
      </c>
      <c r="G58" s="138"/>
    </row>
    <row r="59" spans="1:7" x14ac:dyDescent="0.25">
      <c r="A59" s="131">
        <f t="shared" si="3"/>
        <v>2018</v>
      </c>
      <c r="B59" s="134">
        <f>[1]Dates!A131</f>
        <v>43101</v>
      </c>
      <c r="C59" s="135">
        <v>68.912875038999999</v>
      </c>
      <c r="D59" s="141" t="e">
        <v>#N/A</v>
      </c>
      <c r="E59" s="140"/>
      <c r="F59" s="140">
        <v>68.912875038999999</v>
      </c>
      <c r="G59" s="138"/>
    </row>
    <row r="60" spans="1:7" x14ac:dyDescent="0.25">
      <c r="A60" s="131">
        <f t="shared" si="3"/>
        <v>2018</v>
      </c>
      <c r="B60" s="134">
        <f>[1]Dates!A132</f>
        <v>43132</v>
      </c>
      <c r="C60" s="135">
        <v>49.897020124000001</v>
      </c>
      <c r="D60" s="141" t="e">
        <v>#N/A</v>
      </c>
      <c r="E60" s="140"/>
      <c r="F60" s="140">
        <v>49.897020124000001</v>
      </c>
      <c r="G60" s="138"/>
    </row>
    <row r="61" spans="1:7" x14ac:dyDescent="0.25">
      <c r="A61" s="131">
        <f t="shared" si="3"/>
        <v>2018</v>
      </c>
      <c r="B61" s="134">
        <f>[1]Dates!A133</f>
        <v>43160</v>
      </c>
      <c r="C61" s="135">
        <v>48.758671687000003</v>
      </c>
      <c r="D61" s="141" t="e">
        <v>#N/A</v>
      </c>
      <c r="E61" s="140">
        <f t="shared" ref="E61:E68" si="5">AVERAGEIF($A$47:$A$108,A61,$F$47:$F$108)</f>
        <v>57.277363000916665</v>
      </c>
      <c r="F61" s="140">
        <v>48.758671687000003</v>
      </c>
      <c r="G61" s="138"/>
    </row>
    <row r="62" spans="1:7" x14ac:dyDescent="0.25">
      <c r="A62" s="131">
        <f t="shared" si="3"/>
        <v>2018</v>
      </c>
      <c r="B62" s="134">
        <f>[1]Dates!A134</f>
        <v>43191</v>
      </c>
      <c r="C62" s="135">
        <v>44.777178720000002</v>
      </c>
      <c r="D62" s="141" t="e">
        <v>#N/A</v>
      </c>
      <c r="E62" s="140">
        <f t="shared" si="5"/>
        <v>57.277363000916665</v>
      </c>
      <c r="F62" s="140">
        <v>44.777178720000002</v>
      </c>
      <c r="G62" s="138"/>
    </row>
    <row r="63" spans="1:7" x14ac:dyDescent="0.25">
      <c r="A63" s="131">
        <f t="shared" si="3"/>
        <v>2018</v>
      </c>
      <c r="B63" s="134">
        <f>[1]Dates!A135</f>
        <v>43221</v>
      </c>
      <c r="C63" s="135">
        <v>51.694641294</v>
      </c>
      <c r="D63" s="141" t="e">
        <v>#N/A</v>
      </c>
      <c r="E63" s="140">
        <f t="shared" si="5"/>
        <v>57.277363000916665</v>
      </c>
      <c r="F63" s="140">
        <v>51.694641294</v>
      </c>
      <c r="G63" s="138"/>
    </row>
    <row r="64" spans="1:7" x14ac:dyDescent="0.25">
      <c r="A64" s="131">
        <f t="shared" si="3"/>
        <v>2018</v>
      </c>
      <c r="B64" s="134">
        <f>[1]Dates!A136</f>
        <v>43252</v>
      </c>
      <c r="C64" s="135">
        <v>60.172872900000002</v>
      </c>
      <c r="D64" s="141" t="e">
        <v>#N/A</v>
      </c>
      <c r="E64" s="140">
        <f t="shared" si="5"/>
        <v>57.277363000916665</v>
      </c>
      <c r="F64" s="140">
        <v>60.172872900000002</v>
      </c>
      <c r="G64" s="138"/>
    </row>
    <row r="65" spans="1:7" x14ac:dyDescent="0.25">
      <c r="A65" s="131">
        <f t="shared" si="3"/>
        <v>2018</v>
      </c>
      <c r="B65" s="134">
        <f>[1]Dates!A137</f>
        <v>43282</v>
      </c>
      <c r="C65" s="135">
        <v>68.018199042999996</v>
      </c>
      <c r="D65" s="141" t="e">
        <v>#N/A</v>
      </c>
      <c r="E65" s="140">
        <f t="shared" si="5"/>
        <v>57.277363000916665</v>
      </c>
      <c r="F65" s="140">
        <v>68.018199042999996</v>
      </c>
      <c r="G65" s="138"/>
    </row>
    <row r="66" spans="1:7" x14ac:dyDescent="0.25">
      <c r="A66" s="131">
        <f t="shared" si="3"/>
        <v>2018</v>
      </c>
      <c r="B66" s="134">
        <f>[1]Dates!A138</f>
        <v>43313</v>
      </c>
      <c r="C66" s="135">
        <v>67.895375306999995</v>
      </c>
      <c r="D66" s="141" t="e">
        <v>#N/A</v>
      </c>
      <c r="E66" s="140">
        <f t="shared" si="5"/>
        <v>57.277363000916665</v>
      </c>
      <c r="F66" s="140">
        <v>67.895375306999995</v>
      </c>
      <c r="G66" s="138"/>
    </row>
    <row r="67" spans="1:7" x14ac:dyDescent="0.25">
      <c r="A67" s="131">
        <f t="shared" si="3"/>
        <v>2018</v>
      </c>
      <c r="B67" s="134">
        <f>[1]Dates!A139</f>
        <v>43344</v>
      </c>
      <c r="C67" s="135">
        <v>58.144706280000001</v>
      </c>
      <c r="D67" s="141" t="e">
        <v>#N/A</v>
      </c>
      <c r="E67" s="140">
        <f t="shared" si="5"/>
        <v>57.277363000916665</v>
      </c>
      <c r="F67" s="140">
        <v>58.144706280000001</v>
      </c>
      <c r="G67" s="138"/>
    </row>
    <row r="68" spans="1:7" x14ac:dyDescent="0.25">
      <c r="A68" s="131">
        <f t="shared" si="3"/>
        <v>2018</v>
      </c>
      <c r="B68" s="134">
        <f>[1]Dates!A140</f>
        <v>43374</v>
      </c>
      <c r="C68" s="135">
        <v>52.857872026000003</v>
      </c>
      <c r="D68" s="141" t="e">
        <v>#N/A</v>
      </c>
      <c r="E68" s="140">
        <f t="shared" si="5"/>
        <v>57.277363000916665</v>
      </c>
      <c r="F68" s="140">
        <v>52.857872026000003</v>
      </c>
      <c r="G68" s="138"/>
    </row>
    <row r="69" spans="1:7" x14ac:dyDescent="0.25">
      <c r="A69" s="131">
        <f t="shared" si="3"/>
        <v>2018</v>
      </c>
      <c r="B69" s="134">
        <f>[1]Dates!A141</f>
        <v>43405</v>
      </c>
      <c r="C69" s="135">
        <v>56.154473160000002</v>
      </c>
      <c r="D69" s="141" t="e">
        <v>#N/A</v>
      </c>
      <c r="E69" s="140"/>
      <c r="F69" s="140">
        <v>56.154473160000002</v>
      </c>
      <c r="G69" s="138"/>
    </row>
    <row r="70" spans="1:7" x14ac:dyDescent="0.25">
      <c r="A70" s="131">
        <f t="shared" si="3"/>
        <v>2018</v>
      </c>
      <c r="B70" s="134">
        <f>[1]Dates!A142</f>
        <v>43435</v>
      </c>
      <c r="C70" s="135">
        <v>60.044470431000001</v>
      </c>
      <c r="D70" s="141" t="e">
        <v>#N/A</v>
      </c>
      <c r="E70" s="140"/>
      <c r="F70" s="140">
        <v>60.044470431000001</v>
      </c>
      <c r="G70" s="138"/>
    </row>
    <row r="71" spans="1:7" x14ac:dyDescent="0.25">
      <c r="A71" s="131">
        <f t="shared" si="3"/>
        <v>2019</v>
      </c>
      <c r="B71" s="134">
        <f>[1]Dates!A143</f>
        <v>43466</v>
      </c>
      <c r="C71" s="135">
        <v>60.065973270999997</v>
      </c>
      <c r="D71" s="141" t="e">
        <v>#N/A</v>
      </c>
      <c r="E71" s="140"/>
      <c r="F71" s="140">
        <v>60.065973270999997</v>
      </c>
      <c r="G71" s="138"/>
    </row>
    <row r="72" spans="1:7" x14ac:dyDescent="0.25">
      <c r="A72" s="131">
        <f t="shared" si="3"/>
        <v>2019</v>
      </c>
      <c r="B72" s="134">
        <f>[1]Dates!A144</f>
        <v>43497</v>
      </c>
      <c r="C72" s="135">
        <v>48.947412528000001</v>
      </c>
      <c r="D72" s="141" t="e">
        <v>#N/A</v>
      </c>
      <c r="E72" s="140"/>
      <c r="F72" s="140">
        <v>48.947412528000001</v>
      </c>
      <c r="G72" s="138"/>
    </row>
    <row r="73" spans="1:7" x14ac:dyDescent="0.25">
      <c r="A73" s="131">
        <f t="shared" si="3"/>
        <v>2019</v>
      </c>
      <c r="B73" s="134">
        <f>[1]Dates!A145</f>
        <v>43525</v>
      </c>
      <c r="C73" s="135">
        <v>48.299186974000001</v>
      </c>
      <c r="D73" s="141" t="e">
        <v>#N/A</v>
      </c>
      <c r="E73" s="140">
        <f t="shared" ref="E73:E80" si="6">AVERAGEIF($A$47:$A$108,A73,$F$47:$F$108)</f>
        <v>49.094355361250003</v>
      </c>
      <c r="F73" s="140">
        <v>48.299186974000001</v>
      </c>
      <c r="G73" s="138"/>
    </row>
    <row r="74" spans="1:7" x14ac:dyDescent="0.25">
      <c r="A74" s="131">
        <f t="shared" si="3"/>
        <v>2019</v>
      </c>
      <c r="B74" s="134">
        <f>[1]Dates!A146</f>
        <v>43556</v>
      </c>
      <c r="C74" s="135">
        <v>37.863139601999997</v>
      </c>
      <c r="D74" s="141" t="e">
        <v>#N/A</v>
      </c>
      <c r="E74" s="140">
        <f t="shared" si="6"/>
        <v>49.094355361250003</v>
      </c>
      <c r="F74" s="140">
        <v>37.863139601999997</v>
      </c>
      <c r="G74" s="138"/>
    </row>
    <row r="75" spans="1:7" x14ac:dyDescent="0.25">
      <c r="A75" s="131">
        <f t="shared" si="3"/>
        <v>2019</v>
      </c>
      <c r="B75" s="134">
        <f>[1]Dates!A147</f>
        <v>43586</v>
      </c>
      <c r="C75" s="135">
        <v>43.717497659999999</v>
      </c>
      <c r="D75" s="141" t="e">
        <v>#N/A</v>
      </c>
      <c r="E75" s="140">
        <f t="shared" si="6"/>
        <v>49.094355361250003</v>
      </c>
      <c r="F75" s="140">
        <v>43.717497659999999</v>
      </c>
      <c r="G75" s="138"/>
    </row>
    <row r="76" spans="1:7" x14ac:dyDescent="0.25">
      <c r="A76" s="131">
        <f t="shared" si="3"/>
        <v>2019</v>
      </c>
      <c r="B76" s="134">
        <f>[1]Dates!A148</f>
        <v>43617</v>
      </c>
      <c r="C76" s="135">
        <v>47.528034300000002</v>
      </c>
      <c r="D76" s="141">
        <v>47.528034300000002</v>
      </c>
      <c r="E76" s="140">
        <f t="shared" si="6"/>
        <v>49.094355361250003</v>
      </c>
      <c r="F76" s="140">
        <v>47.528034300000002</v>
      </c>
      <c r="G76" s="138"/>
    </row>
    <row r="77" spans="1:7" x14ac:dyDescent="0.25">
      <c r="A77" s="131">
        <f t="shared" si="3"/>
        <v>2019</v>
      </c>
      <c r="B77" s="134">
        <f>[1]Dates!A149</f>
        <v>43647</v>
      </c>
      <c r="C77" s="135" t="e">
        <v>#N/A</v>
      </c>
      <c r="D77" s="141">
        <v>57.245159999999998</v>
      </c>
      <c r="E77" s="140">
        <f t="shared" si="6"/>
        <v>49.094355361250003</v>
      </c>
      <c r="F77" s="140">
        <v>57.245159999999998</v>
      </c>
      <c r="G77" s="138"/>
    </row>
    <row r="78" spans="1:7" x14ac:dyDescent="0.25">
      <c r="A78" s="131">
        <f t="shared" si="3"/>
        <v>2019</v>
      </c>
      <c r="B78" s="134">
        <f>[1]Dates!A150</f>
        <v>43678</v>
      </c>
      <c r="C78" s="135" t="e">
        <v>#N/A</v>
      </c>
      <c r="D78" s="141">
        <v>59.483919999999998</v>
      </c>
      <c r="E78" s="140">
        <f t="shared" si="6"/>
        <v>49.094355361250003</v>
      </c>
      <c r="F78" s="140">
        <v>59.483919999999998</v>
      </c>
      <c r="G78" s="138"/>
    </row>
    <row r="79" spans="1:7" x14ac:dyDescent="0.25">
      <c r="A79" s="131">
        <f t="shared" si="3"/>
        <v>2019</v>
      </c>
      <c r="B79" s="134">
        <f>[1]Dates!A151</f>
        <v>43709</v>
      </c>
      <c r="C79" s="135" t="e">
        <v>#N/A</v>
      </c>
      <c r="D79" s="141">
        <v>45.642829999999996</v>
      </c>
      <c r="E79" s="140">
        <f t="shared" si="6"/>
        <v>49.094355361250003</v>
      </c>
      <c r="F79" s="140">
        <v>45.642829999999996</v>
      </c>
      <c r="G79" s="138"/>
    </row>
    <row r="80" spans="1:7" x14ac:dyDescent="0.25">
      <c r="A80" s="131">
        <f t="shared" si="3"/>
        <v>2019</v>
      </c>
      <c r="B80" s="134">
        <f>[1]Dates!A152</f>
        <v>43739</v>
      </c>
      <c r="C80" s="135" t="e">
        <v>#N/A</v>
      </c>
      <c r="D80" s="141">
        <v>45.090800000000002</v>
      </c>
      <c r="E80" s="140">
        <f t="shared" si="6"/>
        <v>49.094355361250003</v>
      </c>
      <c r="F80" s="140">
        <v>45.090800000000002</v>
      </c>
      <c r="G80" s="138"/>
    </row>
    <row r="81" spans="1:7" x14ac:dyDescent="0.25">
      <c r="A81" s="131">
        <f t="shared" si="3"/>
        <v>2019</v>
      </c>
      <c r="B81" s="134">
        <f>[1]Dates!A153</f>
        <v>43770</v>
      </c>
      <c r="C81" s="135" t="e">
        <v>#N/A</v>
      </c>
      <c r="D81" s="141">
        <v>42.9328</v>
      </c>
      <c r="E81" s="140"/>
      <c r="F81" s="140">
        <v>42.9328</v>
      </c>
      <c r="G81" s="138"/>
    </row>
    <row r="82" spans="1:7" x14ac:dyDescent="0.25">
      <c r="A82" s="131">
        <f t="shared" si="3"/>
        <v>2019</v>
      </c>
      <c r="B82" s="134">
        <f>[1]Dates!A154</f>
        <v>43800</v>
      </c>
      <c r="C82" s="135" t="e">
        <v>#N/A</v>
      </c>
      <c r="D82" s="141">
        <v>52.315510000000003</v>
      </c>
      <c r="E82" s="140"/>
      <c r="F82" s="140">
        <v>52.315510000000003</v>
      </c>
      <c r="G82" s="138"/>
    </row>
    <row r="83" spans="1:7" x14ac:dyDescent="0.25">
      <c r="A83" s="131">
        <f t="shared" si="3"/>
        <v>2020</v>
      </c>
      <c r="B83" s="134">
        <f>[1]Dates!A155</f>
        <v>43831</v>
      </c>
      <c r="C83" s="135" t="e">
        <v>#N/A</v>
      </c>
      <c r="D83" s="141">
        <v>56.049970000000002</v>
      </c>
      <c r="E83" s="140"/>
      <c r="F83" s="140">
        <v>56.049970000000002</v>
      </c>
      <c r="G83" s="138"/>
    </row>
    <row r="84" spans="1:7" x14ac:dyDescent="0.25">
      <c r="A84" s="131">
        <f t="shared" si="3"/>
        <v>2020</v>
      </c>
      <c r="B84" s="134">
        <f>[1]Dates!A156</f>
        <v>43862</v>
      </c>
      <c r="C84" s="135" t="e">
        <v>#N/A</v>
      </c>
      <c r="D84" s="141">
        <v>48.612450000000003</v>
      </c>
      <c r="E84" s="140"/>
      <c r="F84" s="140">
        <v>48.612450000000003</v>
      </c>
      <c r="G84" s="138"/>
    </row>
    <row r="85" spans="1:7" x14ac:dyDescent="0.25">
      <c r="A85" s="131">
        <f t="shared" si="3"/>
        <v>2020</v>
      </c>
      <c r="B85" s="134">
        <f>[1]Dates!A157</f>
        <v>43891</v>
      </c>
      <c r="C85" s="135" t="e">
        <v>#N/A</v>
      </c>
      <c r="D85" s="141">
        <v>42.755369999999999</v>
      </c>
      <c r="E85" s="140">
        <f t="shared" ref="E85:E92" si="7">AVERAGEIF($A$47:$A$108,A85,$F$47:$F$108)</f>
        <v>47.2254</v>
      </c>
      <c r="F85" s="140">
        <v>42.755369999999999</v>
      </c>
      <c r="G85" s="138"/>
    </row>
    <row r="86" spans="1:7" x14ac:dyDescent="0.25">
      <c r="A86" s="131">
        <f t="shared" si="3"/>
        <v>2020</v>
      </c>
      <c r="B86" s="134">
        <f>[1]Dates!A158</f>
        <v>43922</v>
      </c>
      <c r="C86" s="135" t="e">
        <v>#N/A</v>
      </c>
      <c r="D86" s="141">
        <v>34.789740000000002</v>
      </c>
      <c r="E86" s="140">
        <f t="shared" si="7"/>
        <v>47.2254</v>
      </c>
      <c r="F86" s="140">
        <v>34.789740000000002</v>
      </c>
      <c r="G86" s="138"/>
    </row>
    <row r="87" spans="1:7" x14ac:dyDescent="0.25">
      <c r="A87" s="131">
        <f t="shared" si="3"/>
        <v>2020</v>
      </c>
      <c r="B87" s="134">
        <f>[1]Dates!A159</f>
        <v>43952</v>
      </c>
      <c r="C87" s="135" t="e">
        <v>#N/A</v>
      </c>
      <c r="D87" s="141">
        <v>40.621380000000002</v>
      </c>
      <c r="E87" s="140">
        <f t="shared" si="7"/>
        <v>47.2254</v>
      </c>
      <c r="F87" s="140">
        <v>40.621380000000002</v>
      </c>
      <c r="G87" s="138"/>
    </row>
    <row r="88" spans="1:7" x14ac:dyDescent="0.25">
      <c r="A88" s="131">
        <f t="shared" si="3"/>
        <v>2020</v>
      </c>
      <c r="B88" s="134">
        <f>[1]Dates!A160</f>
        <v>43983</v>
      </c>
      <c r="C88" s="135" t="e">
        <v>#N/A</v>
      </c>
      <c r="D88" s="141">
        <v>46.61721</v>
      </c>
      <c r="E88" s="140">
        <f t="shared" si="7"/>
        <v>47.2254</v>
      </c>
      <c r="F88" s="140">
        <v>46.61721</v>
      </c>
      <c r="G88" s="138"/>
    </row>
    <row r="89" spans="1:7" x14ac:dyDescent="0.25">
      <c r="A89" s="131">
        <f t="shared" si="3"/>
        <v>2020</v>
      </c>
      <c r="B89" s="134">
        <f>[1]Dates!A161</f>
        <v>44013</v>
      </c>
      <c r="C89" s="135" t="e">
        <v>#N/A</v>
      </c>
      <c r="D89" s="141">
        <v>56.726529999999997</v>
      </c>
      <c r="E89" s="140">
        <f t="shared" si="7"/>
        <v>47.2254</v>
      </c>
      <c r="F89" s="140">
        <v>56.726529999999997</v>
      </c>
      <c r="G89" s="138"/>
    </row>
    <row r="90" spans="1:7" x14ac:dyDescent="0.25">
      <c r="A90" s="131">
        <f t="shared" si="3"/>
        <v>2020</v>
      </c>
      <c r="B90" s="134">
        <f>[1]Dates!A162</f>
        <v>44044</v>
      </c>
      <c r="C90" s="135" t="e">
        <v>#N/A</v>
      </c>
      <c r="D90" s="141">
        <v>58.314900000000002</v>
      </c>
      <c r="E90" s="140">
        <f t="shared" si="7"/>
        <v>47.2254</v>
      </c>
      <c r="F90" s="140">
        <v>58.314900000000002</v>
      </c>
      <c r="G90" s="138"/>
    </row>
    <row r="91" spans="1:7" x14ac:dyDescent="0.25">
      <c r="A91" s="131">
        <f t="shared" si="3"/>
        <v>2020</v>
      </c>
      <c r="B91" s="134">
        <f>[1]Dates!A163</f>
        <v>44075</v>
      </c>
      <c r="C91" s="135" t="e">
        <v>#N/A</v>
      </c>
      <c r="D91" s="141">
        <v>44.790089999999999</v>
      </c>
      <c r="E91" s="140">
        <f t="shared" si="7"/>
        <v>47.2254</v>
      </c>
      <c r="F91" s="140">
        <v>44.790089999999999</v>
      </c>
      <c r="G91" s="138"/>
    </row>
    <row r="92" spans="1:7" x14ac:dyDescent="0.25">
      <c r="A92" s="131">
        <f t="shared" si="3"/>
        <v>2020</v>
      </c>
      <c r="B92" s="134">
        <f>[1]Dates!A164</f>
        <v>44105</v>
      </c>
      <c r="C92" s="135" t="e">
        <v>#N/A</v>
      </c>
      <c r="D92" s="141">
        <v>44.10548</v>
      </c>
      <c r="E92" s="140">
        <f t="shared" si="7"/>
        <v>47.2254</v>
      </c>
      <c r="F92" s="140">
        <v>44.10548</v>
      </c>
      <c r="G92" s="138"/>
    </row>
    <row r="93" spans="1:7" x14ac:dyDescent="0.25">
      <c r="A93" s="131">
        <f t="shared" si="3"/>
        <v>2020</v>
      </c>
      <c r="B93" s="134">
        <f>[1]Dates!A165</f>
        <v>44136</v>
      </c>
      <c r="C93" s="135" t="e">
        <v>#N/A</v>
      </c>
      <c r="D93" s="141">
        <v>42.316189999999999</v>
      </c>
      <c r="E93" s="140"/>
      <c r="F93" s="140">
        <v>42.316189999999999</v>
      </c>
      <c r="G93" s="138"/>
    </row>
    <row r="94" spans="1:7" x14ac:dyDescent="0.25">
      <c r="A94" s="131">
        <f t="shared" si="3"/>
        <v>2020</v>
      </c>
      <c r="B94" s="134">
        <f>[1]Dates!A166</f>
        <v>44166</v>
      </c>
      <c r="C94" s="135" t="e">
        <v>#N/A</v>
      </c>
      <c r="D94" s="141">
        <v>51.005490000000002</v>
      </c>
      <c r="E94" s="140"/>
      <c r="F94" s="140">
        <v>51.005490000000002</v>
      </c>
      <c r="G94" s="138"/>
    </row>
    <row r="95" spans="1:7" x14ac:dyDescent="0.25">
      <c r="B95" s="134"/>
    </row>
    <row r="96" spans="1:7" x14ac:dyDescent="0.25">
      <c r="B96" s="134"/>
    </row>
    <row r="97" spans="1:7" x14ac:dyDescent="0.25">
      <c r="B97" s="134"/>
    </row>
    <row r="98" spans="1:7" x14ac:dyDescent="0.25">
      <c r="B98" s="134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4"/>
    </row>
    <row r="103" spans="1:7" x14ac:dyDescent="0.25">
      <c r="B103" s="134"/>
    </row>
    <row r="104" spans="1:7" x14ac:dyDescent="0.25">
      <c r="B104" s="134"/>
    </row>
    <row r="105" spans="1:7" x14ac:dyDescent="0.25">
      <c r="B105" s="134"/>
    </row>
    <row r="106" spans="1:7" x14ac:dyDescent="0.25">
      <c r="B106" s="134"/>
    </row>
    <row r="107" spans="1:7" x14ac:dyDescent="0.25">
      <c r="B107" s="134"/>
    </row>
    <row r="108" spans="1:7" x14ac:dyDescent="0.25">
      <c r="B108" s="134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tr">
        <f>[1]Dates!$B$6</f>
        <v>Short-Term Energy Outlook, July 2019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23" t="s">
        <v>62</v>
      </c>
      <c r="Q6" s="224" t="s">
        <v>396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B25" s="591" t="s">
        <v>62</v>
      </c>
      <c r="C25" s="591"/>
      <c r="D25" s="591"/>
      <c r="E25" s="591"/>
      <c r="F25" s="550"/>
    </row>
    <row r="26" spans="1:11" x14ac:dyDescent="0.2">
      <c r="B26" s="36"/>
      <c r="C26" s="585" t="s">
        <v>40</v>
      </c>
      <c r="D26" s="585"/>
      <c r="E26" s="585"/>
    </row>
    <row r="27" spans="1:11" x14ac:dyDescent="0.2">
      <c r="A27" s="3"/>
      <c r="B27" s="37"/>
      <c r="C27" s="586" t="str">
        <f>[1]Dates!$C$33&amp;" - "&amp;[1]Dates!$C$37</f>
        <v>2014 - 2018</v>
      </c>
      <c r="D27" s="586"/>
      <c r="E27" s="586"/>
    </row>
    <row r="28" spans="1:11" x14ac:dyDescent="0.2">
      <c r="A28" s="5"/>
      <c r="B28" s="75" t="s">
        <v>525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f>[1]Dates!$A$83</f>
        <v>41640</v>
      </c>
      <c r="B29" s="14">
        <v>133.70472699999999</v>
      </c>
      <c r="C29" s="43">
        <f>+MIN($B$29,$B$41,$B$53,$B$65,$B$77)</f>
        <v>123.722841</v>
      </c>
      <c r="D29" s="43">
        <f>+MAX($B$29,$B$41,$B$53,$B$65,$B$77)</f>
        <v>187.203047</v>
      </c>
      <c r="E29" s="17">
        <f t="shared" ref="E29:E92" si="0">D29-C29</f>
        <v>63.480205999999995</v>
      </c>
      <c r="G29" s="43"/>
      <c r="H29" s="17"/>
    </row>
    <row r="30" spans="1:11" x14ac:dyDescent="0.2">
      <c r="A30" s="1">
        <f>[1]Dates!$A$84</f>
        <v>41671</v>
      </c>
      <c r="B30" s="12">
        <v>119.90428300000001</v>
      </c>
      <c r="C30" s="43">
        <f>+MIN($B$30,$B$42,$B$54,$B$66,$B$78)</f>
        <v>119.90428300000001</v>
      </c>
      <c r="D30" s="43">
        <f>+MAX($B$30,$B$42,$B$54,$B$66,$B$78)</f>
        <v>187.06361799999999</v>
      </c>
      <c r="E30" s="17">
        <f t="shared" si="0"/>
        <v>67.159334999999984</v>
      </c>
      <c r="G30" s="43"/>
      <c r="H30" s="17"/>
    </row>
    <row r="31" spans="1:11" x14ac:dyDescent="0.2">
      <c r="A31" s="1">
        <f>[1]Dates!$A$85</f>
        <v>41699</v>
      </c>
      <c r="B31" s="12">
        <v>118.260238</v>
      </c>
      <c r="C31" s="43">
        <f>+MIN($B$31,$B$43,$B$55,$B$67,$B$79)</f>
        <v>118.260238</v>
      </c>
      <c r="D31" s="43">
        <f>+MAX($B$31,$B$43,$B$55,$B$67,$B$79)</f>
        <v>191.55273500000001</v>
      </c>
      <c r="E31" s="17">
        <f t="shared" si="0"/>
        <v>73.292497000000012</v>
      </c>
      <c r="G31" s="43"/>
      <c r="H31" s="17"/>
    </row>
    <row r="32" spans="1:11" x14ac:dyDescent="0.2">
      <c r="A32" s="1">
        <f>[1]Dates!$A$86</f>
        <v>41730</v>
      </c>
      <c r="B32" s="12">
        <v>128.92501799999999</v>
      </c>
      <c r="C32" s="43">
        <f>+MIN($B$32,$B$44,$B$56,$B$68,$B$80)</f>
        <v>128.92501799999999</v>
      </c>
      <c r="D32" s="43">
        <f>+MAX($B$32,$B$44,$B$56,$B$68,$B$80)</f>
        <v>193.18521200000001</v>
      </c>
      <c r="E32" s="17">
        <f t="shared" si="0"/>
        <v>64.260194000000013</v>
      </c>
      <c r="G32" s="43"/>
      <c r="H32" s="17"/>
    </row>
    <row r="33" spans="1:8" x14ac:dyDescent="0.2">
      <c r="A33" s="1">
        <f>[1]Dates!$A$87</f>
        <v>41760</v>
      </c>
      <c r="B33" s="12">
        <v>136.92056299999999</v>
      </c>
      <c r="C33" s="43">
        <f>+MIN($B$33,$B$45,$B$57,$B$69,$B$81)</f>
        <v>128.453889</v>
      </c>
      <c r="D33" s="43">
        <f>+MAX($B$33,$B$45,$B$57,$B$69,$B$81)</f>
        <v>192.41693000000001</v>
      </c>
      <c r="E33" s="17">
        <f t="shared" si="0"/>
        <v>63.963041000000004</v>
      </c>
      <c r="G33" s="43"/>
      <c r="H33" s="17"/>
    </row>
    <row r="34" spans="1:8" x14ac:dyDescent="0.2">
      <c r="A34" s="1">
        <f>[1]Dates!$A$88</f>
        <v>41791</v>
      </c>
      <c r="B34" s="12">
        <v>133.479434</v>
      </c>
      <c r="C34" s="43">
        <f>+MIN($B$34,$B$46,$B$58,$B$70,$B$82)</f>
        <v>121.52869099999999</v>
      </c>
      <c r="D34" s="43">
        <f>+MAX($B$34,$B$46,$B$58,$B$70,$B$82)</f>
        <v>182.086476</v>
      </c>
      <c r="E34" s="17">
        <f t="shared" si="0"/>
        <v>60.55778500000001</v>
      </c>
      <c r="G34" s="43"/>
      <c r="H34" s="17"/>
    </row>
    <row r="35" spans="1:8" x14ac:dyDescent="0.2">
      <c r="A35" s="1">
        <f>[1]Dates!$A$89</f>
        <v>41821</v>
      </c>
      <c r="B35" s="12">
        <v>125.869913</v>
      </c>
      <c r="C35" s="43">
        <f>+MIN($B$35,$B$47,$B$59,$B$71,$B$83)</f>
        <v>110.794301</v>
      </c>
      <c r="D35" s="43">
        <f>+MAX($B$35,$B$47,$B$59,$B$71,$B$83)</f>
        <v>168.11860899999999</v>
      </c>
      <c r="E35" s="17">
        <f t="shared" si="0"/>
        <v>57.324307999999988</v>
      </c>
      <c r="G35" s="43"/>
      <c r="H35" s="17"/>
    </row>
    <row r="36" spans="1:8" x14ac:dyDescent="0.2">
      <c r="A36" s="1">
        <f>[1]Dates!$A$90</f>
        <v>41852</v>
      </c>
      <c r="B36" s="12">
        <v>121.36913199999999</v>
      </c>
      <c r="C36" s="43">
        <f>+MIN($B$36,$B$48,$B$60,$B$72,$B$84)</f>
        <v>104.172499</v>
      </c>
      <c r="D36" s="43">
        <f>+MAX($B$36,$B$48,$B$60,$B$72,$B$84)</f>
        <v>158.908174</v>
      </c>
      <c r="E36" s="17">
        <f t="shared" si="0"/>
        <v>54.735675000000001</v>
      </c>
      <c r="G36" s="43"/>
      <c r="H36" s="17"/>
    </row>
    <row r="37" spans="1:8" x14ac:dyDescent="0.2">
      <c r="A37" s="1">
        <f>[1]Dates!$A$91</f>
        <v>41883</v>
      </c>
      <c r="B37" s="12">
        <v>124.54611800000001</v>
      </c>
      <c r="C37" s="43">
        <f>+MIN($B$37,$B$49,$B$61,$B$73,$B$85)</f>
        <v>100.781006</v>
      </c>
      <c r="D37" s="43">
        <f>+MAX($B$37,$B$49,$B$61,$B$73,$B$85)</f>
        <v>162.108619</v>
      </c>
      <c r="E37" s="17">
        <f t="shared" si="0"/>
        <v>61.327612999999999</v>
      </c>
      <c r="G37" s="43"/>
      <c r="H37" s="17"/>
    </row>
    <row r="38" spans="1:8" x14ac:dyDescent="0.2">
      <c r="A38" s="1">
        <f>[1]Dates!$A$92</f>
        <v>41913</v>
      </c>
      <c r="B38" s="12">
        <v>136.96425400000001</v>
      </c>
      <c r="C38" s="43">
        <f>+MIN($B$38,$B$50,$B$62,$B$74,$B$86)</f>
        <v>105.208663</v>
      </c>
      <c r="D38" s="43">
        <f>+MAX($B$38,$B$50,$B$62,$B$74,$B$86)</f>
        <v>175.587987</v>
      </c>
      <c r="E38" s="17">
        <f t="shared" si="0"/>
        <v>70.379323999999997</v>
      </c>
      <c r="G38" s="43"/>
      <c r="H38" s="17"/>
    </row>
    <row r="39" spans="1:8" x14ac:dyDescent="0.2">
      <c r="A39" s="1">
        <f>[1]Dates!$A$93</f>
        <v>41944</v>
      </c>
      <c r="B39" s="12">
        <v>142.59539599999999</v>
      </c>
      <c r="C39" s="43">
        <f>+MIN($B$39,$B$51,$B$63,$B$75,$B$87)</f>
        <v>104.324217</v>
      </c>
      <c r="D39" s="43">
        <f>+MAX($B$39,$B$51,$B$63,$B$75,$B$87)</f>
        <v>188.594571</v>
      </c>
      <c r="E39" s="17">
        <f t="shared" si="0"/>
        <v>84.270353999999998</v>
      </c>
      <c r="G39" s="43"/>
      <c r="H39" s="17"/>
    </row>
    <row r="40" spans="1:8" x14ac:dyDescent="0.2">
      <c r="A40" s="1">
        <f>[1]Dates!$A$94</f>
        <v>41974</v>
      </c>
      <c r="B40" s="12">
        <v>151.54845399999999</v>
      </c>
      <c r="C40" s="43">
        <f>+MIN($B$40,$B$52,$B$64,$B$76,$B$88)</f>
        <v>102.78612200000001</v>
      </c>
      <c r="D40" s="43">
        <f>+MAX($B$40,$B$52,$B$64,$B$76,$B$88)</f>
        <v>195.54803699999999</v>
      </c>
      <c r="E40" s="17">
        <f t="shared" si="0"/>
        <v>92.761914999999988</v>
      </c>
      <c r="G40" s="43"/>
      <c r="H40" s="17"/>
    </row>
    <row r="41" spans="1:8" x14ac:dyDescent="0.2">
      <c r="A41" s="1">
        <f>[1]Dates!$A$95</f>
        <v>42005</v>
      </c>
      <c r="B41" s="12">
        <v>154.389578</v>
      </c>
      <c r="C41" s="43">
        <f>+MIN($B$29,$B$41,$B$53,$B$65,$B$77)</f>
        <v>123.722841</v>
      </c>
      <c r="D41" s="43">
        <f>+MAX($B$29,$B$41,$B$53,$B$65,$B$77)</f>
        <v>187.203047</v>
      </c>
      <c r="E41" s="17">
        <f t="shared" si="0"/>
        <v>63.480205999999995</v>
      </c>
      <c r="G41" s="43"/>
      <c r="H41" s="17"/>
    </row>
    <row r="42" spans="1:8" x14ac:dyDescent="0.2">
      <c r="A42" s="1">
        <f>[1]Dates!$A$96</f>
        <v>42036</v>
      </c>
      <c r="B42" s="12">
        <v>149.07128700000001</v>
      </c>
      <c r="C42" s="43">
        <f>+MIN($B$30,$B$42,$B$54,$B$66,$B$78)</f>
        <v>119.90428300000001</v>
      </c>
      <c r="D42" s="43">
        <f>+MAX($B$30,$B$42,$B$54,$B$66,$B$78)</f>
        <v>187.06361799999999</v>
      </c>
      <c r="E42" s="17">
        <f t="shared" si="0"/>
        <v>67.159334999999984</v>
      </c>
      <c r="G42" s="43"/>
      <c r="H42" s="17"/>
    </row>
    <row r="43" spans="1:8" x14ac:dyDescent="0.2">
      <c r="A43" s="1">
        <f>[1]Dates!$A$97</f>
        <v>42064</v>
      </c>
      <c r="B43" s="12">
        <v>154.346698</v>
      </c>
      <c r="C43" s="43">
        <f>+MIN($B$31,$B$43,$B$55,$B$67,$B$79)</f>
        <v>118.260238</v>
      </c>
      <c r="D43" s="43">
        <f>+MAX($B$31,$B$43,$B$55,$B$67,$B$79)</f>
        <v>191.55273500000001</v>
      </c>
      <c r="E43" s="17">
        <f t="shared" si="0"/>
        <v>73.292497000000012</v>
      </c>
      <c r="G43" s="43"/>
      <c r="H43" s="17"/>
    </row>
    <row r="44" spans="1:8" x14ac:dyDescent="0.2">
      <c r="A44" s="1">
        <f>[1]Dates!$A$98</f>
        <v>42095</v>
      </c>
      <c r="B44" s="12">
        <v>167.06340900000001</v>
      </c>
      <c r="C44" s="43">
        <f>+MIN($B$32,$B$44,$B$56,$B$68,$B$80)</f>
        <v>128.92501799999999</v>
      </c>
      <c r="D44" s="43">
        <f>+MAX($B$32,$B$44,$B$56,$B$68,$B$80)</f>
        <v>193.18521200000001</v>
      </c>
      <c r="E44" s="17">
        <f t="shared" si="0"/>
        <v>64.260194000000013</v>
      </c>
      <c r="G44" s="43"/>
      <c r="H44" s="17"/>
    </row>
    <row r="45" spans="1:8" x14ac:dyDescent="0.2">
      <c r="A45" s="1">
        <f>[1]Dates!$A$99</f>
        <v>42125</v>
      </c>
      <c r="B45" s="12">
        <v>172.809335</v>
      </c>
      <c r="C45" s="43">
        <f>+MIN($B$33,$B$45,$B$57,$B$69,$B$81)</f>
        <v>128.453889</v>
      </c>
      <c r="D45" s="43">
        <f>+MAX($B$33,$B$45,$B$57,$B$69,$B$81)</f>
        <v>192.41693000000001</v>
      </c>
      <c r="E45" s="17">
        <f t="shared" si="0"/>
        <v>63.963041000000004</v>
      </c>
      <c r="G45" s="43"/>
      <c r="H45" s="17"/>
    </row>
    <row r="46" spans="1:8" x14ac:dyDescent="0.2">
      <c r="A46" s="1">
        <f>[1]Dates!$A$100</f>
        <v>42156</v>
      </c>
      <c r="B46" s="12">
        <v>166.43659700000001</v>
      </c>
      <c r="C46" s="43">
        <f>+MIN($B$34,$B$46,$B$58,$B$70,$B$82)</f>
        <v>121.52869099999999</v>
      </c>
      <c r="D46" s="43">
        <f>+MAX($B$34,$B$46,$B$58,$B$70,$B$82)</f>
        <v>182.086476</v>
      </c>
      <c r="E46" s="17">
        <f t="shared" si="0"/>
        <v>60.55778500000001</v>
      </c>
      <c r="G46" s="43"/>
      <c r="H46" s="17"/>
    </row>
    <row r="47" spans="1:8" x14ac:dyDescent="0.2">
      <c r="A47" s="1">
        <f>[1]Dates!$A$101</f>
        <v>42186</v>
      </c>
      <c r="B47" s="12">
        <v>157.93807699999999</v>
      </c>
      <c r="C47" s="43">
        <f>+MIN($B$35,$B$47,$B$59,$B$71,$B$83)</f>
        <v>110.794301</v>
      </c>
      <c r="D47" s="43">
        <f>+MAX($B$35,$B$47,$B$59,$B$71,$B$83)</f>
        <v>168.11860899999999</v>
      </c>
      <c r="E47" s="17">
        <f t="shared" si="0"/>
        <v>57.324307999999988</v>
      </c>
      <c r="G47" s="43"/>
      <c r="H47" s="17"/>
    </row>
    <row r="48" spans="1:8" x14ac:dyDescent="0.2">
      <c r="A48" s="1">
        <f>[1]Dates!$A$102</f>
        <v>42217</v>
      </c>
      <c r="B48" s="12">
        <v>155.95185499999999</v>
      </c>
      <c r="C48" s="43">
        <f>+MIN($B$36,$B$48,$B$60,$B$72,$B$84)</f>
        <v>104.172499</v>
      </c>
      <c r="D48" s="43">
        <f>+MAX($B$36,$B$48,$B$60,$B$72,$B$84)</f>
        <v>158.908174</v>
      </c>
      <c r="E48" s="17">
        <f t="shared" si="0"/>
        <v>54.735675000000001</v>
      </c>
      <c r="G48" s="43"/>
      <c r="H48" s="17"/>
    </row>
    <row r="49" spans="1:8" x14ac:dyDescent="0.2">
      <c r="A49" s="1">
        <f>[1]Dates!$A$103</f>
        <v>42248</v>
      </c>
      <c r="B49" s="12">
        <v>162.108619</v>
      </c>
      <c r="C49" s="43">
        <f>+MIN($B$37,$B$49,$B$61,$B$73,$B$85)</f>
        <v>100.781006</v>
      </c>
      <c r="D49" s="43">
        <f>+MAX($B$37,$B$49,$B$61,$B$73,$B$85)</f>
        <v>162.108619</v>
      </c>
      <c r="E49" s="17">
        <f t="shared" si="0"/>
        <v>61.327612999999999</v>
      </c>
      <c r="G49" s="43"/>
      <c r="H49" s="17"/>
    </row>
    <row r="50" spans="1:8" x14ac:dyDescent="0.2">
      <c r="A50" s="1">
        <f>[1]Dates!$A$104</f>
        <v>42278</v>
      </c>
      <c r="B50" s="12">
        <v>175.587987</v>
      </c>
      <c r="C50" s="43">
        <f>+MIN($B$38,$B$50,$B$62,$B$74,$B$86)</f>
        <v>105.208663</v>
      </c>
      <c r="D50" s="43">
        <f>+MAX($B$38,$B$50,$B$62,$B$74,$B$86)</f>
        <v>175.587987</v>
      </c>
      <c r="E50" s="17">
        <f t="shared" si="0"/>
        <v>70.379323999999997</v>
      </c>
      <c r="G50" s="43"/>
      <c r="H50" s="17"/>
    </row>
    <row r="51" spans="1:8" x14ac:dyDescent="0.2">
      <c r="A51" s="1">
        <f>[1]Dates!$A$105</f>
        <v>42309</v>
      </c>
      <c r="B51" s="12">
        <v>188.594571</v>
      </c>
      <c r="C51" s="43">
        <f>+MIN($B$39,$B$51,$B$63,$B$75,$B$87)</f>
        <v>104.324217</v>
      </c>
      <c r="D51" s="43">
        <f>+MAX($B$39,$B$51,$B$63,$B$75,$B$87)</f>
        <v>188.594571</v>
      </c>
      <c r="E51" s="17">
        <f t="shared" si="0"/>
        <v>84.270353999999998</v>
      </c>
      <c r="G51" s="43"/>
      <c r="H51" s="17"/>
    </row>
    <row r="52" spans="1:8" x14ac:dyDescent="0.2">
      <c r="A52" s="1">
        <f>[1]Dates!$A$106</f>
        <v>42339</v>
      </c>
      <c r="B52" s="12">
        <v>195.54803699999999</v>
      </c>
      <c r="C52" s="43">
        <f>+MIN($B$40,$B$52,$B$64,$B$76,$B$88)</f>
        <v>102.78612200000001</v>
      </c>
      <c r="D52" s="43">
        <f>+MAX($B$40,$B$52,$B$64,$B$76,$B$88)</f>
        <v>195.54803699999999</v>
      </c>
      <c r="E52" s="17">
        <f t="shared" si="0"/>
        <v>92.761914999999988</v>
      </c>
      <c r="G52" s="43"/>
      <c r="H52" s="17"/>
    </row>
    <row r="53" spans="1:8" x14ac:dyDescent="0.2">
      <c r="A53" s="1">
        <f>[1]Dates!$A$107</f>
        <v>42370</v>
      </c>
      <c r="B53" s="12">
        <v>187.203047</v>
      </c>
      <c r="C53" s="43">
        <f>+MIN($B$29,$B$41,$B$53,$B$65,$B$77)</f>
        <v>123.722841</v>
      </c>
      <c r="D53" s="43">
        <f>+MAX($B$29,$B$41,$B$53,$B$65,$B$77)</f>
        <v>187.203047</v>
      </c>
      <c r="E53" s="17">
        <f t="shared" si="0"/>
        <v>63.480205999999995</v>
      </c>
      <c r="G53" s="43"/>
      <c r="H53" s="17"/>
    </row>
    <row r="54" spans="1:8" x14ac:dyDescent="0.2">
      <c r="A54" s="1">
        <f>[1]Dates!$A$108</f>
        <v>42401</v>
      </c>
      <c r="B54" s="12">
        <v>187.06361799999999</v>
      </c>
      <c r="C54" s="43">
        <f>+MIN($B$30,$B$42,$B$54,$B$66,$B$78)</f>
        <v>119.90428300000001</v>
      </c>
      <c r="D54" s="43">
        <f>+MAX($B$30,$B$42,$B$54,$B$66,$B$78)</f>
        <v>187.06361799999999</v>
      </c>
      <c r="E54" s="17">
        <f t="shared" si="0"/>
        <v>67.159334999999984</v>
      </c>
      <c r="G54" s="43"/>
      <c r="H54" s="17"/>
    </row>
    <row r="55" spans="1:8" x14ac:dyDescent="0.2">
      <c r="A55" s="1">
        <f>[1]Dates!$A$109</f>
        <v>42430</v>
      </c>
      <c r="B55" s="12">
        <v>191.55273500000001</v>
      </c>
      <c r="C55" s="43">
        <f>+MIN($B$31,$B$43,$B$55,$B$67,$B$79)</f>
        <v>118.260238</v>
      </c>
      <c r="D55" s="43">
        <f>+MAX($B$31,$B$43,$B$55,$B$67,$B$79)</f>
        <v>191.55273500000001</v>
      </c>
      <c r="E55" s="17">
        <f t="shared" si="0"/>
        <v>73.292497000000012</v>
      </c>
      <c r="G55" s="43"/>
      <c r="H55" s="17"/>
    </row>
    <row r="56" spans="1:8" x14ac:dyDescent="0.2">
      <c r="A56" s="1">
        <f>[1]Dates!$A$110</f>
        <v>42461</v>
      </c>
      <c r="B56" s="12">
        <v>193.18521200000001</v>
      </c>
      <c r="C56" s="43">
        <f>+MIN($B$32,$B$44,$B$56,$B$68,$B$80)</f>
        <v>128.92501799999999</v>
      </c>
      <c r="D56" s="43">
        <f>+MAX($B$32,$B$44,$B$56,$B$68,$B$80)</f>
        <v>193.18521200000001</v>
      </c>
      <c r="E56" s="17">
        <f t="shared" si="0"/>
        <v>64.260194000000013</v>
      </c>
      <c r="G56" s="43"/>
      <c r="H56" s="17"/>
    </row>
    <row r="57" spans="1:8" x14ac:dyDescent="0.2">
      <c r="A57" s="1">
        <f>[1]Dates!$A$111</f>
        <v>42491</v>
      </c>
      <c r="B57" s="12">
        <v>192.41693000000001</v>
      </c>
      <c r="C57" s="43">
        <f>+MIN($B$33,$B$45,$B$57,$B$69,$B$81)</f>
        <v>128.453889</v>
      </c>
      <c r="D57" s="43">
        <f>+MAX($B$33,$B$45,$B$57,$B$69,$B$81)</f>
        <v>192.41693000000001</v>
      </c>
      <c r="E57" s="17">
        <f t="shared" si="0"/>
        <v>63.963041000000004</v>
      </c>
      <c r="G57" s="43"/>
      <c r="H57" s="17"/>
    </row>
    <row r="58" spans="1:8" x14ac:dyDescent="0.2">
      <c r="A58" s="1">
        <f>[1]Dates!$A$112</f>
        <v>42522</v>
      </c>
      <c r="B58" s="12">
        <v>182.086476</v>
      </c>
      <c r="C58" s="43">
        <f>+MIN($B$34,$B$46,$B$58,$B$70,$B$82)</f>
        <v>121.52869099999999</v>
      </c>
      <c r="D58" s="43">
        <f>+MAX($B$34,$B$46,$B$58,$B$70,$B$82)</f>
        <v>182.086476</v>
      </c>
      <c r="E58" s="17">
        <f t="shared" si="0"/>
        <v>60.55778500000001</v>
      </c>
      <c r="G58" s="43"/>
      <c r="H58" s="17"/>
    </row>
    <row r="59" spans="1:8" x14ac:dyDescent="0.2">
      <c r="A59" s="1">
        <f>[1]Dates!$A$113</f>
        <v>42552</v>
      </c>
      <c r="B59" s="12">
        <v>168.11860899999999</v>
      </c>
      <c r="C59" s="43">
        <f>+MIN($B$35,$B$47,$B$59,$B$71,$B$83)</f>
        <v>110.794301</v>
      </c>
      <c r="D59" s="43">
        <f>+MAX($B$35,$B$47,$B$59,$B$71,$B$83)</f>
        <v>168.11860899999999</v>
      </c>
      <c r="E59" s="17">
        <f t="shared" si="0"/>
        <v>57.324307999999988</v>
      </c>
      <c r="G59" s="43"/>
      <c r="H59" s="17"/>
    </row>
    <row r="60" spans="1:8" x14ac:dyDescent="0.2">
      <c r="A60" s="1">
        <f>[1]Dates!$A$114</f>
        <v>42583</v>
      </c>
      <c r="B60" s="12">
        <v>158.908174</v>
      </c>
      <c r="C60" s="43">
        <f>+MIN($B$36,$B$48,$B$60,$B$72,$B$84)</f>
        <v>104.172499</v>
      </c>
      <c r="D60" s="43">
        <f>+MAX($B$36,$B$48,$B$60,$B$72,$B$84)</f>
        <v>158.908174</v>
      </c>
      <c r="E60" s="17">
        <f t="shared" si="0"/>
        <v>54.735675000000001</v>
      </c>
      <c r="G60" s="43"/>
      <c r="H60" s="17"/>
    </row>
    <row r="61" spans="1:8" x14ac:dyDescent="0.2">
      <c r="A61" s="1">
        <f>[1]Dates!$A$115</f>
        <v>42614</v>
      </c>
      <c r="B61" s="12">
        <v>156.56690900000001</v>
      </c>
      <c r="C61" s="43">
        <f>+MIN($B$37,$B$49,$B$61,$B$73,$B$85)</f>
        <v>100.781006</v>
      </c>
      <c r="D61" s="43">
        <f>+MAX($B$37,$B$49,$B$61,$B$73,$B$85)</f>
        <v>162.108619</v>
      </c>
      <c r="E61" s="17">
        <f t="shared" si="0"/>
        <v>61.327612999999999</v>
      </c>
      <c r="G61" s="43"/>
      <c r="H61" s="17"/>
    </row>
    <row r="62" spans="1:8" x14ac:dyDescent="0.2">
      <c r="A62" s="1">
        <f>[1]Dates!$A$116</f>
        <v>42644</v>
      </c>
      <c r="B62" s="12">
        <v>160.93226000000001</v>
      </c>
      <c r="C62" s="43">
        <f>+MIN($B$38,$B$50,$B$62,$B$74,$B$86)</f>
        <v>105.208663</v>
      </c>
      <c r="D62" s="43">
        <f>+MAX($B$38,$B$50,$B$62,$B$74,$B$86)</f>
        <v>175.587987</v>
      </c>
      <c r="E62" s="17">
        <f t="shared" si="0"/>
        <v>70.379323999999997</v>
      </c>
      <c r="G62" s="43"/>
      <c r="H62" s="17"/>
    </row>
    <row r="63" spans="1:8" x14ac:dyDescent="0.2">
      <c r="A63" s="1">
        <f>[1]Dates!$A$117</f>
        <v>42675</v>
      </c>
      <c r="B63" s="12">
        <v>170.27655799999999</v>
      </c>
      <c r="C63" s="43">
        <f>+MIN($B$39,$B$51,$B$63,$B$75,$B$87)</f>
        <v>104.324217</v>
      </c>
      <c r="D63" s="43">
        <f>+MAX($B$39,$B$51,$B$63,$B$75,$B$87)</f>
        <v>188.594571</v>
      </c>
      <c r="E63" s="17">
        <f t="shared" si="0"/>
        <v>84.270353999999998</v>
      </c>
      <c r="G63" s="43"/>
      <c r="H63" s="17"/>
    </row>
    <row r="64" spans="1:8" x14ac:dyDescent="0.2">
      <c r="A64" s="1">
        <f>[1]Dates!$A$118</f>
        <v>42705</v>
      </c>
      <c r="B64" s="12">
        <v>162.00901400000001</v>
      </c>
      <c r="C64" s="43">
        <f>+MIN($B$40,$B$52,$B$64,$B$76,$B$88)</f>
        <v>102.78612200000001</v>
      </c>
      <c r="D64" s="43">
        <f>+MAX($B$40,$B$52,$B$64,$B$76,$B$88)</f>
        <v>195.54803699999999</v>
      </c>
      <c r="E64" s="17">
        <f t="shared" si="0"/>
        <v>92.761914999999988</v>
      </c>
      <c r="G64" s="43"/>
      <c r="H64" s="17"/>
    </row>
    <row r="65" spans="1:8" x14ac:dyDescent="0.2">
      <c r="A65" s="1">
        <f>[1]Dates!$A$119</f>
        <v>42736</v>
      </c>
      <c r="B65" s="12">
        <v>156.21421000000001</v>
      </c>
      <c r="C65" s="43">
        <f>+MIN($B$29,$B$41,$B$53,$B$65,$B$77)</f>
        <v>123.722841</v>
      </c>
      <c r="D65" s="43">
        <f>+MAX($B$29,$B$41,$B$53,$B$65,$B$77)</f>
        <v>187.203047</v>
      </c>
      <c r="E65" s="17">
        <f t="shared" si="0"/>
        <v>63.480205999999995</v>
      </c>
      <c r="G65" s="43"/>
      <c r="H65" s="17"/>
    </row>
    <row r="66" spans="1:8" x14ac:dyDescent="0.2">
      <c r="A66" s="1">
        <f>[1]Dates!$A$120</f>
        <v>42767</v>
      </c>
      <c r="B66" s="12">
        <v>160.50150199999999</v>
      </c>
      <c r="C66" s="43">
        <f>+MIN($B$30,$B$42,$B$54,$B$66,$B$78)</f>
        <v>119.90428300000001</v>
      </c>
      <c r="D66" s="43">
        <f>+MAX($B$30,$B$42,$B$54,$B$66,$B$78)</f>
        <v>187.06361799999999</v>
      </c>
      <c r="E66" s="17">
        <f t="shared" si="0"/>
        <v>67.159334999999984</v>
      </c>
      <c r="G66" s="43"/>
      <c r="H66" s="17"/>
    </row>
    <row r="67" spans="1:8" x14ac:dyDescent="0.2">
      <c r="A67" s="1">
        <f>[1]Dates!$A$121</f>
        <v>42795</v>
      </c>
      <c r="B67" s="12">
        <v>161.81549000000001</v>
      </c>
      <c r="C67" s="43">
        <f>+MIN($B$31,$B$43,$B$55,$B$67,$B$79)</f>
        <v>118.260238</v>
      </c>
      <c r="D67" s="43">
        <f>+MAX($B$31,$B$43,$B$55,$B$67,$B$79)</f>
        <v>191.55273500000001</v>
      </c>
      <c r="E67" s="17">
        <f t="shared" si="0"/>
        <v>73.292497000000012</v>
      </c>
      <c r="G67" s="43"/>
      <c r="H67" s="17"/>
    </row>
    <row r="68" spans="1:8" x14ac:dyDescent="0.2">
      <c r="A68" s="1">
        <f>[1]Dates!$A$122</f>
        <v>42826</v>
      </c>
      <c r="B68" s="12">
        <v>163.93691200000001</v>
      </c>
      <c r="C68" s="43">
        <f>+MIN($B$32,$B$44,$B$56,$B$68,$B$80)</f>
        <v>128.92501799999999</v>
      </c>
      <c r="D68" s="43">
        <f>+MAX($B$32,$B$44,$B$56,$B$68,$B$80)</f>
        <v>193.18521200000001</v>
      </c>
      <c r="E68" s="17">
        <f t="shared" si="0"/>
        <v>64.260194000000013</v>
      </c>
      <c r="G68" s="43"/>
      <c r="H68" s="17"/>
    </row>
    <row r="69" spans="1:8" x14ac:dyDescent="0.2">
      <c r="A69" s="1">
        <f>[1]Dates!$A$123</f>
        <v>42856</v>
      </c>
      <c r="B69" s="12">
        <v>162.54224199999999</v>
      </c>
      <c r="C69" s="43">
        <f>+MIN($B$33,$B$45,$B$57,$B$69,$B$81)</f>
        <v>128.453889</v>
      </c>
      <c r="D69" s="43">
        <f>+MAX($B$33,$B$45,$B$57,$B$69,$B$81)</f>
        <v>192.41693000000001</v>
      </c>
      <c r="E69" s="17">
        <f t="shared" si="0"/>
        <v>63.963041000000004</v>
      </c>
      <c r="G69" s="43"/>
      <c r="H69" s="17"/>
    </row>
    <row r="70" spans="1:8" x14ac:dyDescent="0.2">
      <c r="A70" s="1">
        <f>[1]Dates!$A$124</f>
        <v>42887</v>
      </c>
      <c r="B70" s="12">
        <v>158.013959</v>
      </c>
      <c r="C70" s="43">
        <f>+MIN($B$34,$B$46,$B$58,$B$70,$B$82)</f>
        <v>121.52869099999999</v>
      </c>
      <c r="D70" s="43">
        <f>+MAX($B$34,$B$46,$B$58,$B$70,$B$82)</f>
        <v>182.086476</v>
      </c>
      <c r="E70" s="17">
        <f t="shared" si="0"/>
        <v>60.55778500000001</v>
      </c>
      <c r="G70" s="43"/>
      <c r="H70" s="17"/>
    </row>
    <row r="71" spans="1:8" x14ac:dyDescent="0.2">
      <c r="A71" s="1">
        <f>[1]Dates!$A$125</f>
        <v>42917</v>
      </c>
      <c r="B71" s="12">
        <v>145.81148300000001</v>
      </c>
      <c r="C71" s="43">
        <f>+MIN($B$35,$B$47,$B$59,$B$71,$B$83)</f>
        <v>110.794301</v>
      </c>
      <c r="D71" s="43">
        <f>+MAX($B$35,$B$47,$B$59,$B$71,$B$83)</f>
        <v>168.11860899999999</v>
      </c>
      <c r="E71" s="17">
        <f t="shared" si="0"/>
        <v>57.324307999999988</v>
      </c>
      <c r="G71" s="43"/>
      <c r="H71" s="17"/>
    </row>
    <row r="72" spans="1:8" x14ac:dyDescent="0.2">
      <c r="A72" s="1">
        <f>[1]Dates!$A$126</f>
        <v>42948</v>
      </c>
      <c r="B72" s="12">
        <v>141.204061</v>
      </c>
      <c r="C72" s="43">
        <f>+MIN($B$36,$B$48,$B$60,$B$72,$B$84)</f>
        <v>104.172499</v>
      </c>
      <c r="D72" s="43">
        <f>+MAX($B$36,$B$48,$B$60,$B$72,$B$84)</f>
        <v>158.908174</v>
      </c>
      <c r="E72" s="17">
        <f t="shared" si="0"/>
        <v>54.735675000000001</v>
      </c>
      <c r="G72" s="43"/>
      <c r="H72" s="17"/>
    </row>
    <row r="73" spans="1:8" x14ac:dyDescent="0.2">
      <c r="A73" s="1">
        <f>[1]Dates!$A$127</f>
        <v>42979</v>
      </c>
      <c r="B73" s="12">
        <v>139.5712</v>
      </c>
      <c r="C73" s="43">
        <f>+MIN($B$37,$B$49,$B$61,$B$73,$B$85)</f>
        <v>100.781006</v>
      </c>
      <c r="D73" s="43">
        <f>+MAX($B$37,$B$49,$B$61,$B$73,$B$85)</f>
        <v>162.108619</v>
      </c>
      <c r="E73" s="17">
        <f t="shared" si="0"/>
        <v>61.327612999999999</v>
      </c>
      <c r="G73" s="43"/>
      <c r="H73" s="17"/>
    </row>
    <row r="74" spans="1:8" x14ac:dyDescent="0.2">
      <c r="A74" s="1">
        <f>[1]Dates!$A$128</f>
        <v>43009</v>
      </c>
      <c r="B74" s="12">
        <v>141.46251899999999</v>
      </c>
      <c r="C74" s="43">
        <f>+MIN($B$38,$B$50,$B$62,$B$74,$B$86)</f>
        <v>105.208663</v>
      </c>
      <c r="D74" s="43">
        <f>+MAX($B$38,$B$50,$B$62,$B$74,$B$86)</f>
        <v>175.587987</v>
      </c>
      <c r="E74" s="17">
        <f t="shared" si="0"/>
        <v>70.379323999999997</v>
      </c>
      <c r="G74" s="43"/>
      <c r="H74" s="17"/>
    </row>
    <row r="75" spans="1:8" x14ac:dyDescent="0.2">
      <c r="A75" s="1">
        <f>[1]Dates!$A$129</f>
        <v>43040</v>
      </c>
      <c r="B75" s="12">
        <v>143.424037</v>
      </c>
      <c r="C75" s="43">
        <f>+MIN($B$39,$B$51,$B$63,$B$75,$B$87)</f>
        <v>104.324217</v>
      </c>
      <c r="D75" s="43">
        <f>+MAX($B$39,$B$51,$B$63,$B$75,$B$87)</f>
        <v>188.594571</v>
      </c>
      <c r="E75" s="17">
        <f t="shared" si="0"/>
        <v>84.270353999999998</v>
      </c>
      <c r="G75" s="43"/>
      <c r="H75" s="17"/>
    </row>
    <row r="76" spans="1:8" x14ac:dyDescent="0.2">
      <c r="A76" s="1">
        <f>[1]Dates!$A$130</f>
        <v>43070</v>
      </c>
      <c r="B76" s="12">
        <v>137.68714800000001</v>
      </c>
      <c r="C76" s="43">
        <f>+MIN($B$40,$B$52,$B$64,$B$76,$B$88)</f>
        <v>102.78612200000001</v>
      </c>
      <c r="D76" s="43">
        <f>+MAX($B$40,$B$52,$B$64,$B$76,$B$88)</f>
        <v>195.54803699999999</v>
      </c>
      <c r="E76" s="17">
        <f t="shared" si="0"/>
        <v>92.761914999999988</v>
      </c>
      <c r="G76" s="43"/>
      <c r="H76" s="17"/>
    </row>
    <row r="77" spans="1:8" x14ac:dyDescent="0.2">
      <c r="A77" s="1">
        <f>[1]Dates!$A$131</f>
        <v>43101</v>
      </c>
      <c r="B77" s="12">
        <v>123.722841</v>
      </c>
      <c r="C77" s="43">
        <f>+MIN($B$29,$B$41,$B$53,$B$65,$B$77)</f>
        <v>123.722841</v>
      </c>
      <c r="D77" s="43">
        <f>+MAX($B$29,$B$41,$B$53,$B$65,$B$77)</f>
        <v>187.203047</v>
      </c>
      <c r="E77" s="17">
        <f t="shared" si="0"/>
        <v>63.480205999999995</v>
      </c>
      <c r="G77" s="43"/>
      <c r="H77" s="17"/>
    </row>
    <row r="78" spans="1:8" x14ac:dyDescent="0.2">
      <c r="A78" s="1">
        <f>[1]Dates!$A$132</f>
        <v>43132</v>
      </c>
      <c r="B78" s="12">
        <v>121.01869499999999</v>
      </c>
      <c r="C78" s="43">
        <f>+MIN($B$30,$B$42,$B$54,$B$66,$B$78)</f>
        <v>119.90428300000001</v>
      </c>
      <c r="D78" s="43">
        <f>+MAX($B$30,$B$42,$B$54,$B$66,$B$78)</f>
        <v>187.06361799999999</v>
      </c>
      <c r="E78" s="17">
        <f t="shared" si="0"/>
        <v>67.159334999999984</v>
      </c>
      <c r="G78" s="43"/>
      <c r="H78" s="17"/>
    </row>
    <row r="79" spans="1:8" x14ac:dyDescent="0.2">
      <c r="A79" s="1">
        <f>[1]Dates!$A$133</f>
        <v>43160</v>
      </c>
      <c r="B79" s="12">
        <v>126.53183900000001</v>
      </c>
      <c r="C79" s="43">
        <f>+MIN($B$31,$B$43,$B$55,$B$67,$B$79)</f>
        <v>118.260238</v>
      </c>
      <c r="D79" s="43">
        <f>+MAX($B$31,$B$43,$B$55,$B$67,$B$79)</f>
        <v>191.55273500000001</v>
      </c>
      <c r="E79" s="17">
        <f t="shared" si="0"/>
        <v>73.292497000000012</v>
      </c>
      <c r="G79" s="43"/>
      <c r="H79" s="17"/>
    </row>
    <row r="80" spans="1:8" x14ac:dyDescent="0.2">
      <c r="A80" s="1">
        <f>[1]Dates!$A$134</f>
        <v>43191</v>
      </c>
      <c r="B80" s="12">
        <v>129.07092700000001</v>
      </c>
      <c r="C80" s="43">
        <f>+MIN($B$32,$B$44,$B$56,$B$68,$B$80)</f>
        <v>128.92501799999999</v>
      </c>
      <c r="D80" s="43">
        <f>+MAX($B$32,$B$44,$B$56,$B$68,$B$80)</f>
        <v>193.18521200000001</v>
      </c>
      <c r="E80" s="17">
        <f t="shared" si="0"/>
        <v>64.260194000000013</v>
      </c>
      <c r="G80" s="43"/>
      <c r="H80" s="17"/>
    </row>
    <row r="81" spans="1:8" x14ac:dyDescent="0.2">
      <c r="A81" s="1">
        <f>[1]Dates!$A$135</f>
        <v>43221</v>
      </c>
      <c r="B81" s="12">
        <v>128.453889</v>
      </c>
      <c r="C81" s="43">
        <f>+MIN($B$33,$B$45,$B$57,$B$69,$B$81)</f>
        <v>128.453889</v>
      </c>
      <c r="D81" s="43">
        <f>+MAX($B$33,$B$45,$B$57,$B$69,$B$81)</f>
        <v>192.41693000000001</v>
      </c>
      <c r="E81" s="17">
        <f t="shared" si="0"/>
        <v>63.963041000000004</v>
      </c>
      <c r="G81" s="43"/>
      <c r="H81" s="17"/>
    </row>
    <row r="82" spans="1:8" x14ac:dyDescent="0.2">
      <c r="A82" s="1">
        <f>[1]Dates!$A$136</f>
        <v>43252</v>
      </c>
      <c r="B82" s="12">
        <v>121.52869099999999</v>
      </c>
      <c r="C82" s="43">
        <f>+MIN($B$34,$B$46,$B$58,$B$70,$B$82)</f>
        <v>121.52869099999999</v>
      </c>
      <c r="D82" s="43">
        <f>+MAX($B$34,$B$46,$B$58,$B$70,$B$82)</f>
        <v>182.086476</v>
      </c>
      <c r="E82" s="17">
        <f t="shared" si="0"/>
        <v>60.55778500000001</v>
      </c>
      <c r="G82" s="43"/>
      <c r="H82" s="17"/>
    </row>
    <row r="83" spans="1:8" x14ac:dyDescent="0.2">
      <c r="A83" s="1">
        <f>[1]Dates!$A$137</f>
        <v>43282</v>
      </c>
      <c r="B83" s="12">
        <v>110.794301</v>
      </c>
      <c r="C83" s="43">
        <f>+MIN($B$35,$B$47,$B$59,$B$71,$B$83)</f>
        <v>110.794301</v>
      </c>
      <c r="D83" s="43">
        <f>+MAX($B$35,$B$47,$B$59,$B$71,$B$83)</f>
        <v>168.11860899999999</v>
      </c>
      <c r="E83" s="17">
        <f t="shared" si="0"/>
        <v>57.324307999999988</v>
      </c>
      <c r="G83" s="43"/>
      <c r="H83" s="17"/>
    </row>
    <row r="84" spans="1:8" x14ac:dyDescent="0.2">
      <c r="A84" s="1">
        <f>[1]Dates!$A$138</f>
        <v>43313</v>
      </c>
      <c r="B84" s="12">
        <v>104.172499</v>
      </c>
      <c r="C84" s="43">
        <f>+MIN($B$36,$B$48,$B$60,$B$72,$B$84)</f>
        <v>104.172499</v>
      </c>
      <c r="D84" s="43">
        <f>+MAX($B$36,$B$48,$B$60,$B$72,$B$84)</f>
        <v>158.908174</v>
      </c>
      <c r="E84" s="17">
        <f t="shared" si="0"/>
        <v>54.735675000000001</v>
      </c>
      <c r="G84" s="43"/>
      <c r="H84" s="17"/>
    </row>
    <row r="85" spans="1:8" x14ac:dyDescent="0.2">
      <c r="A85" s="1">
        <f>[1]Dates!$A$139</f>
        <v>43344</v>
      </c>
      <c r="B85" s="12">
        <v>100.781006</v>
      </c>
      <c r="C85" s="43">
        <f>+MIN($B$37,$B$49,$B$61,$B$73,$B$85)</f>
        <v>100.781006</v>
      </c>
      <c r="D85" s="43">
        <f>+MAX($B$37,$B$49,$B$61,$B$73,$B$85)</f>
        <v>162.108619</v>
      </c>
      <c r="E85" s="17">
        <f t="shared" si="0"/>
        <v>61.327612999999999</v>
      </c>
      <c r="G85" s="43"/>
      <c r="H85" s="17"/>
    </row>
    <row r="86" spans="1:8" x14ac:dyDescent="0.2">
      <c r="A86" s="1">
        <f>[1]Dates!$A$140</f>
        <v>43374</v>
      </c>
      <c r="B86" s="12">
        <v>105.208663</v>
      </c>
      <c r="C86" s="43">
        <f>+MIN($B$38,$B$50,$B$62,$B$74,$B$86)</f>
        <v>105.208663</v>
      </c>
      <c r="D86" s="43">
        <f>+MAX($B$38,$B$50,$B$62,$B$74,$B$86)</f>
        <v>175.587987</v>
      </c>
      <c r="E86" s="17">
        <f t="shared" si="0"/>
        <v>70.379323999999997</v>
      </c>
      <c r="G86" s="43"/>
      <c r="H86" s="17"/>
    </row>
    <row r="87" spans="1:8" x14ac:dyDescent="0.2">
      <c r="A87" s="1">
        <f>[1]Dates!$A$141</f>
        <v>43405</v>
      </c>
      <c r="B87" s="12">
        <v>104.324217</v>
      </c>
      <c r="C87" s="43">
        <f>+MIN($B$39,$B$51,$B$63,$B$75,$B$87)</f>
        <v>104.324217</v>
      </c>
      <c r="D87" s="43">
        <f>+MAX($B$39,$B$51,$B$63,$B$75,$B$87)</f>
        <v>188.594571</v>
      </c>
      <c r="E87" s="17">
        <f t="shared" si="0"/>
        <v>84.270353999999998</v>
      </c>
      <c r="G87" s="43"/>
      <c r="H87" s="17"/>
    </row>
    <row r="88" spans="1:8" x14ac:dyDescent="0.2">
      <c r="A88" s="1">
        <f>[1]Dates!$A$142</f>
        <v>43435</v>
      </c>
      <c r="B88" s="12">
        <v>102.78612200000001</v>
      </c>
      <c r="C88" s="43">
        <f>+MIN($B$40,$B$52,$B$64,$B$76,$B$88)</f>
        <v>102.78612200000001</v>
      </c>
      <c r="D88" s="43">
        <f>+MAX($B$40,$B$52,$B$64,$B$76,$B$88)</f>
        <v>195.54803699999999</v>
      </c>
      <c r="E88" s="17">
        <f t="shared" si="0"/>
        <v>92.761914999999988</v>
      </c>
      <c r="G88" s="43"/>
      <c r="H88" s="17"/>
    </row>
    <row r="89" spans="1:8" x14ac:dyDescent="0.2">
      <c r="A89" s="1">
        <f>[1]Dates!$A$143</f>
        <v>43466</v>
      </c>
      <c r="B89" s="12">
        <v>99.200647000000004</v>
      </c>
      <c r="C89" s="43">
        <f>+MIN($B$29,$B$41,$B$53,$B$65,$B$77)</f>
        <v>123.722841</v>
      </c>
      <c r="D89" s="43">
        <f>+MAX($B$29,$B$41,$B$53,$B$65,$B$77)</f>
        <v>187.203047</v>
      </c>
      <c r="E89" s="17">
        <f t="shared" si="0"/>
        <v>63.480205999999995</v>
      </c>
      <c r="G89" s="43"/>
      <c r="H89" s="17"/>
    </row>
    <row r="90" spans="1:8" x14ac:dyDescent="0.2">
      <c r="A90" s="1">
        <f>[1]Dates!$A$144</f>
        <v>43497</v>
      </c>
      <c r="B90" s="12">
        <v>98.744339999999994</v>
      </c>
      <c r="C90" s="43">
        <f>+MIN($B$30,$B$42,$B$54,$B$66,$B$78)</f>
        <v>119.90428300000001</v>
      </c>
      <c r="D90" s="43">
        <f>+MAX($B$30,$B$42,$B$54,$B$66,$B$78)</f>
        <v>187.06361799999999</v>
      </c>
      <c r="E90" s="17">
        <f t="shared" si="0"/>
        <v>67.159334999999984</v>
      </c>
      <c r="G90" s="43"/>
      <c r="H90" s="17"/>
    </row>
    <row r="91" spans="1:8" x14ac:dyDescent="0.2">
      <c r="A91" s="1">
        <f>[1]Dates!$A$145</f>
        <v>43525</v>
      </c>
      <c r="B91" s="12">
        <v>97.127436000000003</v>
      </c>
      <c r="C91" s="43">
        <f>+MIN($B$31,$B$43,$B$55,$B$67,$B$79)</f>
        <v>118.260238</v>
      </c>
      <c r="D91" s="43">
        <f>+MAX($B$31,$B$43,$B$55,$B$67,$B$79)</f>
        <v>191.55273500000001</v>
      </c>
      <c r="E91" s="17">
        <f t="shared" si="0"/>
        <v>73.292497000000012</v>
      </c>
      <c r="G91" s="43"/>
      <c r="H91" s="17"/>
    </row>
    <row r="92" spans="1:8" x14ac:dyDescent="0.2">
      <c r="A92" s="1">
        <f>[1]Dates!$A$146</f>
        <v>43556</v>
      </c>
      <c r="B92" s="12">
        <v>107.96137</v>
      </c>
      <c r="C92" s="43">
        <f>+MIN($B$32,$B$44,$B$56,$B$68,$B$80)</f>
        <v>128.92501799999999</v>
      </c>
      <c r="D92" s="43">
        <f>+MAX($B$32,$B$44,$B$56,$B$68,$B$80)</f>
        <v>193.18521200000001</v>
      </c>
      <c r="E92" s="17">
        <f t="shared" si="0"/>
        <v>64.260194000000013</v>
      </c>
      <c r="G92" s="43"/>
      <c r="H92" s="17"/>
    </row>
    <row r="93" spans="1:8" x14ac:dyDescent="0.2">
      <c r="A93" s="1">
        <f>[1]Dates!$A$147</f>
        <v>43586</v>
      </c>
      <c r="B93" s="12">
        <v>111.6375</v>
      </c>
      <c r="C93" s="43">
        <f>+MIN($B$33,$B$45,$B$57,$B$69,$B$81)</f>
        <v>128.453889</v>
      </c>
      <c r="D93" s="43">
        <f>+MAX($B$33,$B$45,$B$57,$B$69,$B$81)</f>
        <v>192.41693000000001</v>
      </c>
      <c r="E93" s="17">
        <f t="shared" ref="E93:E112" si="1">D93-C93</f>
        <v>63.963041000000004</v>
      </c>
      <c r="G93" s="43"/>
      <c r="H93" s="17"/>
    </row>
    <row r="94" spans="1:8" x14ac:dyDescent="0.2">
      <c r="A94" s="1">
        <f>[1]Dates!$A$148</f>
        <v>43617</v>
      </c>
      <c r="B94" s="12">
        <v>105.5094</v>
      </c>
      <c r="C94" s="43">
        <f>+MIN($B$34,$B$46,$B$58,$B$70,$B$82)</f>
        <v>121.52869099999999</v>
      </c>
      <c r="D94" s="43">
        <f>+MAX($B$34,$B$46,$B$58,$B$70,$B$82)</f>
        <v>182.086476</v>
      </c>
      <c r="E94" s="17">
        <f t="shared" si="1"/>
        <v>60.55778500000001</v>
      </c>
      <c r="G94" s="43"/>
      <c r="H94" s="17"/>
    </row>
    <row r="95" spans="1:8" x14ac:dyDescent="0.2">
      <c r="A95" s="1">
        <f>[1]Dates!$A$149</f>
        <v>43647</v>
      </c>
      <c r="B95" s="12">
        <v>103.53279999999999</v>
      </c>
      <c r="C95" s="43">
        <f>+MIN($B$35,$B$47,$B$59,$B$71,$B$83)</f>
        <v>110.794301</v>
      </c>
      <c r="D95" s="43">
        <f>+MAX($B$35,$B$47,$B$59,$B$71,$B$83)</f>
        <v>168.11860899999999</v>
      </c>
      <c r="E95" s="17">
        <f t="shared" si="1"/>
        <v>57.324307999999988</v>
      </c>
      <c r="G95" s="43"/>
      <c r="H95" s="17"/>
    </row>
    <row r="96" spans="1:8" x14ac:dyDescent="0.2">
      <c r="A96" s="1">
        <f>[1]Dates!$A$150</f>
        <v>43678</v>
      </c>
      <c r="B96" s="12">
        <v>101.2664</v>
      </c>
      <c r="C96" s="43">
        <f>+MIN($B$36,$B$48,$B$60,$B$72,$B$84)</f>
        <v>104.172499</v>
      </c>
      <c r="D96" s="43">
        <f>+MAX($B$36,$B$48,$B$60,$B$72,$B$84)</f>
        <v>158.908174</v>
      </c>
      <c r="E96" s="17">
        <f t="shared" si="1"/>
        <v>54.735675000000001</v>
      </c>
      <c r="G96" s="43"/>
      <c r="H96" s="17"/>
    </row>
    <row r="97" spans="1:8" x14ac:dyDescent="0.2">
      <c r="A97" s="1">
        <f>[1]Dates!$A$151</f>
        <v>43709</v>
      </c>
      <c r="B97" s="12">
        <v>99.553880000000007</v>
      </c>
      <c r="C97" s="43">
        <f>+MIN($B$37,$B$49,$B$61,$B$73,$B$85)</f>
        <v>100.781006</v>
      </c>
      <c r="D97" s="43">
        <f>+MAX($B$37,$B$49,$B$61,$B$73,$B$85)</f>
        <v>162.108619</v>
      </c>
      <c r="E97" s="17">
        <f t="shared" si="1"/>
        <v>61.327612999999999</v>
      </c>
      <c r="G97" s="43"/>
      <c r="H97" s="17"/>
    </row>
    <row r="98" spans="1:8" x14ac:dyDescent="0.2">
      <c r="A98" s="1">
        <f>[1]Dates!$A$152</f>
        <v>43739</v>
      </c>
      <c r="B98" s="12">
        <v>104.1909</v>
      </c>
      <c r="C98" s="43">
        <f>+MIN($B$38,$B$50,$B$62,$B$74,$B$86)</f>
        <v>105.208663</v>
      </c>
      <c r="D98" s="43">
        <f>+MAX($B$38,$B$50,$B$62,$B$74,$B$86)</f>
        <v>175.587987</v>
      </c>
      <c r="E98" s="17">
        <f t="shared" si="1"/>
        <v>70.379323999999997</v>
      </c>
      <c r="G98" s="43"/>
      <c r="H98" s="17"/>
    </row>
    <row r="99" spans="1:8" x14ac:dyDescent="0.2">
      <c r="A99" s="1">
        <f>[1]Dates!$A$153</f>
        <v>43770</v>
      </c>
      <c r="B99" s="12">
        <v>108.82210000000001</v>
      </c>
      <c r="C99" s="43">
        <f>+MIN($B$39,$B$51,$B$63,$B$75,$B$87)</f>
        <v>104.324217</v>
      </c>
      <c r="D99" s="43">
        <f>+MAX($B$39,$B$51,$B$63,$B$75,$B$87)</f>
        <v>188.594571</v>
      </c>
      <c r="E99" s="17">
        <f t="shared" si="1"/>
        <v>84.270353999999998</v>
      </c>
      <c r="G99" s="43"/>
      <c r="H99" s="17"/>
    </row>
    <row r="100" spans="1:8" x14ac:dyDescent="0.2">
      <c r="A100" s="1">
        <f>[1]Dates!$A$154</f>
        <v>43800</v>
      </c>
      <c r="B100" s="12">
        <v>107.405</v>
      </c>
      <c r="C100" s="43">
        <f>+MIN($B$40,$B$52,$B$64,$B$76,$B$88)</f>
        <v>102.78612200000001</v>
      </c>
      <c r="D100" s="43">
        <f>+MAX($B$40,$B$52,$B$64,$B$76,$B$88)</f>
        <v>195.54803699999999</v>
      </c>
      <c r="E100" s="17">
        <f t="shared" si="1"/>
        <v>92.761914999999988</v>
      </c>
      <c r="G100" s="43"/>
      <c r="H100" s="17"/>
    </row>
    <row r="101" spans="1:8" x14ac:dyDescent="0.2">
      <c r="A101" s="1">
        <f>[1]Dates!$A$155</f>
        <v>43831</v>
      </c>
      <c r="B101" s="12">
        <v>102.3737</v>
      </c>
      <c r="C101" s="43">
        <f>+MIN($B$29,$B$41,$B$53,$B$65,$B$77)</f>
        <v>123.722841</v>
      </c>
      <c r="D101" s="17">
        <f>+MAX($B$29,$B$41,$B$53,$B$65,$B$77)</f>
        <v>187.203047</v>
      </c>
      <c r="E101" s="17">
        <f t="shared" si="1"/>
        <v>63.480205999999995</v>
      </c>
      <c r="G101" s="43"/>
      <c r="H101" s="17"/>
    </row>
    <row r="102" spans="1:8" x14ac:dyDescent="0.2">
      <c r="A102" s="1">
        <f>[1]Dates!$A$156</f>
        <v>43862</v>
      </c>
      <c r="B102" s="12">
        <v>100.4863</v>
      </c>
      <c r="C102" s="43">
        <f>+MIN($B$30,$B$42,$B$54,$B$66,$B$78)</f>
        <v>119.90428300000001</v>
      </c>
      <c r="D102" s="17">
        <f>+MAX($B$30,$B$42,$B$54,$B$66,$B$78)</f>
        <v>187.06361799999999</v>
      </c>
      <c r="E102" s="17">
        <f t="shared" si="1"/>
        <v>67.159334999999984</v>
      </c>
      <c r="G102" s="43"/>
      <c r="H102" s="17"/>
    </row>
    <row r="103" spans="1:8" x14ac:dyDescent="0.2">
      <c r="A103" s="1">
        <f>[1]Dates!$A$157</f>
        <v>43891</v>
      </c>
      <c r="B103" s="12">
        <v>108.6576</v>
      </c>
      <c r="C103" s="43">
        <f>+MIN($B$31,$B$43,$B$55,$B$67,$B$79)</f>
        <v>118.260238</v>
      </c>
      <c r="D103" s="17">
        <f>+MAX($B$31,$B$43,$B$55,$B$67,$B$79)</f>
        <v>191.55273500000001</v>
      </c>
      <c r="E103" s="17">
        <f t="shared" si="1"/>
        <v>73.292497000000012</v>
      </c>
      <c r="G103" s="43"/>
      <c r="H103" s="17"/>
    </row>
    <row r="104" spans="1:8" x14ac:dyDescent="0.2">
      <c r="A104" s="1">
        <f>[1]Dates!$A$158</f>
        <v>43922</v>
      </c>
      <c r="B104" s="12">
        <v>109.0844</v>
      </c>
      <c r="C104" s="43">
        <f>+MIN($B$32,$B$44,$B$56,$B$68,$B$80)</f>
        <v>128.92501799999999</v>
      </c>
      <c r="D104" s="17">
        <f>+MAX($B$32,$B$44,$B$56,$B$68,$B$80)</f>
        <v>193.18521200000001</v>
      </c>
      <c r="E104" s="17">
        <f t="shared" si="1"/>
        <v>64.260194000000013</v>
      </c>
      <c r="G104" s="43"/>
      <c r="H104" s="17"/>
    </row>
    <row r="105" spans="1:8" x14ac:dyDescent="0.2">
      <c r="A105" s="1">
        <f>[1]Dates!$A$159</f>
        <v>43952</v>
      </c>
      <c r="B105" s="12">
        <v>110.5577</v>
      </c>
      <c r="C105" s="43">
        <f>+MIN($B$33,$B$45,$B$57,$B$69,$B$81)</f>
        <v>128.453889</v>
      </c>
      <c r="D105" s="17">
        <f>+MAX($B$33,$B$45,$B$57,$B$69,$B$81)</f>
        <v>192.41693000000001</v>
      </c>
      <c r="E105" s="17">
        <f t="shared" si="1"/>
        <v>63.963041000000004</v>
      </c>
      <c r="G105" s="43"/>
      <c r="H105" s="17"/>
    </row>
    <row r="106" spans="1:8" x14ac:dyDescent="0.2">
      <c r="A106" s="1">
        <f>[1]Dates!$A$160</f>
        <v>43983</v>
      </c>
      <c r="B106" s="12">
        <v>105.5594</v>
      </c>
      <c r="C106" s="43">
        <f>+MIN($B$34,$B$46,$B$58,$B$70,$B$82)</f>
        <v>121.52869099999999</v>
      </c>
      <c r="D106" s="17">
        <f>+MAX($B$34,$B$46,$B$58,$B$70,$B$82)</f>
        <v>182.086476</v>
      </c>
      <c r="E106" s="17">
        <f t="shared" si="1"/>
        <v>60.55778500000001</v>
      </c>
      <c r="G106" s="43"/>
      <c r="H106" s="17"/>
    </row>
    <row r="107" spans="1:8" x14ac:dyDescent="0.2">
      <c r="A107" s="1">
        <f>[1]Dates!$A$161</f>
        <v>44013</v>
      </c>
      <c r="B107" s="12">
        <v>102.8882</v>
      </c>
      <c r="C107" s="43">
        <f>+MIN($B$35,$B$47,$B$59,$B$71,$B$83)</f>
        <v>110.794301</v>
      </c>
      <c r="D107" s="17">
        <f>+MAX($B$35,$B$47,$B$59,$B$71,$B$83)</f>
        <v>168.11860899999999</v>
      </c>
      <c r="E107" s="17">
        <f t="shared" si="1"/>
        <v>57.324307999999988</v>
      </c>
      <c r="G107" s="43"/>
      <c r="H107" s="17"/>
    </row>
    <row r="108" spans="1:8" x14ac:dyDescent="0.2">
      <c r="A108" s="1">
        <f>[1]Dates!$A$162</f>
        <v>44044</v>
      </c>
      <c r="B108" s="12">
        <v>100.0673</v>
      </c>
      <c r="C108" s="43">
        <f>+MIN($B$36,$B$48,$B$60,$B$72,$B$84)</f>
        <v>104.172499</v>
      </c>
      <c r="D108" s="17">
        <f>+MAX($B$36,$B$48,$B$60,$B$72,$B$84)</f>
        <v>158.908174</v>
      </c>
      <c r="E108" s="17">
        <f t="shared" si="1"/>
        <v>54.735675000000001</v>
      </c>
      <c r="G108" s="43"/>
      <c r="H108" s="17"/>
    </row>
    <row r="109" spans="1:8" x14ac:dyDescent="0.2">
      <c r="A109" s="1">
        <f>[1]Dates!$A$163</f>
        <v>44075</v>
      </c>
      <c r="B109" s="12">
        <v>98.812089999999998</v>
      </c>
      <c r="C109" s="43">
        <f>+MIN($B$37,$B$49,$B$61,$B$73,$B$85)</f>
        <v>100.781006</v>
      </c>
      <c r="D109" s="17">
        <f>+MAX($B$37,$B$49,$B$61,$B$73,$B$85)</f>
        <v>162.108619</v>
      </c>
      <c r="E109" s="17">
        <f t="shared" si="1"/>
        <v>61.327612999999999</v>
      </c>
      <c r="G109" s="43"/>
      <c r="H109" s="17"/>
    </row>
    <row r="110" spans="1:8" x14ac:dyDescent="0.2">
      <c r="A110" s="1">
        <f>[1]Dates!$A$164</f>
        <v>44105</v>
      </c>
      <c r="B110" s="12">
        <v>103.7144</v>
      </c>
      <c r="C110" s="43">
        <f>+MIN($B$38,$B$50,$B$62,$B$74,$B$86)</f>
        <v>105.208663</v>
      </c>
      <c r="D110" s="17">
        <f>+MAX($B$38,$B$50,$B$62,$B$74,$B$86)</f>
        <v>175.587987</v>
      </c>
      <c r="E110" s="17">
        <f t="shared" si="1"/>
        <v>70.379323999999997</v>
      </c>
      <c r="G110" s="43"/>
      <c r="H110" s="17"/>
    </row>
    <row r="111" spans="1:8" x14ac:dyDescent="0.2">
      <c r="A111" s="1">
        <f>[1]Dates!$A$165</f>
        <v>44136</v>
      </c>
      <c r="B111" s="12">
        <v>108.8623</v>
      </c>
      <c r="C111" s="43">
        <f>+MIN($B$39,$B$51,$B$63,$B$75,$B$87)</f>
        <v>104.324217</v>
      </c>
      <c r="D111" s="17">
        <f>+MAX($B$39,$B$51,$B$63,$B$75,$B$87)</f>
        <v>188.594571</v>
      </c>
      <c r="E111" s="17">
        <f t="shared" si="1"/>
        <v>84.270353999999998</v>
      </c>
      <c r="G111" s="43"/>
      <c r="H111" s="17"/>
    </row>
    <row r="112" spans="1:8" x14ac:dyDescent="0.2">
      <c r="A112" s="65">
        <f>[1]Dates!$A$166</f>
        <v>44166</v>
      </c>
      <c r="B112" s="71">
        <v>106.9692</v>
      </c>
      <c r="C112" s="70">
        <f>+MIN($B$40,$B$52,$B$64,$B$76,$B$88)</f>
        <v>102.78612200000001</v>
      </c>
      <c r="D112" s="69">
        <f>+MAX($B$40,$B$52,$B$64,$B$76,$B$88)</f>
        <v>195.54803699999999</v>
      </c>
      <c r="E112" s="69">
        <f t="shared" si="1"/>
        <v>92.761914999999988</v>
      </c>
      <c r="G112" s="43"/>
      <c r="H112" s="17"/>
    </row>
    <row r="113" spans="1:2" x14ac:dyDescent="0.2">
      <c r="A113" s="367" t="str">
        <f>"Source: Short-Term Energy Outlook, "&amp;[1]Dates!$B$7&amp;""</f>
        <v>Source: Short-Term Energy Outlook, July 2019</v>
      </c>
    </row>
    <row r="114" spans="1:2" x14ac:dyDescent="0.2">
      <c r="A114" s="32" t="str">
        <f>"Note:  Colored band around crude oil  stocks represents the range between the minimum and maximum from Jan. "&amp;[1]Dates!$C$33&amp;" - Dec. "&amp;[1]Dates!$C$37&amp;"."</f>
        <v>Note:  Colored band around crude oil  stocks represents the range between the minimum and maximum from Jan. 2014 - Dec. 2018.</v>
      </c>
    </row>
    <row r="115" spans="1:2" x14ac:dyDescent="0.2">
      <c r="A115" s="380" t="str">
        <f>"monthly range from January "&amp;[1]Dates!$C$33&amp;" - December "&amp;[1]Dates!$C$37&amp;""</f>
        <v>monthly range from January 2014 - December 2018</v>
      </c>
    </row>
    <row r="116" spans="1:2" x14ac:dyDescent="0.2">
      <c r="A116" s="4"/>
      <c r="B116" s="75" t="s">
        <v>368</v>
      </c>
    </row>
    <row r="117" spans="1:2" x14ac:dyDescent="0.2">
      <c r="A117" s="17">
        <f>COUNT($A$29:$A$112)-SUM([1]Dates!$B$83:$B$166)-1</f>
        <v>66</v>
      </c>
      <c r="B117">
        <v>0</v>
      </c>
    </row>
    <row r="118" spans="1:2" x14ac:dyDescent="0.2">
      <c r="A118" s="17">
        <f>COUNT($A$29:$A$112)-SUM([1]Dates!$B$83:$B$166)-1</f>
        <v>66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3" width="10.140625" style="131" bestFit="1" customWidth="1"/>
    <col min="4" max="4" width="9.140625" style="131"/>
    <col min="5" max="6" width="9.5703125" style="131" bestFit="1" customWidth="1"/>
    <col min="7" max="13" width="9.140625" style="131"/>
    <col min="14" max="15" width="9.140625" style="133"/>
    <col min="16" max="16" width="9.140625" style="131"/>
    <col min="17" max="17" width="25.42578125" style="131" customWidth="1"/>
    <col min="18" max="18" width="9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tr">
        <f>[1]Dates!$B$6</f>
        <v>Short-Term Energy Outlook, July 2019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287</v>
      </c>
      <c r="R6" s="234" t="s">
        <v>291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288</v>
      </c>
      <c r="R7" s="235" t="s">
        <v>292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480</v>
      </c>
      <c r="R8" s="235" t="s">
        <v>293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483</v>
      </c>
      <c r="R9" s="235" t="s">
        <v>484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233" t="s">
        <v>290</v>
      </c>
      <c r="R10" s="235" t="s">
        <v>294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Q11" s="531" t="s">
        <v>526</v>
      </c>
      <c r="R11" s="216" t="s">
        <v>285</v>
      </c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8" t="s">
        <v>83</v>
      </c>
      <c r="D24" s="578"/>
      <c r="E24" s="578"/>
      <c r="F24" s="578"/>
      <c r="G24" s="578"/>
      <c r="H24" s="32"/>
      <c r="I24" s="578" t="s">
        <v>191</v>
      </c>
      <c r="J24" s="578"/>
      <c r="K24" s="578"/>
      <c r="L24" s="578"/>
    </row>
    <row r="25" spans="1:12" x14ac:dyDescent="0.25">
      <c r="A25" s="9"/>
      <c r="B25" s="9"/>
      <c r="C25" s="82">
        <f>[1]Dates!$C$35</f>
        <v>2016</v>
      </c>
      <c r="D25" s="82">
        <f>[1]Dates!$C$36</f>
        <v>2017</v>
      </c>
      <c r="E25" s="82">
        <f>[1]Dates!$C$37</f>
        <v>2018</v>
      </c>
      <c r="F25" s="82">
        <f>[1]Dates!$C$38</f>
        <v>2019</v>
      </c>
      <c r="G25" s="82">
        <f>[1]Dates!$C$39</f>
        <v>2020</v>
      </c>
      <c r="H25" s="35"/>
      <c r="I25" s="82">
        <f>[1]Dates!$C$36</f>
        <v>2017</v>
      </c>
      <c r="J25" s="82">
        <f>[1]Dates!$C$37</f>
        <v>2018</v>
      </c>
      <c r="K25" s="82">
        <f>[1]Dates!$C$38</f>
        <v>2019</v>
      </c>
      <c r="L25" s="82">
        <f>[1]Dates!$C$39</f>
        <v>2020</v>
      </c>
    </row>
    <row r="26" spans="1:12" x14ac:dyDescent="0.25">
      <c r="B26" s="142" t="s">
        <v>287</v>
      </c>
      <c r="C26" s="390">
        <v>3855.3501448000002</v>
      </c>
      <c r="D26" s="390">
        <v>3777.1171017000001</v>
      </c>
      <c r="E26" s="390">
        <v>4011.9803458999995</v>
      </c>
      <c r="F26" s="390">
        <v>3868.1854814999997</v>
      </c>
      <c r="G26" s="390">
        <v>3905.4401584999996</v>
      </c>
      <c r="H26" s="11"/>
      <c r="I26" s="17">
        <f t="shared" ref="I26:L29" si="0">D26-C26</f>
        <v>-78.233043100000032</v>
      </c>
      <c r="J26" s="17">
        <f t="shared" si="0"/>
        <v>234.86324419999937</v>
      </c>
      <c r="K26" s="17">
        <f t="shared" si="0"/>
        <v>-143.79486439999982</v>
      </c>
      <c r="L26" s="17">
        <f t="shared" si="0"/>
        <v>37.254676999999901</v>
      </c>
    </row>
    <row r="27" spans="1:12" x14ac:dyDescent="0.25">
      <c r="B27" s="142" t="s">
        <v>288</v>
      </c>
      <c r="C27" s="17">
        <v>2668.6207130000003</v>
      </c>
      <c r="D27" s="17">
        <v>2696.7066986</v>
      </c>
      <c r="E27" s="17">
        <v>2611.1684799999998</v>
      </c>
      <c r="F27" s="17">
        <v>2605.8467436999999</v>
      </c>
      <c r="G27" s="17">
        <v>2595.2538879999997</v>
      </c>
      <c r="H27" s="11"/>
      <c r="I27" s="17">
        <f t="shared" si="0"/>
        <v>28.085985599999731</v>
      </c>
      <c r="J27" s="17">
        <f t="shared" si="0"/>
        <v>-85.538218600000164</v>
      </c>
      <c r="K27" s="17">
        <f t="shared" si="0"/>
        <v>-5.3217362999998841</v>
      </c>
      <c r="L27" s="17">
        <f t="shared" si="0"/>
        <v>-10.5928557000002</v>
      </c>
    </row>
    <row r="28" spans="1:12" x14ac:dyDescent="0.25">
      <c r="A28"/>
      <c r="B28" s="142" t="s">
        <v>289</v>
      </c>
      <c r="C28" s="17">
        <v>3755.9789505980002</v>
      </c>
      <c r="D28" s="17">
        <v>3727.1514709070002</v>
      </c>
      <c r="E28" s="17">
        <v>3793.0927966319996</v>
      </c>
      <c r="F28" s="17">
        <v>3747.2668406349999</v>
      </c>
      <c r="G28" s="17">
        <v>3756.8957103920002</v>
      </c>
      <c r="H28" s="11"/>
      <c r="I28" s="17">
        <f t="shared" si="0"/>
        <v>-28.827479691000008</v>
      </c>
      <c r="J28" s="17">
        <f t="shared" si="0"/>
        <v>65.941325724999388</v>
      </c>
      <c r="K28" s="17">
        <f t="shared" si="0"/>
        <v>-45.82595599699971</v>
      </c>
      <c r="L28" s="17">
        <f t="shared" si="0"/>
        <v>9.6288697570003023</v>
      </c>
    </row>
    <row r="29" spans="1:12" x14ac:dyDescent="0.25">
      <c r="B29" s="142" t="s">
        <v>290</v>
      </c>
      <c r="C29" s="69">
        <v>382.08851598999996</v>
      </c>
      <c r="D29" s="69">
        <v>386.61490982000004</v>
      </c>
      <c r="E29" s="69">
        <v>393.36728469999997</v>
      </c>
      <c r="F29" s="69">
        <v>388.78794836000003</v>
      </c>
      <c r="G29" s="69">
        <v>393.05187103999998</v>
      </c>
      <c r="H29" s="72"/>
      <c r="I29" s="69">
        <f t="shared" si="0"/>
        <v>4.5263938300000746</v>
      </c>
      <c r="J29" s="69">
        <f t="shared" si="0"/>
        <v>6.7523748799999339</v>
      </c>
      <c r="K29" s="69">
        <f t="shared" si="0"/>
        <v>-4.5793363399999407</v>
      </c>
      <c r="L29" s="69">
        <f t="shared" si="0"/>
        <v>4.2639226799999506</v>
      </c>
    </row>
    <row r="30" spans="1:12" x14ac:dyDescent="0.25">
      <c r="B30" s="532" t="s">
        <v>526</v>
      </c>
      <c r="C30" s="11">
        <v>10662.038323999999</v>
      </c>
      <c r="D30" s="11">
        <v>10587.590181</v>
      </c>
      <c r="E30" s="11">
        <v>10809.608907</v>
      </c>
      <c r="F30" s="11">
        <v>10610.088591</v>
      </c>
      <c r="G30" s="11">
        <v>10650.64076</v>
      </c>
      <c r="H30" s="533" t="s">
        <v>457</v>
      </c>
      <c r="I30" s="17">
        <f t="shared" ref="I30" si="1">D30-C30</f>
        <v>-74.448142999999618</v>
      </c>
      <c r="J30" s="17">
        <f t="shared" ref="J30" si="2">E30-D30</f>
        <v>222.01872600000024</v>
      </c>
      <c r="K30" s="17">
        <f t="shared" ref="K30" si="3">F30-E30</f>
        <v>-199.52031600000009</v>
      </c>
      <c r="L30" s="17">
        <f t="shared" ref="L30" si="4">G30-F30</f>
        <v>40.552169000000504</v>
      </c>
    </row>
    <row r="31" spans="1:12" x14ac:dyDescent="0.25">
      <c r="A31" s="367" t="str">
        <f>"Source: Short-Term Energy Outlook, "&amp;[1]Dates!$B$7&amp;""</f>
        <v>Source: Short-Term Energy Outlook, July 2019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7"/>
      <c r="B34" s="147"/>
      <c r="C34" s="147" t="s">
        <v>286</v>
      </c>
      <c r="D34" s="147" t="s">
        <v>242</v>
      </c>
      <c r="E34" s="468" t="s">
        <v>241</v>
      </c>
      <c r="F34" s="468" t="s">
        <v>498</v>
      </c>
    </row>
    <row r="35" spans="1:7" x14ac:dyDescent="0.25">
      <c r="A35" s="147">
        <f t="shared" ref="A35:A46" si="5">YEAR(B35)</f>
        <v>2016</v>
      </c>
      <c r="B35" s="444">
        <f>[1]Dates!A107</f>
        <v>42370</v>
      </c>
      <c r="C35" s="529">
        <v>10735.82944</v>
      </c>
      <c r="D35" s="391" t="e">
        <v>#N/A</v>
      </c>
      <c r="E35" s="480"/>
      <c r="F35" s="480">
        <v>10735.82944</v>
      </c>
      <c r="G35" s="138"/>
    </row>
    <row r="36" spans="1:7" x14ac:dyDescent="0.25">
      <c r="A36" s="147">
        <f t="shared" si="5"/>
        <v>2016</v>
      </c>
      <c r="B36" s="444">
        <f>[1]Dates!A108</f>
        <v>42401</v>
      </c>
      <c r="C36" s="529">
        <v>10616.690930000001</v>
      </c>
      <c r="D36" s="391" t="e">
        <v>#N/A</v>
      </c>
      <c r="E36" s="530">
        <f t="shared" ref="E36:E45" si="6">AVERAGEIF($A$35:$A$46,A36,$F$35:$F$46)</f>
        <v>10659.967325166666</v>
      </c>
      <c r="F36" s="480">
        <v>10616.690930000001</v>
      </c>
      <c r="G36" s="138"/>
    </row>
    <row r="37" spans="1:7" x14ac:dyDescent="0.25">
      <c r="A37" s="147">
        <f t="shared" si="5"/>
        <v>2016</v>
      </c>
      <c r="B37" s="444">
        <f>[1]Dates!A109</f>
        <v>42430</v>
      </c>
      <c r="C37" s="529">
        <v>9593.1623380000001</v>
      </c>
      <c r="D37" s="391" t="e">
        <v>#N/A</v>
      </c>
      <c r="E37" s="530">
        <f t="shared" si="6"/>
        <v>10659.967325166666</v>
      </c>
      <c r="F37" s="480">
        <v>9593.1623380000001</v>
      </c>
      <c r="G37" s="138"/>
    </row>
    <row r="38" spans="1:7" x14ac:dyDescent="0.25">
      <c r="A38" s="147">
        <f t="shared" si="5"/>
        <v>2016</v>
      </c>
      <c r="B38" s="444">
        <f>[1]Dates!A110</f>
        <v>42461</v>
      </c>
      <c r="C38" s="529">
        <v>9347.2501539999994</v>
      </c>
      <c r="D38" s="391" t="e">
        <v>#N/A</v>
      </c>
      <c r="E38" s="530">
        <f t="shared" si="6"/>
        <v>10659.967325166666</v>
      </c>
      <c r="F38" s="480">
        <v>9347.2501539999994</v>
      </c>
      <c r="G38" s="138"/>
    </row>
    <row r="39" spans="1:7" x14ac:dyDescent="0.25">
      <c r="A39" s="147">
        <f t="shared" si="5"/>
        <v>2016</v>
      </c>
      <c r="B39" s="444">
        <f>[1]Dates!A111</f>
        <v>42491</v>
      </c>
      <c r="C39" s="529">
        <v>9551.1917690000009</v>
      </c>
      <c r="D39" s="391" t="e">
        <v>#N/A</v>
      </c>
      <c r="E39" s="530">
        <f t="shared" si="6"/>
        <v>10659.967325166666</v>
      </c>
      <c r="F39" s="480">
        <v>9551.1917690000009</v>
      </c>
      <c r="G39" s="138"/>
    </row>
    <row r="40" spans="1:7" x14ac:dyDescent="0.25">
      <c r="A40" s="147">
        <f t="shared" si="5"/>
        <v>2016</v>
      </c>
      <c r="B40" s="444">
        <f>[1]Dates!A112</f>
        <v>42522</v>
      </c>
      <c r="C40" s="529">
        <v>11387.90897</v>
      </c>
      <c r="D40" s="391" t="e">
        <v>#N/A</v>
      </c>
      <c r="E40" s="530">
        <f t="shared" si="6"/>
        <v>10659.967325166666</v>
      </c>
      <c r="F40" s="480">
        <v>11387.90897</v>
      </c>
      <c r="G40" s="138"/>
    </row>
    <row r="41" spans="1:7" x14ac:dyDescent="0.25">
      <c r="A41" s="147">
        <f t="shared" si="5"/>
        <v>2016</v>
      </c>
      <c r="B41" s="444">
        <f>[1]Dates!A113</f>
        <v>42552</v>
      </c>
      <c r="C41" s="529">
        <v>12410.94657</v>
      </c>
      <c r="D41" s="391" t="e">
        <v>#N/A</v>
      </c>
      <c r="E41" s="530">
        <f t="shared" si="6"/>
        <v>10659.967325166666</v>
      </c>
      <c r="F41" s="480">
        <v>12410.94657</v>
      </c>
      <c r="G41" s="138"/>
    </row>
    <row r="42" spans="1:7" x14ac:dyDescent="0.25">
      <c r="A42" s="147">
        <f t="shared" si="5"/>
        <v>2016</v>
      </c>
      <c r="B42" s="444">
        <f>[1]Dates!A114</f>
        <v>42583</v>
      </c>
      <c r="C42" s="529">
        <v>12705.331759999999</v>
      </c>
      <c r="D42" s="391" t="e">
        <v>#N/A</v>
      </c>
      <c r="E42" s="530">
        <f t="shared" si="6"/>
        <v>10659.967325166666</v>
      </c>
      <c r="F42" s="480">
        <v>12705.331759999999</v>
      </c>
      <c r="G42" s="138"/>
    </row>
    <row r="43" spans="1:7" x14ac:dyDescent="0.25">
      <c r="A43" s="147">
        <f t="shared" si="5"/>
        <v>2016</v>
      </c>
      <c r="B43" s="444">
        <f>[1]Dates!A115</f>
        <v>42614</v>
      </c>
      <c r="C43" s="529">
        <v>11613.767389999999</v>
      </c>
      <c r="D43" s="391" t="e">
        <v>#N/A</v>
      </c>
      <c r="E43" s="530">
        <f t="shared" si="6"/>
        <v>10659.967325166666</v>
      </c>
      <c r="F43" s="480">
        <v>11613.767389999999</v>
      </c>
      <c r="G43" s="138"/>
    </row>
    <row r="44" spans="1:7" x14ac:dyDescent="0.25">
      <c r="A44" s="147">
        <f t="shared" si="5"/>
        <v>2016</v>
      </c>
      <c r="B44" s="444">
        <f>[1]Dates!A116</f>
        <v>42644</v>
      </c>
      <c r="C44" s="529">
        <v>9936.4685769999996</v>
      </c>
      <c r="D44" s="391" t="e">
        <v>#N/A</v>
      </c>
      <c r="E44" s="530">
        <f t="shared" si="6"/>
        <v>10659.967325166666</v>
      </c>
      <c r="F44" s="480">
        <v>9936.4685769999996</v>
      </c>
      <c r="G44" s="138"/>
    </row>
    <row r="45" spans="1:7" x14ac:dyDescent="0.25">
      <c r="A45" s="147">
        <f t="shared" si="5"/>
        <v>2016</v>
      </c>
      <c r="B45" s="444">
        <f>[1]Dates!A117</f>
        <v>42675</v>
      </c>
      <c r="C45" s="529">
        <v>9619.5098940000007</v>
      </c>
      <c r="D45" s="391" t="e">
        <v>#N/A</v>
      </c>
      <c r="E45" s="530">
        <f t="shared" si="6"/>
        <v>10659.967325166666</v>
      </c>
      <c r="F45" s="480">
        <v>9619.5098940000007</v>
      </c>
      <c r="G45" s="138"/>
    </row>
    <row r="46" spans="1:7" x14ac:dyDescent="0.25">
      <c r="A46" s="147">
        <f t="shared" si="5"/>
        <v>2016</v>
      </c>
      <c r="B46" s="444">
        <f>[1]Dates!A118</f>
        <v>42705</v>
      </c>
      <c r="C46" s="529">
        <v>10401.55011</v>
      </c>
      <c r="D46" s="391" t="e">
        <v>#N/A</v>
      </c>
      <c r="E46" s="480"/>
      <c r="F46" s="480">
        <v>10401.55011</v>
      </c>
      <c r="G46" s="138"/>
    </row>
    <row r="47" spans="1:7" x14ac:dyDescent="0.25">
      <c r="A47" s="147">
        <f t="shared" ref="A47:A94" si="7">YEAR(B47)</f>
        <v>2017</v>
      </c>
      <c r="B47" s="444">
        <f>[1]Dates!A119</f>
        <v>42736</v>
      </c>
      <c r="C47" s="529">
        <v>10653.87563</v>
      </c>
      <c r="D47" s="391" t="e">
        <v>#N/A</v>
      </c>
      <c r="E47" s="480"/>
      <c r="F47" s="480">
        <v>10653.87563</v>
      </c>
      <c r="G47" s="138"/>
    </row>
    <row r="48" spans="1:7" x14ac:dyDescent="0.25">
      <c r="A48" s="147">
        <f t="shared" si="7"/>
        <v>2017</v>
      </c>
      <c r="B48" s="444">
        <f>[1]Dates!A120</f>
        <v>42767</v>
      </c>
      <c r="C48" s="529">
        <v>10238.19623</v>
      </c>
      <c r="D48" s="391" t="e">
        <v>#N/A</v>
      </c>
      <c r="E48" s="480">
        <f t="shared" ref="E48:E57" si="8">AVERAGEIF($A$47:$A$108,A48,$F$47:$F$108)</f>
        <v>10583.138880416665</v>
      </c>
      <c r="F48" s="480">
        <v>10238.19623</v>
      </c>
      <c r="G48" s="138"/>
    </row>
    <row r="49" spans="1:7" x14ac:dyDescent="0.25">
      <c r="A49" s="147">
        <f t="shared" si="7"/>
        <v>2017</v>
      </c>
      <c r="B49" s="444">
        <f>[1]Dates!A121</f>
        <v>42795</v>
      </c>
      <c r="C49" s="529">
        <v>9776.9945020000014</v>
      </c>
      <c r="D49" s="391" t="e">
        <v>#N/A</v>
      </c>
      <c r="E49" s="480">
        <f t="shared" si="8"/>
        <v>10583.138880416665</v>
      </c>
      <c r="F49" s="480">
        <v>9776.9945020000014</v>
      </c>
      <c r="G49" s="138"/>
    </row>
    <row r="50" spans="1:7" x14ac:dyDescent="0.25">
      <c r="A50" s="147">
        <f t="shared" si="7"/>
        <v>2017</v>
      </c>
      <c r="B50" s="444">
        <f>[1]Dates!A122</f>
        <v>42826</v>
      </c>
      <c r="C50" s="529">
        <v>9466.2947919999988</v>
      </c>
      <c r="D50" s="391" t="e">
        <v>#N/A</v>
      </c>
      <c r="E50" s="480">
        <f t="shared" si="8"/>
        <v>10583.138880416665</v>
      </c>
      <c r="F50" s="480">
        <v>9466.2947919999988</v>
      </c>
      <c r="G50" s="138"/>
    </row>
    <row r="51" spans="1:7" x14ac:dyDescent="0.25">
      <c r="A51" s="147">
        <f t="shared" si="7"/>
        <v>2017</v>
      </c>
      <c r="B51" s="444">
        <f>[1]Dates!A123</f>
        <v>42856</v>
      </c>
      <c r="C51" s="529">
        <v>9785.435254</v>
      </c>
      <c r="D51" s="391" t="e">
        <v>#N/A</v>
      </c>
      <c r="E51" s="480">
        <f t="shared" si="8"/>
        <v>10583.138880416665</v>
      </c>
      <c r="F51" s="480">
        <v>9785.435254</v>
      </c>
      <c r="G51" s="138"/>
    </row>
    <row r="52" spans="1:7" x14ac:dyDescent="0.25">
      <c r="A52" s="147">
        <f t="shared" si="7"/>
        <v>2017</v>
      </c>
      <c r="B52" s="444">
        <f>[1]Dates!A124</f>
        <v>42887</v>
      </c>
      <c r="C52" s="529">
        <v>11351.659229999999</v>
      </c>
      <c r="D52" s="391" t="e">
        <v>#N/A</v>
      </c>
      <c r="E52" s="480">
        <f t="shared" si="8"/>
        <v>10583.138880416665</v>
      </c>
      <c r="F52" s="480">
        <v>11351.659229999999</v>
      </c>
      <c r="G52" s="138"/>
    </row>
    <row r="53" spans="1:7" x14ac:dyDescent="0.25">
      <c r="A53" s="147">
        <f t="shared" si="7"/>
        <v>2017</v>
      </c>
      <c r="B53" s="444">
        <f>[1]Dates!A125</f>
        <v>42917</v>
      </c>
      <c r="C53" s="529">
        <v>12270.18161</v>
      </c>
      <c r="D53" s="391" t="e">
        <v>#N/A</v>
      </c>
      <c r="E53" s="480">
        <f t="shared" si="8"/>
        <v>10583.138880416665</v>
      </c>
      <c r="F53" s="480">
        <v>12270.18161</v>
      </c>
      <c r="G53" s="138"/>
    </row>
    <row r="54" spans="1:7" x14ac:dyDescent="0.25">
      <c r="A54" s="147">
        <f t="shared" si="7"/>
        <v>2017</v>
      </c>
      <c r="B54" s="444">
        <f>[1]Dates!A126</f>
        <v>42948</v>
      </c>
      <c r="C54" s="529">
        <v>12026.465099999999</v>
      </c>
      <c r="D54" s="391" t="e">
        <v>#N/A</v>
      </c>
      <c r="E54" s="480">
        <f t="shared" si="8"/>
        <v>10583.138880416665</v>
      </c>
      <c r="F54" s="480">
        <v>12026.465099999999</v>
      </c>
      <c r="G54" s="138"/>
    </row>
    <row r="55" spans="1:7" x14ac:dyDescent="0.25">
      <c r="A55" s="147">
        <f t="shared" si="7"/>
        <v>2017</v>
      </c>
      <c r="B55" s="444">
        <f>[1]Dates!A127</f>
        <v>42979</v>
      </c>
      <c r="C55" s="529">
        <v>11097.96204</v>
      </c>
      <c r="D55" s="391" t="e">
        <v>#N/A</v>
      </c>
      <c r="E55" s="480">
        <f t="shared" si="8"/>
        <v>10583.138880416665</v>
      </c>
      <c r="F55" s="480">
        <v>11097.96204</v>
      </c>
      <c r="G55" s="138"/>
    </row>
    <row r="56" spans="1:7" x14ac:dyDescent="0.25">
      <c r="A56" s="147">
        <f t="shared" si="7"/>
        <v>2017</v>
      </c>
      <c r="B56" s="444">
        <f>[1]Dates!A128</f>
        <v>43009</v>
      </c>
      <c r="C56" s="529">
        <v>10028.777619999999</v>
      </c>
      <c r="D56" s="391" t="e">
        <v>#N/A</v>
      </c>
      <c r="E56" s="480">
        <f t="shared" si="8"/>
        <v>10583.138880416665</v>
      </c>
      <c r="F56" s="480">
        <v>10028.777619999999</v>
      </c>
      <c r="G56" s="138"/>
    </row>
    <row r="57" spans="1:7" x14ac:dyDescent="0.25">
      <c r="A57" s="147">
        <f t="shared" si="7"/>
        <v>2017</v>
      </c>
      <c r="B57" s="444">
        <f>[1]Dates!A129</f>
        <v>43040</v>
      </c>
      <c r="C57" s="529">
        <v>9826.7426269999996</v>
      </c>
      <c r="D57" s="391" t="e">
        <v>#N/A</v>
      </c>
      <c r="E57" s="480">
        <f t="shared" si="8"/>
        <v>10583.138880416665</v>
      </c>
      <c r="F57" s="480">
        <v>9826.7426269999996</v>
      </c>
      <c r="G57" s="138"/>
    </row>
    <row r="58" spans="1:7" x14ac:dyDescent="0.25">
      <c r="A58" s="147">
        <f t="shared" si="7"/>
        <v>2017</v>
      </c>
      <c r="B58" s="444">
        <f>[1]Dates!A130</f>
        <v>43070</v>
      </c>
      <c r="C58" s="529">
        <v>10475.08193</v>
      </c>
      <c r="D58" s="391" t="e">
        <v>#N/A</v>
      </c>
      <c r="E58" s="480"/>
      <c r="F58" s="480">
        <v>10475.08193</v>
      </c>
      <c r="G58" s="138"/>
    </row>
    <row r="59" spans="1:7" x14ac:dyDescent="0.25">
      <c r="A59" s="147">
        <f t="shared" si="7"/>
        <v>2018</v>
      </c>
      <c r="B59" s="444">
        <f>[1]Dates!A131</f>
        <v>43101</v>
      </c>
      <c r="C59" s="529">
        <v>11383.110885</v>
      </c>
      <c r="D59" s="391" t="e">
        <v>#N/A</v>
      </c>
      <c r="E59" s="480"/>
      <c r="F59" s="480">
        <v>11383.110885</v>
      </c>
      <c r="G59" s="138"/>
    </row>
    <row r="60" spans="1:7" x14ac:dyDescent="0.25">
      <c r="A60" s="147">
        <f t="shared" si="7"/>
        <v>2018</v>
      </c>
      <c r="B60" s="444">
        <f>[1]Dates!A132</f>
        <v>43132</v>
      </c>
      <c r="C60" s="529">
        <v>10683.189733000001</v>
      </c>
      <c r="D60" s="391" t="e">
        <v>#N/A</v>
      </c>
      <c r="E60" s="480">
        <f t="shared" ref="E60:E69" si="9">AVERAGEIF($A$47:$A$108,A60,$F$47:$F$108)</f>
        <v>10806.303691416668</v>
      </c>
      <c r="F60" s="480">
        <v>10683.189733000001</v>
      </c>
      <c r="G60" s="138"/>
    </row>
    <row r="61" spans="1:7" x14ac:dyDescent="0.25">
      <c r="A61" s="147">
        <f t="shared" si="7"/>
        <v>2018</v>
      </c>
      <c r="B61" s="444">
        <f>[1]Dates!A133</f>
        <v>43160</v>
      </c>
      <c r="C61" s="529">
        <v>9801.0686030999987</v>
      </c>
      <c r="D61" s="391" t="e">
        <v>#N/A</v>
      </c>
      <c r="E61" s="480">
        <f t="shared" si="9"/>
        <v>10806.303691416668</v>
      </c>
      <c r="F61" s="480">
        <v>9801.0686030999987</v>
      </c>
      <c r="G61" s="138"/>
    </row>
    <row r="62" spans="1:7" x14ac:dyDescent="0.25">
      <c r="A62" s="147">
        <f t="shared" si="7"/>
        <v>2018</v>
      </c>
      <c r="B62" s="444">
        <f>[1]Dates!A134</f>
        <v>43191</v>
      </c>
      <c r="C62" s="529">
        <v>9505.2135249000003</v>
      </c>
      <c r="D62" s="391" t="e">
        <v>#N/A</v>
      </c>
      <c r="E62" s="480">
        <f t="shared" si="9"/>
        <v>10806.303691416668</v>
      </c>
      <c r="F62" s="480">
        <v>9505.2135249000003</v>
      </c>
      <c r="G62" s="138"/>
    </row>
    <row r="63" spans="1:7" x14ac:dyDescent="0.25">
      <c r="A63" s="147">
        <f t="shared" si="7"/>
        <v>2018</v>
      </c>
      <c r="B63" s="444">
        <f>[1]Dates!A135</f>
        <v>43221</v>
      </c>
      <c r="C63" s="529">
        <v>9991.2352502000012</v>
      </c>
      <c r="D63" s="391" t="e">
        <v>#N/A</v>
      </c>
      <c r="E63" s="480">
        <f t="shared" si="9"/>
        <v>10806.303691416668</v>
      </c>
      <c r="F63" s="480">
        <v>9991.2352502000012</v>
      </c>
      <c r="G63" s="138"/>
    </row>
    <row r="64" spans="1:7" x14ac:dyDescent="0.25">
      <c r="A64" s="147">
        <f t="shared" si="7"/>
        <v>2018</v>
      </c>
      <c r="B64" s="444">
        <f>[1]Dates!A136</f>
        <v>43252</v>
      </c>
      <c r="C64" s="529">
        <v>11505.767214000001</v>
      </c>
      <c r="D64" s="391" t="e">
        <v>#N/A</v>
      </c>
      <c r="E64" s="480">
        <f t="shared" si="9"/>
        <v>10806.303691416668</v>
      </c>
      <c r="F64" s="480">
        <v>11505.767214000001</v>
      </c>
      <c r="G64" s="138"/>
    </row>
    <row r="65" spans="1:7" x14ac:dyDescent="0.25">
      <c r="A65" s="147">
        <f t="shared" si="7"/>
        <v>2018</v>
      </c>
      <c r="B65" s="444">
        <f>[1]Dates!A137</f>
        <v>43282</v>
      </c>
      <c r="C65" s="529">
        <v>12331.911184999999</v>
      </c>
      <c r="D65" s="391" t="e">
        <v>#N/A</v>
      </c>
      <c r="E65" s="480">
        <f t="shared" si="9"/>
        <v>10806.303691416668</v>
      </c>
      <c r="F65" s="480">
        <v>12331.911184999999</v>
      </c>
      <c r="G65" s="138"/>
    </row>
    <row r="66" spans="1:7" x14ac:dyDescent="0.25">
      <c r="A66" s="147">
        <f t="shared" si="7"/>
        <v>2018</v>
      </c>
      <c r="B66" s="444">
        <f>[1]Dates!A138</f>
        <v>43313</v>
      </c>
      <c r="C66" s="529">
        <v>12599.276044</v>
      </c>
      <c r="D66" s="391" t="e">
        <v>#N/A</v>
      </c>
      <c r="E66" s="480">
        <f t="shared" si="9"/>
        <v>10806.303691416668</v>
      </c>
      <c r="F66" s="480">
        <v>12599.276044</v>
      </c>
      <c r="G66" s="138"/>
    </row>
    <row r="67" spans="1:7" x14ac:dyDescent="0.25">
      <c r="A67" s="147">
        <f t="shared" si="7"/>
        <v>2018</v>
      </c>
      <c r="B67" s="444">
        <f>[1]Dates!A139</f>
        <v>43344</v>
      </c>
      <c r="C67" s="529">
        <v>11458.027461</v>
      </c>
      <c r="D67" s="391" t="e">
        <v>#N/A</v>
      </c>
      <c r="E67" s="480">
        <f t="shared" si="9"/>
        <v>10806.303691416668</v>
      </c>
      <c r="F67" s="480">
        <v>11458.027461</v>
      </c>
      <c r="G67" s="138"/>
    </row>
    <row r="68" spans="1:7" x14ac:dyDescent="0.25">
      <c r="A68" s="147">
        <f t="shared" si="7"/>
        <v>2018</v>
      </c>
      <c r="B68" s="444">
        <f>[1]Dates!A140</f>
        <v>43374</v>
      </c>
      <c r="C68" s="529">
        <v>10187.306479999999</v>
      </c>
      <c r="D68" s="391" t="e">
        <v>#N/A</v>
      </c>
      <c r="E68" s="480">
        <f t="shared" si="9"/>
        <v>10806.303691416668</v>
      </c>
      <c r="F68" s="480">
        <v>10187.306479999999</v>
      </c>
      <c r="G68" s="138"/>
    </row>
    <row r="69" spans="1:7" x14ac:dyDescent="0.25">
      <c r="A69" s="147">
        <f t="shared" si="7"/>
        <v>2018</v>
      </c>
      <c r="B69" s="444">
        <f>[1]Dates!A141</f>
        <v>43405</v>
      </c>
      <c r="C69" s="529">
        <v>9919.1446828000007</v>
      </c>
      <c r="D69" s="391" t="e">
        <v>#N/A</v>
      </c>
      <c r="E69" s="480">
        <f t="shared" si="9"/>
        <v>10806.303691416668</v>
      </c>
      <c r="F69" s="480">
        <v>9919.1446828000007</v>
      </c>
      <c r="G69" s="138"/>
    </row>
    <row r="70" spans="1:7" x14ac:dyDescent="0.25">
      <c r="A70" s="147">
        <f t="shared" si="7"/>
        <v>2018</v>
      </c>
      <c r="B70" s="444">
        <f>[1]Dates!A142</f>
        <v>43435</v>
      </c>
      <c r="C70" s="529">
        <v>10310.393233999999</v>
      </c>
      <c r="D70" s="391" t="e">
        <v>#N/A</v>
      </c>
      <c r="E70" s="480"/>
      <c r="F70" s="480">
        <v>10310.393233999999</v>
      </c>
      <c r="G70" s="138"/>
    </row>
    <row r="71" spans="1:7" x14ac:dyDescent="0.25">
      <c r="A71" s="147">
        <f t="shared" si="7"/>
        <v>2019</v>
      </c>
      <c r="B71" s="444">
        <f>[1]Dates!A143</f>
        <v>43466</v>
      </c>
      <c r="C71" s="529">
        <v>10835.727591999999</v>
      </c>
      <c r="D71" s="391" t="e">
        <v>#N/A</v>
      </c>
      <c r="E71" s="480"/>
      <c r="F71" s="480">
        <v>10835.727591999999</v>
      </c>
      <c r="G71" s="138"/>
    </row>
    <row r="72" spans="1:7" x14ac:dyDescent="0.25">
      <c r="A72" s="147">
        <f t="shared" si="7"/>
        <v>2019</v>
      </c>
      <c r="B72" s="444">
        <f>[1]Dates!A144</f>
        <v>43497</v>
      </c>
      <c r="C72" s="529">
        <v>10827.194087</v>
      </c>
      <c r="D72" s="391" t="e">
        <v>#N/A</v>
      </c>
      <c r="E72" s="480">
        <f t="shared" ref="E72:E81" si="10">AVERAGEIF($A$47:$A$108,A72,$F$47:$F$108)</f>
        <v>10608.594922775001</v>
      </c>
      <c r="F72" s="480">
        <v>10827.194087</v>
      </c>
      <c r="G72" s="138"/>
    </row>
    <row r="73" spans="1:7" x14ac:dyDescent="0.25">
      <c r="A73" s="147">
        <f t="shared" si="7"/>
        <v>2019</v>
      </c>
      <c r="B73" s="444">
        <f>[1]Dates!A145</f>
        <v>43525</v>
      </c>
      <c r="C73" s="529">
        <v>9978.6184126999997</v>
      </c>
      <c r="D73" s="391" t="e">
        <v>#N/A</v>
      </c>
      <c r="E73" s="480">
        <f t="shared" si="10"/>
        <v>10608.594922775001</v>
      </c>
      <c r="F73" s="480">
        <v>9978.6184126999997</v>
      </c>
      <c r="G73" s="138"/>
    </row>
    <row r="74" spans="1:7" x14ac:dyDescent="0.25">
      <c r="A74" s="147">
        <f t="shared" si="7"/>
        <v>2019</v>
      </c>
      <c r="B74" s="444">
        <f>[1]Dates!A146</f>
        <v>43556</v>
      </c>
      <c r="C74" s="529">
        <v>9407.1186018000008</v>
      </c>
      <c r="D74" s="391" t="e">
        <v>#N/A</v>
      </c>
      <c r="E74" s="480">
        <f t="shared" si="10"/>
        <v>10608.594922775001</v>
      </c>
      <c r="F74" s="480">
        <v>9407.1186018000008</v>
      </c>
      <c r="G74" s="138"/>
    </row>
    <row r="75" spans="1:7" x14ac:dyDescent="0.25">
      <c r="A75" s="147">
        <f t="shared" si="7"/>
        <v>2019</v>
      </c>
      <c r="B75" s="444">
        <f>[1]Dates!A147</f>
        <v>43586</v>
      </c>
      <c r="C75" s="529">
        <v>9773.9255608000003</v>
      </c>
      <c r="D75" s="391" t="e">
        <v>#N/A</v>
      </c>
      <c r="E75" s="480">
        <f t="shared" si="10"/>
        <v>10608.594922775001</v>
      </c>
      <c r="F75" s="480">
        <v>9773.9255608000003</v>
      </c>
      <c r="G75" s="138"/>
    </row>
    <row r="76" spans="1:7" x14ac:dyDescent="0.25">
      <c r="A76" s="147">
        <f t="shared" si="7"/>
        <v>2019</v>
      </c>
      <c r="B76" s="444">
        <f>[1]Dates!A148</f>
        <v>43617</v>
      </c>
      <c r="C76" s="529">
        <v>11116.609819000001</v>
      </c>
      <c r="D76" s="391">
        <v>11116.609819000001</v>
      </c>
      <c r="E76" s="480">
        <f t="shared" si="10"/>
        <v>10608.594922775001</v>
      </c>
      <c r="F76" s="480">
        <v>11116.609819000001</v>
      </c>
      <c r="G76" s="138"/>
    </row>
    <row r="77" spans="1:7" x14ac:dyDescent="0.25">
      <c r="A77" s="147">
        <f t="shared" si="7"/>
        <v>2019</v>
      </c>
      <c r="B77" s="444">
        <f>[1]Dates!A149</f>
        <v>43647</v>
      </c>
      <c r="C77" s="529" t="e">
        <v>#N/A</v>
      </c>
      <c r="D77" s="391">
        <v>12047.17</v>
      </c>
      <c r="E77" s="480">
        <f t="shared" si="10"/>
        <v>10608.594922775001</v>
      </c>
      <c r="F77" s="480">
        <v>12047.17</v>
      </c>
      <c r="G77" s="138"/>
    </row>
    <row r="78" spans="1:7" x14ac:dyDescent="0.25">
      <c r="A78" s="147">
        <f t="shared" si="7"/>
        <v>2019</v>
      </c>
      <c r="B78" s="444">
        <f>[1]Dates!A150</f>
        <v>43678</v>
      </c>
      <c r="C78" s="529" t="e">
        <v>#N/A</v>
      </c>
      <c r="D78" s="391">
        <v>12267.22</v>
      </c>
      <c r="E78" s="480">
        <f t="shared" si="10"/>
        <v>10608.594922775001</v>
      </c>
      <c r="F78" s="480">
        <v>12267.22</v>
      </c>
      <c r="G78" s="138"/>
    </row>
    <row r="79" spans="1:7" x14ac:dyDescent="0.25">
      <c r="A79" s="147">
        <f t="shared" si="7"/>
        <v>2019</v>
      </c>
      <c r="B79" s="444">
        <f>[1]Dates!A151</f>
        <v>43709</v>
      </c>
      <c r="C79" s="529" t="e">
        <v>#N/A</v>
      </c>
      <c r="D79" s="391">
        <v>11006.33</v>
      </c>
      <c r="E79" s="480">
        <f t="shared" si="10"/>
        <v>10608.594922775001</v>
      </c>
      <c r="F79" s="480">
        <v>11006.33</v>
      </c>
      <c r="G79" s="138"/>
    </row>
    <row r="80" spans="1:7" x14ac:dyDescent="0.25">
      <c r="A80" s="147">
        <f t="shared" si="7"/>
        <v>2019</v>
      </c>
      <c r="B80" s="444">
        <f>[1]Dates!A152</f>
        <v>43739</v>
      </c>
      <c r="C80" s="529" t="e">
        <v>#N/A</v>
      </c>
      <c r="D80" s="391">
        <v>10040.540000000001</v>
      </c>
      <c r="E80" s="480">
        <f t="shared" si="10"/>
        <v>10608.594922775001</v>
      </c>
      <c r="F80" s="480">
        <v>10040.540000000001</v>
      </c>
      <c r="G80" s="138"/>
    </row>
    <row r="81" spans="1:7" x14ac:dyDescent="0.25">
      <c r="A81" s="147">
        <f t="shared" si="7"/>
        <v>2019</v>
      </c>
      <c r="B81" s="444">
        <f>[1]Dates!A153</f>
        <v>43770</v>
      </c>
      <c r="C81" s="529" t="e">
        <v>#N/A</v>
      </c>
      <c r="D81" s="391">
        <v>9703.3349999999991</v>
      </c>
      <c r="E81" s="480">
        <f t="shared" si="10"/>
        <v>10608.594922775001</v>
      </c>
      <c r="F81" s="480">
        <v>9703.3349999999991</v>
      </c>
      <c r="G81" s="138"/>
    </row>
    <row r="82" spans="1:7" x14ac:dyDescent="0.25">
      <c r="A82" s="147">
        <f t="shared" si="7"/>
        <v>2019</v>
      </c>
      <c r="B82" s="444">
        <f>[1]Dates!A154</f>
        <v>43800</v>
      </c>
      <c r="C82" s="529" t="e">
        <v>#N/A</v>
      </c>
      <c r="D82" s="391">
        <v>10299.35</v>
      </c>
      <c r="E82" s="480"/>
      <c r="F82" s="480">
        <v>10299.35</v>
      </c>
      <c r="G82" s="138"/>
    </row>
    <row r="83" spans="1:7" x14ac:dyDescent="0.25">
      <c r="A83" s="147">
        <f t="shared" si="7"/>
        <v>2020</v>
      </c>
      <c r="B83" s="444">
        <f>[1]Dates!A155</f>
        <v>43831</v>
      </c>
      <c r="C83" s="529" t="e">
        <v>#N/A</v>
      </c>
      <c r="D83" s="391">
        <v>10925.88</v>
      </c>
      <c r="E83" s="480"/>
      <c r="F83" s="480">
        <v>10925.88</v>
      </c>
      <c r="G83" s="138"/>
    </row>
    <row r="84" spans="1:7" x14ac:dyDescent="0.25">
      <c r="A84" s="147">
        <f t="shared" si="7"/>
        <v>2020</v>
      </c>
      <c r="B84" s="444">
        <f>[1]Dates!A156</f>
        <v>43862</v>
      </c>
      <c r="C84" s="529" t="e">
        <v>#N/A</v>
      </c>
      <c r="D84" s="391">
        <v>10866.75</v>
      </c>
      <c r="E84" s="480">
        <f t="shared" ref="E84:E93" si="11">AVERAGEIF($A$47:$A$108,A84,$F$47:$F$108)</f>
        <v>10648.504666666666</v>
      </c>
      <c r="F84" s="480">
        <v>10866.75</v>
      </c>
      <c r="G84" s="138"/>
    </row>
    <row r="85" spans="1:7" x14ac:dyDescent="0.25">
      <c r="A85" s="147">
        <f t="shared" si="7"/>
        <v>2020</v>
      </c>
      <c r="B85" s="444">
        <f>[1]Dates!A157</f>
        <v>43891</v>
      </c>
      <c r="C85" s="529" t="e">
        <v>#N/A</v>
      </c>
      <c r="D85" s="391">
        <v>9923.8619999999992</v>
      </c>
      <c r="E85" s="480">
        <f t="shared" si="11"/>
        <v>10648.504666666666</v>
      </c>
      <c r="F85" s="480">
        <v>9923.8619999999992</v>
      </c>
      <c r="G85" s="138"/>
    </row>
    <row r="86" spans="1:7" x14ac:dyDescent="0.25">
      <c r="A86" s="147">
        <f t="shared" si="7"/>
        <v>2020</v>
      </c>
      <c r="B86" s="444">
        <f>[1]Dates!A158</f>
        <v>43922</v>
      </c>
      <c r="C86" s="529" t="e">
        <v>#N/A</v>
      </c>
      <c r="D86" s="391">
        <v>9415.6049999999996</v>
      </c>
      <c r="E86" s="480">
        <f t="shared" si="11"/>
        <v>10648.504666666666</v>
      </c>
      <c r="F86" s="480">
        <v>9415.6049999999996</v>
      </c>
      <c r="G86" s="138"/>
    </row>
    <row r="87" spans="1:7" x14ac:dyDescent="0.25">
      <c r="A87" s="147">
        <f t="shared" si="7"/>
        <v>2020</v>
      </c>
      <c r="B87" s="444">
        <f>[1]Dates!A159</f>
        <v>43952</v>
      </c>
      <c r="C87" s="529" t="e">
        <v>#N/A</v>
      </c>
      <c r="D87" s="391">
        <v>9747.7759999999998</v>
      </c>
      <c r="E87" s="480">
        <f t="shared" si="11"/>
        <v>10648.504666666666</v>
      </c>
      <c r="F87" s="480">
        <v>9747.7759999999998</v>
      </c>
      <c r="G87" s="138"/>
    </row>
    <row r="88" spans="1:7" x14ac:dyDescent="0.25">
      <c r="A88" s="147">
        <f t="shared" si="7"/>
        <v>2020</v>
      </c>
      <c r="B88" s="444">
        <f>[1]Dates!A160</f>
        <v>43983</v>
      </c>
      <c r="C88" s="529" t="e">
        <v>#N/A</v>
      </c>
      <c r="D88" s="391">
        <v>11162.11</v>
      </c>
      <c r="E88" s="480">
        <f t="shared" si="11"/>
        <v>10648.504666666666</v>
      </c>
      <c r="F88" s="480">
        <v>11162.11</v>
      </c>
      <c r="G88" s="138"/>
    </row>
    <row r="89" spans="1:7" x14ac:dyDescent="0.25">
      <c r="A89" s="147">
        <f t="shared" si="7"/>
        <v>2020</v>
      </c>
      <c r="B89" s="444">
        <f>[1]Dates!A161</f>
        <v>44013</v>
      </c>
      <c r="C89" s="529" t="e">
        <v>#N/A</v>
      </c>
      <c r="D89" s="391">
        <v>12165.27</v>
      </c>
      <c r="E89" s="480">
        <f t="shared" si="11"/>
        <v>10648.504666666666</v>
      </c>
      <c r="F89" s="480">
        <v>12165.27</v>
      </c>
      <c r="G89" s="138"/>
    </row>
    <row r="90" spans="1:7" x14ac:dyDescent="0.25">
      <c r="A90" s="147">
        <f t="shared" si="7"/>
        <v>2020</v>
      </c>
      <c r="B90" s="444">
        <f>[1]Dates!A162</f>
        <v>44044</v>
      </c>
      <c r="C90" s="529" t="e">
        <v>#N/A</v>
      </c>
      <c r="D90" s="391">
        <v>12378.5</v>
      </c>
      <c r="E90" s="480">
        <f t="shared" si="11"/>
        <v>10648.504666666666</v>
      </c>
      <c r="F90" s="480">
        <v>12378.5</v>
      </c>
      <c r="G90" s="138"/>
    </row>
    <row r="91" spans="1:7" x14ac:dyDescent="0.25">
      <c r="A91" s="147">
        <f t="shared" si="7"/>
        <v>2020</v>
      </c>
      <c r="B91" s="444">
        <f>[1]Dates!A163</f>
        <v>44075</v>
      </c>
      <c r="C91" s="529" t="e">
        <v>#N/A</v>
      </c>
      <c r="D91" s="391">
        <v>11072.19</v>
      </c>
      <c r="E91" s="480">
        <f t="shared" si="11"/>
        <v>10648.504666666666</v>
      </c>
      <c r="F91" s="480">
        <v>11072.19</v>
      </c>
      <c r="G91" s="138"/>
    </row>
    <row r="92" spans="1:7" x14ac:dyDescent="0.25">
      <c r="A92" s="147">
        <f t="shared" si="7"/>
        <v>2020</v>
      </c>
      <c r="B92" s="444">
        <f>[1]Dates!A164</f>
        <v>44105</v>
      </c>
      <c r="C92" s="529" t="e">
        <v>#N/A</v>
      </c>
      <c r="D92" s="391">
        <v>10075.4</v>
      </c>
      <c r="E92" s="480">
        <f t="shared" si="11"/>
        <v>10648.504666666666</v>
      </c>
      <c r="F92" s="480">
        <v>10075.4</v>
      </c>
      <c r="G92" s="138"/>
    </row>
    <row r="93" spans="1:7" x14ac:dyDescent="0.25">
      <c r="A93" s="147">
        <f t="shared" si="7"/>
        <v>2020</v>
      </c>
      <c r="B93" s="444">
        <f>[1]Dates!A165</f>
        <v>44136</v>
      </c>
      <c r="C93" s="529" t="e">
        <v>#N/A</v>
      </c>
      <c r="D93" s="391">
        <v>9725.8130000000001</v>
      </c>
      <c r="E93" s="480">
        <f t="shared" si="11"/>
        <v>10648.504666666666</v>
      </c>
      <c r="F93" s="480">
        <v>9725.8130000000001</v>
      </c>
      <c r="G93" s="138"/>
    </row>
    <row r="94" spans="1:7" x14ac:dyDescent="0.25">
      <c r="A94" s="147">
        <f t="shared" si="7"/>
        <v>2020</v>
      </c>
      <c r="B94" s="444">
        <f>[1]Dates!A166</f>
        <v>44166</v>
      </c>
      <c r="C94" s="529" t="e">
        <v>#N/A</v>
      </c>
      <c r="D94" s="391">
        <v>10322.900000000001</v>
      </c>
      <c r="E94" s="480"/>
      <c r="F94" s="480">
        <v>10322.900000000001</v>
      </c>
      <c r="G94" s="138"/>
    </row>
    <row r="95" spans="1:7" x14ac:dyDescent="0.25">
      <c r="A95" s="147"/>
      <c r="B95" s="444"/>
      <c r="C95" s="147"/>
      <c r="D95" s="446"/>
      <c r="E95" s="147"/>
      <c r="F95" s="446"/>
      <c r="G95" s="138"/>
    </row>
    <row r="96" spans="1:7" x14ac:dyDescent="0.25">
      <c r="A96" s="147"/>
      <c r="B96" s="444"/>
      <c r="C96" s="147"/>
      <c r="D96" s="446"/>
      <c r="E96" s="147"/>
      <c r="F96" s="446"/>
      <c r="G96" s="138"/>
    </row>
    <row r="97" spans="1:7" x14ac:dyDescent="0.25">
      <c r="A97" s="147"/>
      <c r="B97" s="444"/>
      <c r="C97" s="147"/>
      <c r="D97" s="446"/>
      <c r="E97" s="147"/>
      <c r="F97" s="446"/>
      <c r="G97" s="138"/>
    </row>
    <row r="98" spans="1:7" x14ac:dyDescent="0.25">
      <c r="A98" s="147"/>
      <c r="B98" s="444"/>
      <c r="C98" s="147"/>
      <c r="D98" s="446"/>
      <c r="E98" s="147"/>
      <c r="F98" s="446"/>
      <c r="G98" s="138"/>
    </row>
    <row r="99" spans="1:7" x14ac:dyDescent="0.25">
      <c r="A99" s="75"/>
      <c r="B99" s="75" t="s">
        <v>0</v>
      </c>
      <c r="C99" s="147"/>
      <c r="D99" s="446"/>
      <c r="E99" s="147"/>
      <c r="F99" s="446"/>
      <c r="G99" s="138"/>
    </row>
    <row r="100" spans="1:7" x14ac:dyDescent="0.25">
      <c r="A100" s="30">
        <v>2.5</v>
      </c>
      <c r="B100" s="29">
        <v>-0.3</v>
      </c>
      <c r="C100" s="147"/>
      <c r="D100" s="446"/>
      <c r="E100" s="147"/>
      <c r="F100" s="446"/>
      <c r="G100" s="138"/>
    </row>
    <row r="101" spans="1:7" x14ac:dyDescent="0.25">
      <c r="A101" s="30">
        <v>2.5</v>
      </c>
      <c r="B101" s="29">
        <v>0.3</v>
      </c>
      <c r="C101" s="147"/>
      <c r="D101" s="446"/>
      <c r="E101" s="147"/>
      <c r="F101" s="446"/>
      <c r="G101" s="138"/>
    </row>
    <row r="102" spans="1:7" x14ac:dyDescent="0.25">
      <c r="B102" s="134"/>
      <c r="D102" s="140"/>
      <c r="F102" s="140"/>
      <c r="G102" s="138"/>
    </row>
    <row r="103" spans="1:7" x14ac:dyDescent="0.25">
      <c r="B103" s="134"/>
      <c r="D103" s="140"/>
      <c r="F103" s="140"/>
      <c r="G103" s="138"/>
    </row>
    <row r="104" spans="1:7" x14ac:dyDescent="0.25">
      <c r="B104" s="134"/>
      <c r="D104" s="140"/>
      <c r="F104" s="140"/>
      <c r="G104" s="138"/>
    </row>
    <row r="105" spans="1:7" x14ac:dyDescent="0.25">
      <c r="B105" s="134"/>
      <c r="D105" s="140"/>
      <c r="F105" s="140"/>
      <c r="G105" s="138"/>
    </row>
    <row r="106" spans="1:7" x14ac:dyDescent="0.25">
      <c r="B106" s="134"/>
      <c r="D106" s="140"/>
      <c r="F106" s="140"/>
      <c r="G106" s="138"/>
    </row>
    <row r="107" spans="1:7" x14ac:dyDescent="0.25">
      <c r="B107" s="134"/>
      <c r="D107" s="140"/>
      <c r="F107" s="140"/>
      <c r="G107" s="138"/>
    </row>
    <row r="108" spans="1:7" x14ac:dyDescent="0.25">
      <c r="B108" s="134"/>
      <c r="D108" s="140"/>
      <c r="F108" s="140"/>
      <c r="G108" s="138"/>
    </row>
    <row r="109" spans="1:7" x14ac:dyDescent="0.25">
      <c r="D109" s="140"/>
      <c r="F109" s="140"/>
      <c r="G109" s="138"/>
    </row>
    <row r="110" spans="1:7" x14ac:dyDescent="0.25">
      <c r="D110" s="140"/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35">
    <cfRule type="expression" dxfId="6" priority="9" stopIfTrue="1">
      <formula>ISNA(C35)</formula>
    </cfRule>
  </conditionalFormatting>
  <conditionalFormatting sqref="C35">
    <cfRule type="expression" dxfId="5" priority="8" stopIfTrue="1">
      <formula>ISNA(C35)</formula>
    </cfRule>
  </conditionalFormatting>
  <conditionalFormatting sqref="D35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tr">
        <f>[1]Dates!$B$6</f>
        <v>Short-Term Energy Outlook, July 2019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23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23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42" t="s">
        <v>429</v>
      </c>
      <c r="R6" s="292" t="s">
        <v>326</v>
      </c>
    </row>
    <row r="7" spans="1:23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</row>
    <row r="8" spans="1:23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</row>
    <row r="9" spans="1:23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</row>
    <row r="10" spans="1:23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</row>
    <row r="11" spans="1:23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</row>
    <row r="12" spans="1:23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</row>
    <row r="13" spans="1:23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23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23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23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2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2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2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2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2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2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2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2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2" x14ac:dyDescent="0.2">
      <c r="A25" s="37"/>
      <c r="B25" s="585" t="s">
        <v>299</v>
      </c>
      <c r="C25" s="585"/>
      <c r="D25" s="37"/>
      <c r="E25" s="32"/>
      <c r="F25" s="37"/>
      <c r="G25" s="36" t="s">
        <v>327</v>
      </c>
      <c r="H25" s="32"/>
      <c r="I25" s="3"/>
      <c r="J25" s="3"/>
      <c r="K25" s="3"/>
      <c r="L25" s="3"/>
    </row>
    <row r="26" spans="1:12" x14ac:dyDescent="0.2">
      <c r="A26" s="37"/>
      <c r="B26" s="585" t="s">
        <v>192</v>
      </c>
      <c r="C26" s="585"/>
      <c r="D26" s="37"/>
      <c r="E26" s="32"/>
      <c r="F26" s="37"/>
      <c r="G26" s="585" t="s">
        <v>192</v>
      </c>
      <c r="H26" s="585"/>
      <c r="I26" s="3"/>
      <c r="J26" s="3"/>
      <c r="K26" s="3"/>
      <c r="L26" s="3"/>
    </row>
    <row r="27" spans="1:12" x14ac:dyDescent="0.2">
      <c r="A27" s="38" t="s">
        <v>1</v>
      </c>
      <c r="B27" s="38" t="s">
        <v>470</v>
      </c>
      <c r="C27" s="38" t="s">
        <v>0</v>
      </c>
      <c r="D27" s="37"/>
      <c r="E27" s="32"/>
      <c r="F27" s="38" t="s">
        <v>12</v>
      </c>
      <c r="G27" s="38" t="s">
        <v>326</v>
      </c>
      <c r="H27" s="38" t="s">
        <v>10</v>
      </c>
      <c r="I27" s="3"/>
      <c r="J27" s="3"/>
      <c r="K27" s="3"/>
      <c r="L27" s="3"/>
    </row>
    <row r="28" spans="1:12" x14ac:dyDescent="0.2">
      <c r="A28" s="1">
        <f>[1]Dates!$A$71</f>
        <v>41275</v>
      </c>
      <c r="B28" s="86">
        <v>11.46</v>
      </c>
      <c r="C28" s="86" t="e">
        <v>#N/A</v>
      </c>
      <c r="E28" s="6"/>
      <c r="F28">
        <f>[1]Dates!C31</f>
        <v>2012</v>
      </c>
      <c r="G28" s="6">
        <v>11.878472863000001</v>
      </c>
      <c r="H28" s="28"/>
    </row>
    <row r="29" spans="1:12" x14ac:dyDescent="0.2">
      <c r="A29" s="1">
        <f>[1]Dates!$A$72</f>
        <v>41306</v>
      </c>
      <c r="B29" s="86">
        <v>11.63</v>
      </c>
      <c r="C29" s="86" t="e">
        <v>#N/A</v>
      </c>
      <c r="E29" s="6"/>
      <c r="F29">
        <f>[1]Dates!C32</f>
        <v>2013</v>
      </c>
      <c r="G29" s="6">
        <v>12.126361611</v>
      </c>
      <c r="H29" s="31">
        <f>G29/G28-1</f>
        <v>2.0868738840338796E-2</v>
      </c>
    </row>
    <row r="30" spans="1:12" x14ac:dyDescent="0.2">
      <c r="A30" s="1">
        <f>[1]Dates!$A$73</f>
        <v>41334</v>
      </c>
      <c r="B30" s="86">
        <v>11.61</v>
      </c>
      <c r="C30" s="86" t="e">
        <v>#N/A</v>
      </c>
      <c r="E30" s="6"/>
      <c r="F30">
        <f>[1]Dates!C33</f>
        <v>2014</v>
      </c>
      <c r="G30" s="6">
        <v>12.517944941</v>
      </c>
      <c r="H30" s="31">
        <f t="shared" ref="H30:H36" si="0">G30/G29-1</f>
        <v>3.2291906060659459E-2</v>
      </c>
    </row>
    <row r="31" spans="1:12" x14ac:dyDescent="0.2">
      <c r="A31" s="1">
        <f>[1]Dates!$A$74</f>
        <v>41365</v>
      </c>
      <c r="B31" s="86">
        <v>11.93</v>
      </c>
      <c r="C31" s="86" t="e">
        <v>#N/A</v>
      </c>
      <c r="E31" s="6"/>
      <c r="F31">
        <f>[1]Dates!C34</f>
        <v>2015</v>
      </c>
      <c r="G31" s="6">
        <v>12.651297210999999</v>
      </c>
      <c r="H31" s="31">
        <f t="shared" si="0"/>
        <v>1.0652888363746671E-2</v>
      </c>
    </row>
    <row r="32" spans="1:12" x14ac:dyDescent="0.2">
      <c r="A32" s="1">
        <f>[1]Dates!$A$75</f>
        <v>41395</v>
      </c>
      <c r="B32" s="86">
        <v>12.4</v>
      </c>
      <c r="C32" s="86" t="e">
        <v>#N/A</v>
      </c>
      <c r="E32" s="6"/>
      <c r="F32">
        <f>[1]Dates!C35</f>
        <v>2016</v>
      </c>
      <c r="G32" s="6">
        <v>12.548915124000001</v>
      </c>
      <c r="H32" s="31">
        <f t="shared" si="0"/>
        <v>-8.0926157446510327E-3</v>
      </c>
    </row>
    <row r="33" spans="1:8" x14ac:dyDescent="0.2">
      <c r="A33" s="1">
        <f>[1]Dates!$A$76</f>
        <v>41426</v>
      </c>
      <c r="B33" s="86">
        <v>12.54</v>
      </c>
      <c r="C33" s="86" t="e">
        <v>#N/A</v>
      </c>
      <c r="E33" s="6"/>
      <c r="F33">
        <f>[1]Dates!C36</f>
        <v>2017</v>
      </c>
      <c r="G33" s="6">
        <v>12.887100192</v>
      </c>
      <c r="H33" s="31">
        <f t="shared" si="0"/>
        <v>2.6949346988028866E-2</v>
      </c>
    </row>
    <row r="34" spans="1:8" x14ac:dyDescent="0.2">
      <c r="A34" s="1">
        <f>[1]Dates!$A$77</f>
        <v>41456</v>
      </c>
      <c r="B34" s="86">
        <v>12.65</v>
      </c>
      <c r="C34" s="86" t="e">
        <v>#N/A</v>
      </c>
      <c r="E34" s="6"/>
      <c r="F34">
        <f>[1]Dates!C37</f>
        <v>2018</v>
      </c>
      <c r="G34" s="6">
        <v>12.889306995</v>
      </c>
      <c r="H34" s="31">
        <f t="shared" si="0"/>
        <v>1.7124123869005636E-4</v>
      </c>
    </row>
    <row r="35" spans="1:8" x14ac:dyDescent="0.2">
      <c r="A35" s="1">
        <f>[1]Dates!$A$78</f>
        <v>41487</v>
      </c>
      <c r="B35" s="86">
        <v>12.53</v>
      </c>
      <c r="C35" s="86" t="e">
        <v>#N/A</v>
      </c>
      <c r="E35" s="6"/>
      <c r="F35">
        <f>[1]Dates!C38</f>
        <v>2019</v>
      </c>
      <c r="G35" s="6">
        <v>13.083503469</v>
      </c>
      <c r="H35" s="31">
        <f t="shared" si="0"/>
        <v>1.5066479064804073E-2</v>
      </c>
    </row>
    <row r="36" spans="1:8" x14ac:dyDescent="0.2">
      <c r="A36" s="1">
        <f>[1]Dates!$A$79</f>
        <v>41518</v>
      </c>
      <c r="B36" s="86">
        <v>12.51</v>
      </c>
      <c r="C36" s="86" t="e">
        <v>#N/A</v>
      </c>
      <c r="E36" s="6"/>
      <c r="F36">
        <f>[1]Dates!C39</f>
        <v>2020</v>
      </c>
      <c r="G36" s="6">
        <v>13.2283515</v>
      </c>
      <c r="H36" s="31">
        <f t="shared" si="0"/>
        <v>1.1071043114957879E-2</v>
      </c>
    </row>
    <row r="37" spans="1:8" x14ac:dyDescent="0.2">
      <c r="A37" s="1">
        <f>[1]Dates!$A$80</f>
        <v>41548</v>
      </c>
      <c r="B37" s="86">
        <v>12.36</v>
      </c>
      <c r="C37" s="86" t="e">
        <v>#N/A</v>
      </c>
      <c r="E37" s="6"/>
      <c r="G37" s="6"/>
      <c r="H37" s="31"/>
    </row>
    <row r="38" spans="1:8" x14ac:dyDescent="0.2">
      <c r="A38" s="1">
        <f>[1]Dates!$A$81</f>
        <v>41579</v>
      </c>
      <c r="B38" s="86">
        <v>12.1</v>
      </c>
      <c r="C38" s="86" t="e">
        <v>#N/A</v>
      </c>
      <c r="E38" s="6"/>
      <c r="G38" s="6"/>
      <c r="H38" s="31"/>
    </row>
    <row r="39" spans="1:8" x14ac:dyDescent="0.2">
      <c r="A39" s="1">
        <f>[1]Dates!$A$82</f>
        <v>41609</v>
      </c>
      <c r="B39" s="86">
        <v>11.72</v>
      </c>
      <c r="C39" s="86" t="e">
        <v>#N/A</v>
      </c>
      <c r="E39" s="6"/>
      <c r="G39" s="6"/>
      <c r="H39" s="31"/>
    </row>
    <row r="40" spans="1:8" x14ac:dyDescent="0.2">
      <c r="A40" s="1">
        <f>[1]Dates!$A$83</f>
        <v>41640</v>
      </c>
      <c r="B40" s="86">
        <v>11.65</v>
      </c>
      <c r="C40" s="86" t="e">
        <v>#N/A</v>
      </c>
      <c r="E40" s="6"/>
      <c r="G40" s="6"/>
      <c r="H40" s="31"/>
    </row>
    <row r="41" spans="1:8" x14ac:dyDescent="0.2">
      <c r="A41" s="1">
        <f>[1]Dates!$A$84</f>
        <v>41671</v>
      </c>
      <c r="B41" s="86">
        <v>11.94</v>
      </c>
      <c r="C41" s="86" t="e">
        <v>#N/A</v>
      </c>
      <c r="E41" s="6"/>
      <c r="G41" s="6"/>
      <c r="H41" s="31"/>
    </row>
    <row r="42" spans="1:8" x14ac:dyDescent="0.2">
      <c r="A42" s="1">
        <f>[1]Dates!$A$85</f>
        <v>41699</v>
      </c>
      <c r="B42" s="86">
        <v>12.25</v>
      </c>
      <c r="C42" s="86" t="e">
        <v>#N/A</v>
      </c>
      <c r="E42" s="6"/>
    </row>
    <row r="43" spans="1:8" x14ac:dyDescent="0.2">
      <c r="A43" s="1">
        <f>[1]Dates!$A$86</f>
        <v>41730</v>
      </c>
      <c r="B43" s="86">
        <v>12.31</v>
      </c>
      <c r="C43" s="86" t="e">
        <v>#N/A</v>
      </c>
      <c r="E43" s="6"/>
    </row>
    <row r="44" spans="1:8" x14ac:dyDescent="0.2">
      <c r="A44" s="1">
        <f>[1]Dates!$A$87</f>
        <v>41760</v>
      </c>
      <c r="B44" s="86">
        <v>12.85</v>
      </c>
      <c r="C44" s="86" t="e">
        <v>#N/A</v>
      </c>
      <c r="E44" s="6"/>
    </row>
    <row r="45" spans="1:8" x14ac:dyDescent="0.2">
      <c r="A45" s="1">
        <f>[1]Dates!$A$88</f>
        <v>41791</v>
      </c>
      <c r="B45" s="86">
        <v>12.99</v>
      </c>
      <c r="C45" s="86" t="e">
        <v>#N/A</v>
      </c>
      <c r="E45" s="6"/>
    </row>
    <row r="46" spans="1:8" x14ac:dyDescent="0.2">
      <c r="A46" s="1">
        <f>[1]Dates!$A$89</f>
        <v>41821</v>
      </c>
      <c r="B46" s="86">
        <v>13.09</v>
      </c>
      <c r="C46" s="86" t="e">
        <v>#N/A</v>
      </c>
      <c r="E46" s="6"/>
    </row>
    <row r="47" spans="1:8" x14ac:dyDescent="0.2">
      <c r="A47" s="1">
        <f>[1]Dates!$A$90</f>
        <v>41852</v>
      </c>
      <c r="B47" s="86">
        <v>13.04</v>
      </c>
      <c r="C47" s="86" t="e">
        <v>#N/A</v>
      </c>
      <c r="E47" s="6"/>
    </row>
    <row r="48" spans="1:8" x14ac:dyDescent="0.2">
      <c r="A48" s="1">
        <f>[1]Dates!$A$91</f>
        <v>41883</v>
      </c>
      <c r="B48" s="86">
        <v>12.95</v>
      </c>
      <c r="C48" s="86" t="e">
        <v>#N/A</v>
      </c>
      <c r="E48" s="6"/>
    </row>
    <row r="49" spans="1:5" x14ac:dyDescent="0.2">
      <c r="A49" s="1">
        <f>[1]Dates!$A$92</f>
        <v>41913</v>
      </c>
      <c r="B49" s="86">
        <v>12.6</v>
      </c>
      <c r="C49" s="86" t="e">
        <v>#N/A</v>
      </c>
      <c r="E49" s="6"/>
    </row>
    <row r="50" spans="1:5" x14ac:dyDescent="0.2">
      <c r="A50" s="1">
        <f>[1]Dates!$A$93</f>
        <v>41944</v>
      </c>
      <c r="B50" s="86">
        <v>12.48</v>
      </c>
      <c r="C50" s="86" t="e">
        <v>#N/A</v>
      </c>
      <c r="E50" s="6"/>
    </row>
    <row r="51" spans="1:5" x14ac:dyDescent="0.2">
      <c r="A51" s="1">
        <f>[1]Dates!$A$94</f>
        <v>41974</v>
      </c>
      <c r="B51" s="86">
        <v>12.17</v>
      </c>
      <c r="C51" s="86" t="e">
        <v>#N/A</v>
      </c>
      <c r="E51" s="6"/>
    </row>
    <row r="52" spans="1:5" x14ac:dyDescent="0.2">
      <c r="A52" s="1">
        <f>[1]Dates!$A$95</f>
        <v>42005</v>
      </c>
      <c r="B52" s="86">
        <v>12.1</v>
      </c>
      <c r="C52" s="86" t="e">
        <v>#N/A</v>
      </c>
      <c r="E52" s="6"/>
    </row>
    <row r="53" spans="1:5" x14ac:dyDescent="0.2">
      <c r="A53" s="1">
        <f>[1]Dates!$A$96</f>
        <v>42036</v>
      </c>
      <c r="B53" s="86">
        <v>12.29</v>
      </c>
      <c r="C53" s="86" t="e">
        <v>#N/A</v>
      </c>
      <c r="E53" s="6"/>
    </row>
    <row r="54" spans="1:5" x14ac:dyDescent="0.2">
      <c r="A54" s="1">
        <f>[1]Dates!$A$97</f>
        <v>42064</v>
      </c>
      <c r="B54" s="86">
        <v>12.33</v>
      </c>
      <c r="C54" s="86" t="e">
        <v>#N/A</v>
      </c>
      <c r="E54" s="6"/>
    </row>
    <row r="55" spans="1:5" x14ac:dyDescent="0.2">
      <c r="A55" s="1">
        <f>[1]Dates!$A$98</f>
        <v>42095</v>
      </c>
      <c r="B55" s="86">
        <v>12.62</v>
      </c>
      <c r="C55" s="86" t="e">
        <v>#N/A</v>
      </c>
      <c r="E55" s="6"/>
    </row>
    <row r="56" spans="1:5" x14ac:dyDescent="0.2">
      <c r="A56" s="1">
        <f>[1]Dates!$A$99</f>
        <v>42125</v>
      </c>
      <c r="B56" s="86">
        <v>12.93</v>
      </c>
      <c r="C56" s="86" t="e">
        <v>#N/A</v>
      </c>
      <c r="E56" s="6"/>
    </row>
    <row r="57" spans="1:5" x14ac:dyDescent="0.2">
      <c r="A57" s="1">
        <f>[1]Dates!$A$100</f>
        <v>42156</v>
      </c>
      <c r="B57" s="86">
        <v>12.92</v>
      </c>
      <c r="C57" s="86" t="e">
        <v>#N/A</v>
      </c>
      <c r="E57" s="6"/>
    </row>
    <row r="58" spans="1:5" x14ac:dyDescent="0.2">
      <c r="A58" s="1">
        <f>[1]Dates!$A$101</f>
        <v>42186</v>
      </c>
      <c r="B58" s="86">
        <v>12.94</v>
      </c>
      <c r="C58" s="86" t="e">
        <v>#N/A</v>
      </c>
      <c r="E58" s="6"/>
    </row>
    <row r="59" spans="1:5" x14ac:dyDescent="0.2">
      <c r="A59" s="1">
        <f>[1]Dates!$A$102</f>
        <v>42217</v>
      </c>
      <c r="B59" s="86">
        <v>12.91</v>
      </c>
      <c r="C59" s="86" t="e">
        <v>#N/A</v>
      </c>
      <c r="E59" s="6"/>
    </row>
    <row r="60" spans="1:5" x14ac:dyDescent="0.2">
      <c r="A60" s="1">
        <f>[1]Dates!$A$103</f>
        <v>42248</v>
      </c>
      <c r="B60" s="86">
        <v>13.03</v>
      </c>
      <c r="C60" s="86" t="e">
        <v>#N/A</v>
      </c>
      <c r="E60" s="6"/>
    </row>
    <row r="61" spans="1:5" x14ac:dyDescent="0.2">
      <c r="A61" s="1">
        <f>[1]Dates!$A$104</f>
        <v>42278</v>
      </c>
      <c r="B61" s="86">
        <v>12.72</v>
      </c>
      <c r="C61" s="86" t="e">
        <v>#N/A</v>
      </c>
      <c r="E61" s="6"/>
    </row>
    <row r="62" spans="1:5" x14ac:dyDescent="0.2">
      <c r="A62" s="1">
        <f>[1]Dates!$A$105</f>
        <v>42309</v>
      </c>
      <c r="B62" s="86">
        <v>12.71</v>
      </c>
      <c r="C62" s="86" t="e">
        <v>#N/A</v>
      </c>
      <c r="E62" s="6"/>
    </row>
    <row r="63" spans="1:5" x14ac:dyDescent="0.2">
      <c r="A63" s="1">
        <f>[1]Dates!$A$106</f>
        <v>42339</v>
      </c>
      <c r="B63" s="86">
        <v>12.32</v>
      </c>
      <c r="C63" s="86" t="e">
        <v>#N/A</v>
      </c>
      <c r="E63" s="6"/>
    </row>
    <row r="64" spans="1:5" x14ac:dyDescent="0.2">
      <c r="A64" s="1">
        <f>[1]Dates!$A$107</f>
        <v>42370</v>
      </c>
      <c r="B64" s="86">
        <v>11.99</v>
      </c>
      <c r="C64" s="86" t="e">
        <v>#N/A</v>
      </c>
      <c r="E64" s="6"/>
    </row>
    <row r="65" spans="1:5" x14ac:dyDescent="0.2">
      <c r="A65" s="1">
        <f>[1]Dates!$A$108</f>
        <v>42401</v>
      </c>
      <c r="B65" s="86">
        <v>12.14</v>
      </c>
      <c r="C65" s="86" t="e">
        <v>#N/A</v>
      </c>
      <c r="E65" s="6"/>
    </row>
    <row r="66" spans="1:5" x14ac:dyDescent="0.2">
      <c r="A66" s="1">
        <f>[1]Dates!$A$109</f>
        <v>42430</v>
      </c>
      <c r="B66" s="86">
        <v>12.56</v>
      </c>
      <c r="C66" s="86" t="e">
        <v>#N/A</v>
      </c>
      <c r="E66" s="6"/>
    </row>
    <row r="67" spans="1:5" x14ac:dyDescent="0.2">
      <c r="A67" s="1">
        <f>[1]Dates!$A$110</f>
        <v>42461</v>
      </c>
      <c r="B67" s="86">
        <v>12.43</v>
      </c>
      <c r="C67" s="86" t="e">
        <v>#N/A</v>
      </c>
      <c r="E67" s="6"/>
    </row>
    <row r="68" spans="1:5" x14ac:dyDescent="0.2">
      <c r="A68" s="1">
        <f>[1]Dates!$A$111</f>
        <v>42491</v>
      </c>
      <c r="B68" s="86">
        <v>12.79</v>
      </c>
      <c r="C68" s="86" t="e">
        <v>#N/A</v>
      </c>
      <c r="E68" s="6"/>
    </row>
    <row r="69" spans="1:5" x14ac:dyDescent="0.2">
      <c r="A69" s="1">
        <f>[1]Dates!$A$112</f>
        <v>42522</v>
      </c>
      <c r="B69" s="86">
        <v>12.73</v>
      </c>
      <c r="C69" s="86" t="e">
        <v>#N/A</v>
      </c>
      <c r="E69" s="6"/>
    </row>
    <row r="70" spans="1:5" x14ac:dyDescent="0.2">
      <c r="A70" s="1">
        <f>[1]Dates!$A$113</f>
        <v>42552</v>
      </c>
      <c r="B70" s="86">
        <v>12.68</v>
      </c>
      <c r="C70" s="86" t="e">
        <v>#N/A</v>
      </c>
      <c r="E70" s="6"/>
    </row>
    <row r="71" spans="1:5" x14ac:dyDescent="0.2">
      <c r="A71" s="1">
        <f>[1]Dates!$A$114</f>
        <v>42583</v>
      </c>
      <c r="B71" s="86">
        <v>12.88</v>
      </c>
      <c r="C71" s="86" t="e">
        <v>#N/A</v>
      </c>
      <c r="E71" s="6"/>
    </row>
    <row r="72" spans="1:5" x14ac:dyDescent="0.2">
      <c r="A72" s="1">
        <f>[1]Dates!$A$115</f>
        <v>42614</v>
      </c>
      <c r="B72" s="86">
        <v>12.87</v>
      </c>
      <c r="C72" s="86" t="e">
        <v>#N/A</v>
      </c>
      <c r="E72" s="6"/>
    </row>
    <row r="73" spans="1:5" x14ac:dyDescent="0.2">
      <c r="A73" s="1">
        <f>[1]Dates!$A$116</f>
        <v>42644</v>
      </c>
      <c r="B73" s="86">
        <v>12.46</v>
      </c>
      <c r="C73" s="86" t="e">
        <v>#N/A</v>
      </c>
      <c r="E73" s="6"/>
    </row>
    <row r="74" spans="1:5" x14ac:dyDescent="0.2">
      <c r="A74" s="1">
        <f>[1]Dates!$A$117</f>
        <v>42675</v>
      </c>
      <c r="B74" s="86">
        <v>12.75</v>
      </c>
      <c r="C74" s="86" t="e">
        <v>#N/A</v>
      </c>
      <c r="E74" s="6"/>
    </row>
    <row r="75" spans="1:5" x14ac:dyDescent="0.2">
      <c r="A75" s="1">
        <f>[1]Dates!$A$118</f>
        <v>42705</v>
      </c>
      <c r="B75" s="86">
        <v>12.23</v>
      </c>
      <c r="C75" s="86" t="e">
        <v>#N/A</v>
      </c>
      <c r="E75" s="6"/>
    </row>
    <row r="76" spans="1:5" x14ac:dyDescent="0.2">
      <c r="A76" s="1">
        <f>[1]Dates!$A$119</f>
        <v>42736</v>
      </c>
      <c r="B76" s="86">
        <v>12.21</v>
      </c>
      <c r="C76" s="86" t="e">
        <v>#N/A</v>
      </c>
      <c r="E76" s="6"/>
    </row>
    <row r="77" spans="1:5" x14ac:dyDescent="0.2">
      <c r="A77" s="1">
        <f>[1]Dates!$A$120</f>
        <v>42767</v>
      </c>
      <c r="B77" s="86">
        <v>12.79</v>
      </c>
      <c r="C77" s="86" t="e">
        <v>#N/A</v>
      </c>
      <c r="E77" s="6"/>
    </row>
    <row r="78" spans="1:5" x14ac:dyDescent="0.2">
      <c r="A78" s="1">
        <f>[1]Dates!$A$121</f>
        <v>42795</v>
      </c>
      <c r="B78" s="86">
        <v>12.89</v>
      </c>
      <c r="C78" s="86" t="e">
        <v>#N/A</v>
      </c>
      <c r="E78" s="6"/>
    </row>
    <row r="79" spans="1:5" x14ac:dyDescent="0.2">
      <c r="A79" s="1">
        <f>[1]Dates!$A$122</f>
        <v>42826</v>
      </c>
      <c r="B79" s="86">
        <v>12.72</v>
      </c>
      <c r="C79" s="86" t="e">
        <v>#N/A</v>
      </c>
      <c r="E79" s="6"/>
    </row>
    <row r="80" spans="1:5" x14ac:dyDescent="0.2">
      <c r="A80" s="1">
        <f>[1]Dates!$A$123</f>
        <v>42856</v>
      </c>
      <c r="B80" s="86">
        <v>13.07</v>
      </c>
      <c r="C80" s="86" t="e">
        <v>#N/A</v>
      </c>
      <c r="E80" s="6"/>
    </row>
    <row r="81" spans="1:5" x14ac:dyDescent="0.2">
      <c r="A81" s="1">
        <f>[1]Dates!$A$124</f>
        <v>42887</v>
      </c>
      <c r="B81" s="86">
        <v>13.2</v>
      </c>
      <c r="C81" s="86" t="e">
        <v>#N/A</v>
      </c>
      <c r="E81" s="6"/>
    </row>
    <row r="82" spans="1:5" x14ac:dyDescent="0.2">
      <c r="A82" s="1">
        <f>[1]Dates!$A$125</f>
        <v>42917</v>
      </c>
      <c r="B82" s="86">
        <v>13.08</v>
      </c>
      <c r="C82" s="86" t="e">
        <v>#N/A</v>
      </c>
      <c r="E82" s="6"/>
    </row>
    <row r="83" spans="1:5" x14ac:dyDescent="0.2">
      <c r="A83" s="1">
        <f>[1]Dates!$A$126</f>
        <v>42948</v>
      </c>
      <c r="B83" s="86">
        <v>13.15</v>
      </c>
      <c r="C83" s="86" t="e">
        <v>#N/A</v>
      </c>
      <c r="E83" s="6"/>
    </row>
    <row r="84" spans="1:5" x14ac:dyDescent="0.2">
      <c r="A84" s="1">
        <f>[1]Dates!$A$127</f>
        <v>42979</v>
      </c>
      <c r="B84" s="86">
        <v>13.28</v>
      </c>
      <c r="C84" s="86" t="e">
        <v>#N/A</v>
      </c>
      <c r="E84" s="6"/>
    </row>
    <row r="85" spans="1:5" x14ac:dyDescent="0.2">
      <c r="A85" s="1">
        <f>[1]Dates!$A$128</f>
        <v>43009</v>
      </c>
      <c r="B85" s="86">
        <v>12.8</v>
      </c>
      <c r="C85" s="86" t="e">
        <v>#N/A</v>
      </c>
      <c r="E85" s="6"/>
    </row>
    <row r="86" spans="1:5" x14ac:dyDescent="0.2">
      <c r="A86" s="1">
        <f>[1]Dates!$A$129</f>
        <v>43040</v>
      </c>
      <c r="B86" s="86">
        <v>12.94</v>
      </c>
      <c r="C86" s="86" t="e">
        <v>#N/A</v>
      </c>
      <c r="E86" s="6"/>
    </row>
    <row r="87" spans="1:5" x14ac:dyDescent="0.2">
      <c r="A87" s="1">
        <f>[1]Dates!$A$130</f>
        <v>43070</v>
      </c>
      <c r="B87" s="86">
        <v>12.45</v>
      </c>
      <c r="C87" s="86" t="e">
        <v>#N/A</v>
      </c>
      <c r="E87" s="6"/>
    </row>
    <row r="88" spans="1:5" x14ac:dyDescent="0.2">
      <c r="A88" s="1">
        <f>[1]Dates!$A$131</f>
        <v>43101</v>
      </c>
      <c r="B88" s="86">
        <v>12.25</v>
      </c>
      <c r="C88" s="86" t="e">
        <v>#N/A</v>
      </c>
      <c r="E88" s="6"/>
    </row>
    <row r="89" spans="1:5" x14ac:dyDescent="0.2">
      <c r="A89" s="1">
        <f>[1]Dates!$A$132</f>
        <v>43132</v>
      </c>
      <c r="B89" s="86">
        <v>12.66</v>
      </c>
      <c r="C89" s="86" t="e">
        <v>#N/A</v>
      </c>
      <c r="E89" s="6"/>
    </row>
    <row r="90" spans="1:5" x14ac:dyDescent="0.2">
      <c r="A90" s="1">
        <f>[1]Dates!$A$133</f>
        <v>43160</v>
      </c>
      <c r="B90" s="86">
        <v>12.99</v>
      </c>
      <c r="C90" s="86" t="e">
        <v>#N/A</v>
      </c>
      <c r="E90" s="6"/>
    </row>
    <row r="91" spans="1:5" x14ac:dyDescent="0.2">
      <c r="A91" s="1">
        <f>[1]Dates!$A$134</f>
        <v>43191</v>
      </c>
      <c r="B91" s="86">
        <v>12.88</v>
      </c>
      <c r="C91" s="86" t="e">
        <v>#N/A</v>
      </c>
      <c r="E91" s="6"/>
    </row>
    <row r="92" spans="1:5" x14ac:dyDescent="0.2">
      <c r="A92" s="1">
        <f>[1]Dates!$A$135</f>
        <v>43221</v>
      </c>
      <c r="B92" s="86">
        <v>13.15</v>
      </c>
      <c r="C92" s="86" t="e">
        <v>#N/A</v>
      </c>
      <c r="E92" s="6"/>
    </row>
    <row r="93" spans="1:5" x14ac:dyDescent="0.2">
      <c r="A93" s="1">
        <f>[1]Dates!$A$136</f>
        <v>43252</v>
      </c>
      <c r="B93" s="86">
        <v>13.04</v>
      </c>
      <c r="C93" s="86" t="e">
        <v>#N/A</v>
      </c>
      <c r="E93" s="6"/>
    </row>
    <row r="94" spans="1:5" x14ac:dyDescent="0.2">
      <c r="A94" s="1">
        <f>[1]Dates!$A$137</f>
        <v>43282</v>
      </c>
      <c r="B94" s="86">
        <v>13.13</v>
      </c>
      <c r="C94" s="86" t="e">
        <v>#N/A</v>
      </c>
      <c r="E94" s="6"/>
    </row>
    <row r="95" spans="1:5" x14ac:dyDescent="0.2">
      <c r="A95" s="1">
        <f>[1]Dates!$A$138</f>
        <v>43313</v>
      </c>
      <c r="B95" s="86">
        <v>13.28</v>
      </c>
      <c r="C95" s="86" t="e">
        <v>#N/A</v>
      </c>
      <c r="E95" s="6"/>
    </row>
    <row r="96" spans="1:5" x14ac:dyDescent="0.2">
      <c r="A96" s="1">
        <f>[1]Dates!$A$139</f>
        <v>43344</v>
      </c>
      <c r="B96" s="86">
        <v>13.01</v>
      </c>
      <c r="C96" s="86" t="e">
        <v>#N/A</v>
      </c>
      <c r="E96" s="6"/>
    </row>
    <row r="97" spans="1:5" x14ac:dyDescent="0.2">
      <c r="A97" s="1">
        <f>[1]Dates!$A$140</f>
        <v>43374</v>
      </c>
      <c r="B97" s="86">
        <v>12.87</v>
      </c>
      <c r="C97" s="86" t="e">
        <v>#N/A</v>
      </c>
      <c r="E97" s="6"/>
    </row>
    <row r="98" spans="1:5" x14ac:dyDescent="0.2">
      <c r="A98" s="1">
        <f>[1]Dates!$A$141</f>
        <v>43405</v>
      </c>
      <c r="B98" s="86">
        <v>12.95</v>
      </c>
      <c r="C98" s="86" t="e">
        <v>#N/A</v>
      </c>
      <c r="E98" s="6"/>
    </row>
    <row r="99" spans="1:5" x14ac:dyDescent="0.2">
      <c r="A99" s="1">
        <f>[1]Dates!$A$142</f>
        <v>43435</v>
      </c>
      <c r="B99" s="86">
        <v>12.47</v>
      </c>
      <c r="C99" s="86" t="e">
        <v>#N/A</v>
      </c>
      <c r="E99" s="6"/>
    </row>
    <row r="100" spans="1:5" x14ac:dyDescent="0.2">
      <c r="A100" s="1">
        <f>[1]Dates!$A$143</f>
        <v>43466</v>
      </c>
      <c r="B100" s="86">
        <v>12.47</v>
      </c>
      <c r="C100" s="86" t="e">
        <v>#N/A</v>
      </c>
      <c r="E100" s="6"/>
    </row>
    <row r="101" spans="1:5" x14ac:dyDescent="0.2">
      <c r="A101" s="1">
        <f>[1]Dates!$A$144</f>
        <v>43497</v>
      </c>
      <c r="B101" s="86">
        <v>12.7</v>
      </c>
      <c r="C101" s="86" t="e">
        <v>#N/A</v>
      </c>
      <c r="E101" s="6"/>
    </row>
    <row r="102" spans="1:5" x14ac:dyDescent="0.2">
      <c r="A102" s="1">
        <f>[1]Dates!$A$145</f>
        <v>43525</v>
      </c>
      <c r="B102" s="86">
        <v>12.83</v>
      </c>
      <c r="C102" s="86" t="e">
        <v>#N/A</v>
      </c>
      <c r="E102" s="6"/>
    </row>
    <row r="103" spans="1:5" x14ac:dyDescent="0.2">
      <c r="A103" s="1">
        <f>[1]Dates!$A$146</f>
        <v>43556</v>
      </c>
      <c r="B103" s="86">
        <v>13.26</v>
      </c>
      <c r="C103" s="86" t="e">
        <v>#N/A</v>
      </c>
      <c r="E103" s="6"/>
    </row>
    <row r="104" spans="1:5" x14ac:dyDescent="0.2">
      <c r="A104" s="1">
        <f>[1]Dates!$A$147</f>
        <v>43586</v>
      </c>
      <c r="B104" s="86">
        <v>13.537879999999999</v>
      </c>
      <c r="C104" s="86" t="e">
        <v>#N/A</v>
      </c>
      <c r="E104" s="6"/>
    </row>
    <row r="105" spans="1:5" x14ac:dyDescent="0.2">
      <c r="A105" s="1">
        <f>[1]Dates!$A$148</f>
        <v>43617</v>
      </c>
      <c r="B105" s="86">
        <v>13.442679999999999</v>
      </c>
      <c r="C105" s="86">
        <v>13.442679999999999</v>
      </c>
      <c r="E105" s="6"/>
    </row>
    <row r="106" spans="1:5" x14ac:dyDescent="0.2">
      <c r="A106" s="1">
        <f>[1]Dates!$A$149</f>
        <v>43647</v>
      </c>
      <c r="B106" s="86" t="e">
        <v>#N/A</v>
      </c>
      <c r="C106" s="86">
        <v>13.3872</v>
      </c>
      <c r="E106" s="6"/>
    </row>
    <row r="107" spans="1:5" x14ac:dyDescent="0.2">
      <c r="A107" s="1">
        <f>[1]Dates!$A$150</f>
        <v>43678</v>
      </c>
      <c r="B107" s="86" t="e">
        <v>#N/A</v>
      </c>
      <c r="C107" s="86">
        <v>13.423220000000001</v>
      </c>
      <c r="E107" s="6"/>
    </row>
    <row r="108" spans="1:5" x14ac:dyDescent="0.2">
      <c r="A108" s="1">
        <f>[1]Dates!$A$151</f>
        <v>43709</v>
      </c>
      <c r="B108" s="86" t="e">
        <v>#N/A</v>
      </c>
      <c r="C108" s="86">
        <v>13.255509999999999</v>
      </c>
      <c r="E108" s="6"/>
    </row>
    <row r="109" spans="1:5" x14ac:dyDescent="0.2">
      <c r="A109" s="1">
        <f>[1]Dates!$A$152</f>
        <v>43739</v>
      </c>
      <c r="B109" s="86" t="e">
        <v>#N/A</v>
      </c>
      <c r="C109" s="86">
        <v>13.01065</v>
      </c>
      <c r="E109" s="6"/>
    </row>
    <row r="110" spans="1:5" x14ac:dyDescent="0.2">
      <c r="A110" s="1">
        <f>[1]Dates!$A$153</f>
        <v>43770</v>
      </c>
      <c r="B110" s="86" t="e">
        <v>#N/A</v>
      </c>
      <c r="C110" s="86">
        <v>13.148149999999999</v>
      </c>
      <c r="E110" s="6"/>
    </row>
    <row r="111" spans="1:5" x14ac:dyDescent="0.2">
      <c r="A111" s="1">
        <f>[1]Dates!$A$154</f>
        <v>43800</v>
      </c>
      <c r="B111" s="86" t="e">
        <v>#N/A</v>
      </c>
      <c r="C111" s="86">
        <v>12.5657</v>
      </c>
      <c r="E111" s="6"/>
    </row>
    <row r="112" spans="1:5" x14ac:dyDescent="0.2">
      <c r="A112" s="1">
        <f>[1]Dates!$A$155</f>
        <v>43831</v>
      </c>
      <c r="B112" s="86" t="e">
        <v>#N/A</v>
      </c>
      <c r="C112" s="86">
        <v>12.50868</v>
      </c>
      <c r="E112" s="6"/>
    </row>
    <row r="113" spans="1:5" x14ac:dyDescent="0.2">
      <c r="A113" s="1">
        <f>[1]Dates!$A$156</f>
        <v>43862</v>
      </c>
      <c r="B113" s="86" t="e">
        <v>#N/A</v>
      </c>
      <c r="C113" s="86">
        <v>12.70979</v>
      </c>
      <c r="E113" s="6"/>
    </row>
    <row r="114" spans="1:5" x14ac:dyDescent="0.2">
      <c r="A114" s="1">
        <f>[1]Dates!$A$157</f>
        <v>43891</v>
      </c>
      <c r="B114" s="86" t="e">
        <v>#N/A</v>
      </c>
      <c r="C114" s="86">
        <v>12.89146</v>
      </c>
      <c r="E114" s="6"/>
    </row>
    <row r="115" spans="1:5" x14ac:dyDescent="0.2">
      <c r="A115" s="1">
        <f>[1]Dates!$A$158</f>
        <v>43922</v>
      </c>
      <c r="B115" s="86" t="e">
        <v>#N/A</v>
      </c>
      <c r="C115" s="86">
        <v>13.42252</v>
      </c>
      <c r="E115" s="6"/>
    </row>
    <row r="116" spans="1:5" x14ac:dyDescent="0.2">
      <c r="A116" s="1">
        <f>[1]Dates!$A$159</f>
        <v>43952</v>
      </c>
      <c r="B116" s="86" t="e">
        <v>#N/A</v>
      </c>
      <c r="C116" s="86">
        <v>13.65645</v>
      </c>
      <c r="E116" s="6"/>
    </row>
    <row r="117" spans="1:5" x14ac:dyDescent="0.2">
      <c r="A117" s="1">
        <f>[1]Dates!$A$160</f>
        <v>43983</v>
      </c>
      <c r="B117" s="86" t="e">
        <v>#N/A</v>
      </c>
      <c r="C117" s="86">
        <v>13.589040000000001</v>
      </c>
      <c r="E117" s="6"/>
    </row>
    <row r="118" spans="1:5" x14ac:dyDescent="0.2">
      <c r="A118" s="1">
        <f>[1]Dates!$A$161</f>
        <v>44013</v>
      </c>
      <c r="B118" s="86" t="e">
        <v>#N/A</v>
      </c>
      <c r="C118" s="86">
        <v>13.535080000000001</v>
      </c>
      <c r="E118" s="6"/>
    </row>
    <row r="119" spans="1:5" x14ac:dyDescent="0.2">
      <c r="A119" s="1">
        <f>[1]Dates!$A$162</f>
        <v>44044</v>
      </c>
      <c r="B119" s="86" t="e">
        <v>#N/A</v>
      </c>
      <c r="C119" s="86">
        <v>13.596500000000001</v>
      </c>
      <c r="E119" s="6"/>
    </row>
    <row r="120" spans="1:5" x14ac:dyDescent="0.2">
      <c r="A120" s="1">
        <f>[1]Dates!$A$163</f>
        <v>44075</v>
      </c>
      <c r="B120" s="86" t="e">
        <v>#N/A</v>
      </c>
      <c r="C120" s="86">
        <v>13.44768</v>
      </c>
      <c r="E120" s="6"/>
    </row>
    <row r="121" spans="1:5" x14ac:dyDescent="0.2">
      <c r="A121" s="1">
        <f>[1]Dates!$A$164</f>
        <v>44105</v>
      </c>
      <c r="B121" s="86" t="e">
        <v>#N/A</v>
      </c>
      <c r="C121" s="86">
        <v>13.1957</v>
      </c>
      <c r="E121" s="6"/>
    </row>
    <row r="122" spans="1:5" x14ac:dyDescent="0.2">
      <c r="A122" s="1">
        <f>[1]Dates!$A$165</f>
        <v>44136</v>
      </c>
      <c r="B122" s="86" t="e">
        <v>#N/A</v>
      </c>
      <c r="C122" s="86">
        <v>13.418570000000001</v>
      </c>
      <c r="E122" s="6"/>
    </row>
    <row r="123" spans="1:5" x14ac:dyDescent="0.2">
      <c r="A123" s="65">
        <f>[1]Dates!$A$166</f>
        <v>44166</v>
      </c>
      <c r="B123" s="86" t="e">
        <v>#N/A</v>
      </c>
      <c r="C123" s="86">
        <v>12.83953</v>
      </c>
      <c r="E123" s="6"/>
    </row>
    <row r="124" spans="1:5" x14ac:dyDescent="0.2">
      <c r="A124" s="367" t="str">
        <f>"Source: Short-Term Energy Outlook, "&amp;[1]Dates!$B$7&amp;""</f>
        <v>Source: Short-Term Energy Outlook, July 2019</v>
      </c>
      <c r="E124" s="6"/>
    </row>
    <row r="126" spans="1:5" x14ac:dyDescent="0.2">
      <c r="A126" s="5"/>
      <c r="B126" s="30" t="s">
        <v>368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tr">
        <f>[1]Dates!$B$6</f>
        <v>Short-Term Energy Outlook, July 2019</v>
      </c>
      <c r="B2"/>
      <c r="C2"/>
    </row>
    <row r="3" spans="1:18" x14ac:dyDescent="0.2">
      <c r="A3" s="22" t="s">
        <v>16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18" t="s">
        <v>385</v>
      </c>
      <c r="R6" s="213" t="s">
        <v>384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219" t="s">
        <v>94</v>
      </c>
      <c r="R7" s="214" t="s">
        <v>388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220" t="s">
        <v>63</v>
      </c>
      <c r="R8" s="214" t="s">
        <v>390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219" t="s">
        <v>98</v>
      </c>
      <c r="R9" s="214" t="s">
        <v>391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21" t="s">
        <v>386</v>
      </c>
      <c r="R10" s="214" t="s">
        <v>392</v>
      </c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21" t="s">
        <v>394</v>
      </c>
      <c r="R11" s="214" t="s">
        <v>395</v>
      </c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21" t="s">
        <v>394</v>
      </c>
      <c r="R12" s="214" t="s">
        <v>404</v>
      </c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Q13" s="219" t="s">
        <v>405</v>
      </c>
      <c r="R13" s="214" t="s">
        <v>389</v>
      </c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Q14" s="222" t="s">
        <v>387</v>
      </c>
      <c r="R14" s="216" t="s">
        <v>393</v>
      </c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5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5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5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5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5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5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  <c r="N22" s="8"/>
    </row>
    <row r="23" spans="1:15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5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5" x14ac:dyDescent="0.2">
      <c r="B25" s="85" t="s">
        <v>88</v>
      </c>
      <c r="C25" s="85"/>
      <c r="D25" s="85"/>
      <c r="E25" s="85"/>
      <c r="F25" s="85"/>
      <c r="G25" s="85"/>
      <c r="H25" s="85"/>
      <c r="I25" s="85"/>
      <c r="K25" s="201" t="s">
        <v>72</v>
      </c>
      <c r="L25" s="201"/>
      <c r="M25" s="201"/>
      <c r="N25" s="201"/>
      <c r="O25" s="201"/>
    </row>
    <row r="26" spans="1:15" x14ac:dyDescent="0.2">
      <c r="A26" s="3"/>
      <c r="B26" s="169"/>
      <c r="C26" s="169" t="s">
        <v>66</v>
      </c>
      <c r="D26" s="169"/>
      <c r="E26" s="169" t="s">
        <v>68</v>
      </c>
      <c r="F26" t="s">
        <v>196</v>
      </c>
      <c r="G26" s="169" t="s">
        <v>6</v>
      </c>
      <c r="H26" s="169" t="s">
        <v>5</v>
      </c>
      <c r="J26" s="229"/>
      <c r="K26" s="169" t="s">
        <v>66</v>
      </c>
      <c r="L26" s="169"/>
      <c r="M26" s="169" t="s">
        <v>68</v>
      </c>
      <c r="N26" t="s">
        <v>196</v>
      </c>
      <c r="O26" s="169"/>
    </row>
    <row r="27" spans="1:15" x14ac:dyDescent="0.2">
      <c r="A27" s="5" t="s">
        <v>12</v>
      </c>
      <c r="B27" s="170" t="s">
        <v>34</v>
      </c>
      <c r="C27" s="170" t="s">
        <v>67</v>
      </c>
      <c r="D27" s="170" t="s">
        <v>63</v>
      </c>
      <c r="E27" s="170" t="s">
        <v>71</v>
      </c>
      <c r="F27" s="116" t="s">
        <v>197</v>
      </c>
      <c r="G27" s="40" t="s">
        <v>70</v>
      </c>
      <c r="H27" s="40" t="s">
        <v>69</v>
      </c>
      <c r="I27" s="9"/>
      <c r="J27" s="170" t="s">
        <v>34</v>
      </c>
      <c r="K27" s="170" t="s">
        <v>67</v>
      </c>
      <c r="L27" s="170" t="s">
        <v>63</v>
      </c>
      <c r="M27" s="170" t="s">
        <v>71</v>
      </c>
      <c r="N27" s="116" t="s">
        <v>197</v>
      </c>
      <c r="O27" s="40" t="s">
        <v>6</v>
      </c>
    </row>
    <row r="28" spans="1:15" x14ac:dyDescent="0.2">
      <c r="A28">
        <f>[1]Dates!$C$32</f>
        <v>2013</v>
      </c>
      <c r="B28" s="78">
        <v>4331.8211221000001</v>
      </c>
      <c r="C28" s="78">
        <v>3081.7412297999999</v>
      </c>
      <c r="D28" s="78">
        <v>2161.6889670999999</v>
      </c>
      <c r="E28" s="78">
        <v>722.97080717999995</v>
      </c>
      <c r="F28" s="78">
        <v>694.54259715000001</v>
      </c>
      <c r="G28" s="228">
        <v>146.86269438400001</v>
      </c>
      <c r="H28" s="78">
        <v>11139.627418</v>
      </c>
      <c r="I28" s="169">
        <f>[1]Dates!$C$32</f>
        <v>2013</v>
      </c>
      <c r="J28" s="369">
        <f t="shared" ref="J28:N35" si="0">B28/$H28</f>
        <v>0.38886588927565152</v>
      </c>
      <c r="K28" s="369">
        <f t="shared" si="0"/>
        <v>0.27664670586920703</v>
      </c>
      <c r="L28" s="369">
        <f t="shared" si="0"/>
        <v>0.19405397379871325</v>
      </c>
      <c r="M28" s="369">
        <f t="shared" si="0"/>
        <v>6.4900806826966709E-2</v>
      </c>
      <c r="N28" s="369">
        <f t="shared" si="0"/>
        <v>6.2348817522184026E-2</v>
      </c>
      <c r="O28" s="370">
        <f t="shared" ref="O28:O35" si="1">G28/H28</f>
        <v>1.3183806681603327E-2</v>
      </c>
    </row>
    <row r="29" spans="1:15" x14ac:dyDescent="0.2">
      <c r="A29">
        <f>[1]Dates!$C$33</f>
        <v>2014</v>
      </c>
      <c r="B29" s="78">
        <v>4333.4529960999998</v>
      </c>
      <c r="C29" s="78">
        <v>3086.5998552999999</v>
      </c>
      <c r="D29" s="78">
        <v>2184.0163889999999</v>
      </c>
      <c r="E29" s="78">
        <v>693.67964013999995</v>
      </c>
      <c r="F29" s="78">
        <v>764.96624125999995</v>
      </c>
      <c r="G29" s="228">
        <v>152.64362484899999</v>
      </c>
      <c r="H29" s="78">
        <v>11215.358747</v>
      </c>
      <c r="I29" s="169">
        <f>[1]Dates!$C$33</f>
        <v>2014</v>
      </c>
      <c r="J29" s="369">
        <f t="shared" si="0"/>
        <v>0.38638558907080495</v>
      </c>
      <c r="K29" s="369">
        <f t="shared" si="0"/>
        <v>0.2752118701620343</v>
      </c>
      <c r="L29" s="369">
        <f t="shared" si="0"/>
        <v>0.19473442074103989</v>
      </c>
      <c r="M29" s="369">
        <f t="shared" si="0"/>
        <v>6.1850865031450958E-2</v>
      </c>
      <c r="N29" s="369">
        <f t="shared" si="0"/>
        <v>6.820702382477252E-2</v>
      </c>
      <c r="O29" s="370">
        <f t="shared" si="1"/>
        <v>1.3610231138600954E-2</v>
      </c>
    </row>
    <row r="30" spans="1:15" x14ac:dyDescent="0.2">
      <c r="A30">
        <f>[1]Dates!$C$34</f>
        <v>2015</v>
      </c>
      <c r="B30" s="78">
        <v>3705.2005227999998</v>
      </c>
      <c r="C30" s="78">
        <v>3653.3756131999999</v>
      </c>
      <c r="D30" s="78">
        <v>2184.0489781000001</v>
      </c>
      <c r="E30" s="78">
        <v>668.46189529000003</v>
      </c>
      <c r="F30" s="78">
        <v>808.65995581000004</v>
      </c>
      <c r="G30" s="228">
        <v>151.76228673999998</v>
      </c>
      <c r="H30" s="78">
        <v>11171.509252</v>
      </c>
      <c r="I30" s="169">
        <f>[1]Dates!$C$34</f>
        <v>2015</v>
      </c>
      <c r="J30" s="369">
        <f t="shared" si="0"/>
        <v>0.33166517067840851</v>
      </c>
      <c r="K30" s="369">
        <f t="shared" si="0"/>
        <v>0.32702614577756783</v>
      </c>
      <c r="L30" s="369">
        <f t="shared" si="0"/>
        <v>0.19550169353429098</v>
      </c>
      <c r="M30" s="369">
        <f t="shared" si="0"/>
        <v>5.9836310404552312E-2</v>
      </c>
      <c r="N30" s="369">
        <f t="shared" si="0"/>
        <v>7.2385918282726947E-2</v>
      </c>
      <c r="O30" s="370">
        <f t="shared" si="1"/>
        <v>1.3584761317082601E-2</v>
      </c>
    </row>
    <row r="31" spans="1:15" x14ac:dyDescent="0.2">
      <c r="A31">
        <f>[1]Dates!$C$35</f>
        <v>2016</v>
      </c>
      <c r="B31" s="78">
        <v>3385.6520455</v>
      </c>
      <c r="C31" s="78">
        <v>3765.8659097999998</v>
      </c>
      <c r="D31" s="78">
        <v>2201.3495846999999</v>
      </c>
      <c r="E31" s="78">
        <v>713.45907336000005</v>
      </c>
      <c r="F31" s="78">
        <v>933.42329915000005</v>
      </c>
      <c r="G31" s="228">
        <v>138.706161366</v>
      </c>
      <c r="H31" s="78">
        <v>11138.456074</v>
      </c>
      <c r="I31" s="169">
        <f>[1]Dates!$C$35</f>
        <v>2016</v>
      </c>
      <c r="J31" s="369">
        <f t="shared" si="0"/>
        <v>0.3039606228194387</v>
      </c>
      <c r="K31" s="369">
        <f t="shared" si="0"/>
        <v>0.33809586218959847</v>
      </c>
      <c r="L31" s="369">
        <f t="shared" si="0"/>
        <v>0.19763507348549966</v>
      </c>
      <c r="M31" s="369">
        <f t="shared" si="0"/>
        <v>6.4053677513295187E-2</v>
      </c>
      <c r="N31" s="369">
        <f t="shared" si="0"/>
        <v>8.3801856644104236E-2</v>
      </c>
      <c r="O31" s="370">
        <f t="shared" si="1"/>
        <v>1.2452907336931157E-2</v>
      </c>
    </row>
    <row r="32" spans="1:15" x14ac:dyDescent="0.2">
      <c r="A32">
        <f>[1]Dates!$C$36</f>
        <v>2017</v>
      </c>
      <c r="B32" s="78">
        <v>3303.6582732000002</v>
      </c>
      <c r="C32" s="78">
        <v>3551.8210481000001</v>
      </c>
      <c r="D32" s="78">
        <v>2205.3414658000002</v>
      </c>
      <c r="E32" s="78">
        <v>805.03726931999995</v>
      </c>
      <c r="F32" s="78">
        <v>1058.2938360999999</v>
      </c>
      <c r="G32" s="228">
        <v>128.643906466</v>
      </c>
      <c r="H32" s="78">
        <v>11052.795799</v>
      </c>
      <c r="I32" s="169">
        <f>[1]Dates!$C$36</f>
        <v>2017</v>
      </c>
      <c r="J32" s="369">
        <f t="shared" si="0"/>
        <v>0.29889797416676223</v>
      </c>
      <c r="K32" s="369">
        <f t="shared" si="0"/>
        <v>0.32135046305852777</v>
      </c>
      <c r="L32" s="369">
        <f t="shared" si="0"/>
        <v>0.19952792993782878</v>
      </c>
      <c r="M32" s="369">
        <f t="shared" si="0"/>
        <v>7.2835623127393306E-2</v>
      </c>
      <c r="N32" s="369">
        <f t="shared" si="0"/>
        <v>9.5748972056079143E-2</v>
      </c>
      <c r="O32" s="370">
        <f t="shared" si="1"/>
        <v>1.1639037652142189E-2</v>
      </c>
    </row>
    <row r="33" spans="1:15" x14ac:dyDescent="0.2">
      <c r="A33">
        <f>[1]Dates!$C$37</f>
        <v>2018</v>
      </c>
      <c r="B33" s="78">
        <v>3140.8019481000001</v>
      </c>
      <c r="C33" s="78">
        <v>4021.9522996000001</v>
      </c>
      <c r="D33" s="78">
        <v>2211.1719425000001</v>
      </c>
      <c r="E33" s="78">
        <v>783.06649959000003</v>
      </c>
      <c r="F33" s="78">
        <v>1153.5590709999999</v>
      </c>
      <c r="G33" s="228">
        <v>135.502056767</v>
      </c>
      <c r="H33" s="78">
        <v>11446.053817</v>
      </c>
      <c r="I33" s="169">
        <f>[1]Dates!$C$37</f>
        <v>2018</v>
      </c>
      <c r="J33" s="369">
        <f t="shared" si="0"/>
        <v>0.27440041767366086</v>
      </c>
      <c r="K33" s="369">
        <f t="shared" si="0"/>
        <v>0.35138331200456913</v>
      </c>
      <c r="L33" s="369">
        <f t="shared" si="0"/>
        <v>0.19318203267714026</v>
      </c>
      <c r="M33" s="369">
        <f t="shared" si="0"/>
        <v>6.8413665714813235E-2</v>
      </c>
      <c r="N33" s="369">
        <f t="shared" si="0"/>
        <v>0.10078225119706335</v>
      </c>
      <c r="O33" s="370">
        <f t="shared" si="1"/>
        <v>1.1838320781416259E-2</v>
      </c>
    </row>
    <row r="34" spans="1:15" x14ac:dyDescent="0.2">
      <c r="A34">
        <f>[1]Dates!$C$38</f>
        <v>2019</v>
      </c>
      <c r="B34" s="78">
        <v>2640.5627384999998</v>
      </c>
      <c r="C34" s="78">
        <v>4212.9348633999998</v>
      </c>
      <c r="D34" s="78">
        <v>2191.9545616</v>
      </c>
      <c r="E34" s="78">
        <v>757.95268883999995</v>
      </c>
      <c r="F34" s="78">
        <v>1263.5602137999999</v>
      </c>
      <c r="G34" s="228">
        <v>124.533916205</v>
      </c>
      <c r="H34" s="78">
        <v>11191.497776</v>
      </c>
      <c r="I34" s="169">
        <f>[1]Dates!$C$38</f>
        <v>2019</v>
      </c>
      <c r="J34" s="369">
        <f t="shared" si="0"/>
        <v>0.23594364144562019</v>
      </c>
      <c r="K34" s="369">
        <f t="shared" si="0"/>
        <v>0.37644066484421557</v>
      </c>
      <c r="L34" s="369">
        <f t="shared" si="0"/>
        <v>0.19585891052943905</v>
      </c>
      <c r="M34" s="369">
        <f t="shared" si="0"/>
        <v>6.7725759680301076E-2</v>
      </c>
      <c r="N34" s="369">
        <f t="shared" si="0"/>
        <v>0.11290358440759252</v>
      </c>
      <c r="O34" s="370">
        <f t="shared" si="1"/>
        <v>1.11275468840338E-2</v>
      </c>
    </row>
    <row r="35" spans="1:15" x14ac:dyDescent="0.2">
      <c r="A35" s="9">
        <f>[1]Dates!$C$39</f>
        <v>2020</v>
      </c>
      <c r="B35" s="79">
        <v>2529.0115108999998</v>
      </c>
      <c r="C35" s="79">
        <v>4192.4555136999998</v>
      </c>
      <c r="D35" s="79">
        <v>2144.3385819999999</v>
      </c>
      <c r="E35" s="79">
        <v>753.09497540999996</v>
      </c>
      <c r="F35" s="79">
        <v>1452.9481667</v>
      </c>
      <c r="G35" s="230">
        <v>128.03575699499999</v>
      </c>
      <c r="H35" s="79">
        <v>11199.885518999999</v>
      </c>
      <c r="I35" s="170">
        <f>[1]Dates!$C$39</f>
        <v>2020</v>
      </c>
      <c r="J35" s="371">
        <f t="shared" si="0"/>
        <v>0.225806907276835</v>
      </c>
      <c r="K35" s="371">
        <f t="shared" si="0"/>
        <v>0.37433021137472572</v>
      </c>
      <c r="L35" s="371">
        <f t="shared" si="0"/>
        <v>0.19146075898385262</v>
      </c>
      <c r="M35" s="371">
        <f t="shared" si="0"/>
        <v>6.7241310112716335E-2</v>
      </c>
      <c r="N35" s="371">
        <f t="shared" si="0"/>
        <v>0.12972884090959252</v>
      </c>
      <c r="O35" s="372">
        <f t="shared" si="1"/>
        <v>1.1431880868585152E-2</v>
      </c>
    </row>
    <row r="36" spans="1:15" x14ac:dyDescent="0.2">
      <c r="A36" s="367" t="str">
        <f>"Source: Short-Term Energy Outlook, "&amp;[1]Dates!$B$7&amp;""</f>
        <v>Source: Short-Term Energy Outlook, July 2019</v>
      </c>
      <c r="C36"/>
      <c r="G36" s="15"/>
    </row>
    <row r="37" spans="1:15" x14ac:dyDescent="0.2">
      <c r="A37" s="32" t="s">
        <v>85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tr">
        <f>[1]Dates!$B$6</f>
        <v>Short-Term Energy Outlook, July 2019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5" t="s">
        <v>98</v>
      </c>
      <c r="R6" s="213" t="s">
        <v>397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99</v>
      </c>
      <c r="R7" s="214" t="s">
        <v>398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100</v>
      </c>
      <c r="R8" s="214" t="s">
        <v>399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101</v>
      </c>
      <c r="R9" s="214" t="s">
        <v>400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19" t="s">
        <v>496</v>
      </c>
      <c r="R10" s="214" t="s">
        <v>401</v>
      </c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89</v>
      </c>
      <c r="R11" s="214" t="s">
        <v>402</v>
      </c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226" t="s">
        <v>90</v>
      </c>
      <c r="R12" s="216" t="s">
        <v>403</v>
      </c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4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4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4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4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4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4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4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4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4" x14ac:dyDescent="0.2">
      <c r="C25"/>
      <c r="E25" s="201" t="s">
        <v>92</v>
      </c>
      <c r="F25" s="201"/>
      <c r="G25" s="201"/>
      <c r="H25" s="201"/>
      <c r="J25" s="201"/>
      <c r="K25" s="201" t="s">
        <v>406</v>
      </c>
      <c r="L25" s="201"/>
      <c r="M25" s="201"/>
      <c r="N25" s="201"/>
    </row>
    <row r="26" spans="1:14" x14ac:dyDescent="0.2">
      <c r="A26" s="9"/>
      <c r="B26" s="89" t="s">
        <v>91</v>
      </c>
      <c r="C26" s="231">
        <f>[1]Dates!$C$35</f>
        <v>2016</v>
      </c>
      <c r="D26" s="231">
        <f>[1]Dates!$C$36</f>
        <v>2017</v>
      </c>
      <c r="E26" s="49">
        <f>[1]Dates!$C$37</f>
        <v>2018</v>
      </c>
      <c r="F26" s="49">
        <f>[1]Dates!$C$38</f>
        <v>2019</v>
      </c>
      <c r="G26" s="49">
        <f>[1]Dates!$C$39</f>
        <v>2020</v>
      </c>
      <c r="H26" s="237"/>
      <c r="I26" s="82">
        <f>[1]Dates!$C$36</f>
        <v>2017</v>
      </c>
      <c r="J26" s="82">
        <f>[1]Dates!$C$37</f>
        <v>2018</v>
      </c>
      <c r="K26" s="82">
        <f>[1]Dates!$C$38</f>
        <v>2019</v>
      </c>
      <c r="L26" s="82">
        <f>[1]Dates!$C$39</f>
        <v>2020</v>
      </c>
    </row>
    <row r="27" spans="1:14" x14ac:dyDescent="0.2">
      <c r="B27" s="7" t="s">
        <v>98</v>
      </c>
      <c r="C27" s="20">
        <v>2.4724417980000002</v>
      </c>
      <c r="D27" s="20">
        <v>2.7669693620000002</v>
      </c>
      <c r="E27" s="20">
        <v>2.6876515140000001</v>
      </c>
      <c r="F27" s="20">
        <v>2.5965948289999998</v>
      </c>
      <c r="G27" s="20">
        <v>2.5938224999999999</v>
      </c>
      <c r="I27" s="20">
        <f t="shared" ref="I27:I33" si="0">D27-C27</f>
        <v>0.29452756400000002</v>
      </c>
      <c r="J27" s="20">
        <f t="shared" ref="J27:J33" si="1">E27-D27</f>
        <v>-7.931784800000008E-2</v>
      </c>
      <c r="K27" s="20">
        <f t="shared" ref="K27:K33" si="2">F27-E27</f>
        <v>-9.1056685000000304E-2</v>
      </c>
      <c r="L27" s="20">
        <f t="shared" ref="L27:L33" si="3">G27-F27</f>
        <v>-2.7723289999999068E-3</v>
      </c>
    </row>
    <row r="28" spans="1:14" x14ac:dyDescent="0.2">
      <c r="B28" s="3" t="s">
        <v>99</v>
      </c>
      <c r="C28" s="20">
        <v>2.2297628380000001</v>
      </c>
      <c r="D28" s="20">
        <v>2.2854875849999998</v>
      </c>
      <c r="E28" s="20">
        <v>2.3569084830000002</v>
      </c>
      <c r="F28" s="20">
        <v>2.2866937059999999</v>
      </c>
      <c r="G28" s="20">
        <v>2.2524948999999999</v>
      </c>
      <c r="I28" s="20">
        <f t="shared" si="0"/>
        <v>5.5724746999999741E-2</v>
      </c>
      <c r="J28" s="20">
        <f t="shared" si="1"/>
        <v>7.1420898000000399E-2</v>
      </c>
      <c r="K28" s="20">
        <f t="shared" si="2"/>
        <v>-7.0214777000000339E-2</v>
      </c>
      <c r="L28" s="20">
        <f t="shared" si="3"/>
        <v>-3.4198806000000026E-2</v>
      </c>
    </row>
    <row r="29" spans="1:14" x14ac:dyDescent="0.2">
      <c r="B29" s="3" t="s">
        <v>100</v>
      </c>
      <c r="C29" s="20">
        <v>1.4707870796</v>
      </c>
      <c r="D29" s="20">
        <v>1.5183183813000001</v>
      </c>
      <c r="E29" s="20">
        <v>1.5601992032000001</v>
      </c>
      <c r="F29" s="20">
        <v>1.5584869138999999</v>
      </c>
      <c r="G29" s="20">
        <v>1.6135041000000001</v>
      </c>
      <c r="I29" s="20">
        <f t="shared" si="0"/>
        <v>4.7531301700000084E-2</v>
      </c>
      <c r="J29" s="20">
        <f t="shared" si="1"/>
        <v>4.1880821899999976E-2</v>
      </c>
      <c r="K29" s="20">
        <f t="shared" si="2"/>
        <v>-1.7122893000001138E-3</v>
      </c>
      <c r="L29" s="20">
        <f t="shared" si="3"/>
        <v>5.5017186100000171E-2</v>
      </c>
    </row>
    <row r="30" spans="1:14" x14ac:dyDescent="0.2">
      <c r="B30" s="3" t="s">
        <v>101</v>
      </c>
      <c r="C30" s="20">
        <v>2.0937279855000002</v>
      </c>
      <c r="D30" s="20">
        <v>2.3456110303000002</v>
      </c>
      <c r="E30" s="20">
        <v>2.5356239622999999</v>
      </c>
      <c r="F30" s="20">
        <v>2.8424582190000001</v>
      </c>
      <c r="G30" s="20">
        <v>3.3306618000000001</v>
      </c>
      <c r="I30" s="20">
        <f t="shared" si="0"/>
        <v>0.25188304480000001</v>
      </c>
      <c r="J30" s="20">
        <f t="shared" si="1"/>
        <v>0.19001293199999969</v>
      </c>
      <c r="K30" s="20">
        <f t="shared" si="2"/>
        <v>0.3068342567000002</v>
      </c>
      <c r="L30" s="20">
        <f t="shared" si="3"/>
        <v>0.48820358100000005</v>
      </c>
    </row>
    <row r="31" spans="1:14" x14ac:dyDescent="0.2">
      <c r="B31" s="74" t="s">
        <v>496</v>
      </c>
      <c r="C31" s="20">
        <v>0.50321864699999996</v>
      </c>
      <c r="D31" s="20">
        <v>0.49525990199999997</v>
      </c>
      <c r="E31" s="20">
        <v>0.492045542</v>
      </c>
      <c r="F31" s="20">
        <v>0.480691596</v>
      </c>
      <c r="G31" s="20">
        <v>0.4796282</v>
      </c>
      <c r="I31" s="20">
        <f t="shared" si="0"/>
        <v>-7.9587449999999893E-3</v>
      </c>
      <c r="J31" s="20">
        <f t="shared" si="1"/>
        <v>-3.2143599999999717E-3</v>
      </c>
      <c r="K31" s="20">
        <f t="shared" si="2"/>
        <v>-1.1353946000000004E-2</v>
      </c>
      <c r="L31" s="20">
        <f t="shared" si="3"/>
        <v>-1.0633959999999942E-3</v>
      </c>
    </row>
    <row r="32" spans="1:14" x14ac:dyDescent="0.2">
      <c r="B32" s="3" t="s">
        <v>89</v>
      </c>
      <c r="C32" s="20">
        <v>0.20960385000000001</v>
      </c>
      <c r="D32" s="20">
        <v>0.21023328199999999</v>
      </c>
      <c r="E32" s="20">
        <v>0.21761925300000001</v>
      </c>
      <c r="F32" s="20">
        <v>0.21519892600000001</v>
      </c>
      <c r="G32" s="20">
        <v>0.21517790000000001</v>
      </c>
      <c r="I32" s="20">
        <f t="shared" si="0"/>
        <v>6.2943199999998534E-4</v>
      </c>
      <c r="J32" s="20">
        <f t="shared" si="1"/>
        <v>7.3859710000000189E-3</v>
      </c>
      <c r="K32" s="20">
        <f t="shared" si="2"/>
        <v>-2.4203269999999999E-3</v>
      </c>
      <c r="L32" s="20">
        <f t="shared" si="3"/>
        <v>-2.1026000000007317E-5</v>
      </c>
    </row>
    <row r="33" spans="1:13" x14ac:dyDescent="0.2">
      <c r="A33" s="9"/>
      <c r="B33" s="5" t="s">
        <v>90</v>
      </c>
      <c r="C33" s="68">
        <v>0.57000817000000004</v>
      </c>
      <c r="D33" s="68">
        <v>0.77688808799999998</v>
      </c>
      <c r="E33" s="68">
        <v>0.95135268100000003</v>
      </c>
      <c r="F33" s="68">
        <v>1.0886322909999999</v>
      </c>
      <c r="G33" s="68">
        <v>1.3282547</v>
      </c>
      <c r="H33" s="9"/>
      <c r="I33" s="68">
        <f t="shared" si="0"/>
        <v>0.20687991799999994</v>
      </c>
      <c r="J33" s="68">
        <f t="shared" si="1"/>
        <v>0.17446459300000006</v>
      </c>
      <c r="K33" s="68">
        <f t="shared" si="2"/>
        <v>0.13727960999999989</v>
      </c>
      <c r="L33" s="68">
        <f t="shared" si="3"/>
        <v>0.23962240900000009</v>
      </c>
    </row>
    <row r="34" spans="1:13" x14ac:dyDescent="0.2">
      <c r="C34"/>
      <c r="H34" s="32" t="s">
        <v>457</v>
      </c>
      <c r="I34" s="7">
        <f>+SUM(I27:I33)</f>
        <v>0.84921726249999974</v>
      </c>
      <c r="J34" s="7">
        <f t="shared" ref="J34:L34" si="4">+SUM(J27:J33)</f>
        <v>0.40263300790000012</v>
      </c>
      <c r="K34" s="7">
        <f t="shared" si="4"/>
        <v>0.26735584239999932</v>
      </c>
      <c r="L34" s="7">
        <f t="shared" si="4"/>
        <v>0.74478761910000046</v>
      </c>
    </row>
    <row r="35" spans="1:13" ht="12.75" customHeight="1" x14ac:dyDescent="0.2">
      <c r="A35" s="592" t="s">
        <v>93</v>
      </c>
      <c r="B35" s="592"/>
      <c r="C35" s="592"/>
      <c r="D35" s="592"/>
      <c r="E35" s="592"/>
      <c r="F35" s="592"/>
      <c r="G35" s="592"/>
      <c r="H35" s="592"/>
      <c r="I35" s="592"/>
      <c r="J35" s="592"/>
      <c r="K35" s="592"/>
      <c r="L35" s="592"/>
      <c r="M35" s="592"/>
    </row>
    <row r="36" spans="1:13" x14ac:dyDescent="0.2">
      <c r="A36" s="592"/>
      <c r="B36" s="592"/>
      <c r="C36" s="592"/>
      <c r="D36" s="592"/>
      <c r="E36" s="592"/>
      <c r="F36" s="592"/>
      <c r="G36" s="592"/>
      <c r="H36" s="592"/>
      <c r="I36" s="592"/>
      <c r="J36" s="592"/>
      <c r="K36" s="592"/>
      <c r="L36" s="592"/>
      <c r="M36" s="592"/>
    </row>
    <row r="37" spans="1:13" x14ac:dyDescent="0.2">
      <c r="A37" s="367" t="str">
        <f>"Source: Short-Term Energy Outlook, "&amp;[1]Dates!$B$7&amp;""</f>
        <v>Source: Short-Term Energy Outlook, July 2019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</row>
    <row r="38" spans="1:13" x14ac:dyDescent="0.2">
      <c r="A38" s="202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</row>
    <row r="39" spans="1:13" x14ac:dyDescent="0.2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</row>
    <row r="40" spans="1:13" x14ac:dyDescent="0.2">
      <c r="A40" s="5"/>
      <c r="B40" s="5" t="s">
        <v>368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368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tr">
        <f>[1]Dates!$B$6</f>
        <v>Short-Term Energy Outlook, July 2019</v>
      </c>
      <c r="B2"/>
      <c r="C2"/>
      <c r="L2" s="117"/>
    </row>
    <row r="3" spans="1:18" x14ac:dyDescent="0.2">
      <c r="A3" s="22" t="s">
        <v>16</v>
      </c>
      <c r="B3"/>
      <c r="C3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331" t="s">
        <v>34</v>
      </c>
      <c r="R6" s="213" t="s">
        <v>408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333" t="s">
        <v>35</v>
      </c>
      <c r="R7" s="214" t="s">
        <v>409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333" t="s">
        <v>94</v>
      </c>
      <c r="R8" s="214" t="s">
        <v>410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335" t="s">
        <v>232</v>
      </c>
      <c r="R9" s="216" t="s">
        <v>407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38"/>
      <c r="R10" s="229"/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39"/>
      <c r="R11" s="15"/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39"/>
      <c r="R12" s="15"/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4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4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4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4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4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4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4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4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4" x14ac:dyDescent="0.2">
      <c r="A25" s="311"/>
      <c r="B25" s="311"/>
      <c r="C25" s="311"/>
      <c r="D25" s="311"/>
      <c r="E25" s="311"/>
      <c r="F25" s="311"/>
      <c r="G25" s="311"/>
      <c r="H25" s="311"/>
      <c r="I25" s="311"/>
      <c r="J25" s="311"/>
      <c r="K25" s="311"/>
    </row>
    <row r="26" spans="1:14" ht="14.25" x14ac:dyDescent="0.25">
      <c r="A26" s="30"/>
      <c r="B26" s="29"/>
      <c r="C26" s="593" t="s">
        <v>84</v>
      </c>
      <c r="D26" s="593"/>
      <c r="E26" s="593"/>
      <c r="F26" s="593"/>
      <c r="G26" s="593"/>
      <c r="H26" s="30"/>
      <c r="I26" s="593" t="s">
        <v>4</v>
      </c>
      <c r="J26" s="593"/>
      <c r="K26" s="593"/>
      <c r="L26" s="593"/>
      <c r="M26" s="201"/>
      <c r="N26" s="201"/>
    </row>
    <row r="27" spans="1:14" x14ac:dyDescent="0.2">
      <c r="A27" s="77"/>
      <c r="B27" s="89" t="s">
        <v>91</v>
      </c>
      <c r="C27" s="231">
        <f>[1]Dates!$C$35</f>
        <v>2016</v>
      </c>
      <c r="D27" s="231">
        <f>[1]Dates!$C$36</f>
        <v>2017</v>
      </c>
      <c r="E27" s="49">
        <f>[1]Dates!$C$37</f>
        <v>2018</v>
      </c>
      <c r="F27" s="49">
        <f>[1]Dates!$C$38</f>
        <v>2019</v>
      </c>
      <c r="G27" s="49">
        <f>[1]Dates!$C$39</f>
        <v>2020</v>
      </c>
      <c r="H27" s="534"/>
      <c r="I27" s="82">
        <f>[1]Dates!$C$36</f>
        <v>2017</v>
      </c>
      <c r="J27" s="82">
        <f>[1]Dates!$C$37</f>
        <v>2018</v>
      </c>
      <c r="K27" s="82">
        <f>[1]Dates!$C$38</f>
        <v>2019</v>
      </c>
      <c r="L27" s="82">
        <f>[1]Dates!$C$39</f>
        <v>2020</v>
      </c>
    </row>
    <row r="28" spans="1:14" x14ac:dyDescent="0.2">
      <c r="A28" s="30"/>
      <c r="B28" s="455" t="s">
        <v>34</v>
      </c>
      <c r="C28" s="502">
        <v>1354.1614477999999</v>
      </c>
      <c r="D28" s="502">
        <v>1315.9754204000001</v>
      </c>
      <c r="E28" s="502">
        <v>1258.5469885</v>
      </c>
      <c r="F28" s="502">
        <v>1090.1004955999999</v>
      </c>
      <c r="G28" s="502">
        <v>1050.3595399999999</v>
      </c>
      <c r="H28" s="30"/>
      <c r="I28" s="502">
        <f t="shared" ref="I28:L30" si="0">D28-C28</f>
        <v>-38.18602739999983</v>
      </c>
      <c r="J28" s="502">
        <f t="shared" si="0"/>
        <v>-57.428431900000078</v>
      </c>
      <c r="K28" s="502">
        <f t="shared" si="0"/>
        <v>-168.44649290000007</v>
      </c>
      <c r="L28" s="502">
        <f t="shared" si="0"/>
        <v>-39.740955600000007</v>
      </c>
    </row>
    <row r="29" spans="1:14" x14ac:dyDescent="0.2">
      <c r="A29" s="30"/>
      <c r="B29" s="455" t="s">
        <v>35</v>
      </c>
      <c r="C29" s="502">
        <v>2312.6078370999999</v>
      </c>
      <c r="D29" s="502">
        <v>2329.5807685</v>
      </c>
      <c r="E29" s="502">
        <v>2368.7848678</v>
      </c>
      <c r="F29" s="502">
        <v>2370.6605771</v>
      </c>
      <c r="G29" s="502">
        <v>2374.819</v>
      </c>
      <c r="H29" s="30"/>
      <c r="I29" s="502">
        <f t="shared" si="0"/>
        <v>16.972931400000107</v>
      </c>
      <c r="J29" s="502">
        <f t="shared" si="0"/>
        <v>39.204099300000053</v>
      </c>
      <c r="K29" s="502">
        <f t="shared" si="0"/>
        <v>1.8757092999999259</v>
      </c>
      <c r="L29" s="502">
        <f t="shared" si="0"/>
        <v>4.158422900000005</v>
      </c>
    </row>
    <row r="30" spans="1:14" x14ac:dyDescent="0.2">
      <c r="A30" s="30"/>
      <c r="B30" s="535" t="s">
        <v>94</v>
      </c>
      <c r="C30" s="502">
        <v>1493.9813326999999</v>
      </c>
      <c r="D30" s="502">
        <v>1473.9347923</v>
      </c>
      <c r="E30" s="502">
        <v>1629.3219987</v>
      </c>
      <c r="F30" s="502">
        <v>1682.0309423000001</v>
      </c>
      <c r="G30" s="502">
        <v>1682.9476</v>
      </c>
      <c r="H30" s="30"/>
      <c r="I30" s="502">
        <f t="shared" si="0"/>
        <v>-20.046540399999913</v>
      </c>
      <c r="J30" s="502">
        <f t="shared" si="0"/>
        <v>155.38720639999997</v>
      </c>
      <c r="K30" s="502">
        <f t="shared" si="0"/>
        <v>52.708943600000111</v>
      </c>
      <c r="L30" s="502">
        <f t="shared" si="0"/>
        <v>0.91665769999985969</v>
      </c>
    </row>
    <row r="31" spans="1:14" x14ac:dyDescent="0.2">
      <c r="A31" s="30"/>
      <c r="B31" s="536" t="s">
        <v>232</v>
      </c>
      <c r="C31" s="537">
        <v>5172.4004450000002</v>
      </c>
      <c r="D31" s="537">
        <v>5130.5873271</v>
      </c>
      <c r="E31" s="537">
        <v>5267.7502010999997</v>
      </c>
      <c r="F31" s="537">
        <v>5153.8882602000003</v>
      </c>
      <c r="G31" s="537">
        <v>5119.2226000000001</v>
      </c>
      <c r="H31" s="77"/>
      <c r="I31" s="537">
        <f t="shared" ref="I31" si="1">D31-C31</f>
        <v>-41.813117900000179</v>
      </c>
      <c r="J31" s="537">
        <f t="shared" ref="J31" si="2">E31-D31</f>
        <v>137.16287399999965</v>
      </c>
      <c r="K31" s="537">
        <f t="shared" ref="K31" si="3">F31-E31</f>
        <v>-113.86194089999935</v>
      </c>
      <c r="L31" s="537">
        <f t="shared" ref="L31" si="4">G31-F31</f>
        <v>-34.665660200000275</v>
      </c>
    </row>
    <row r="32" spans="1:14" x14ac:dyDescent="0.2">
      <c r="A32" s="30"/>
      <c r="B32" s="367" t="str">
        <f>"Source: Short-Term Energy Outlook, "&amp;[1]Dates!$B$7&amp;""</f>
        <v>Source: Short-Term Energy Outlook, July 2019</v>
      </c>
      <c r="C32" s="30"/>
      <c r="D32" s="30"/>
      <c r="E32" s="30"/>
      <c r="F32" s="30"/>
      <c r="G32" s="30"/>
      <c r="H32" s="30"/>
      <c r="I32" s="528">
        <f>+SUM(I28:I30)</f>
        <v>-41.259636399999636</v>
      </c>
      <c r="J32" s="528">
        <f>+SUM(J28:J30)</f>
        <v>137.16287379999994</v>
      </c>
      <c r="K32" s="528">
        <f>+SUM(K28:K30)</f>
        <v>-113.86184000000003</v>
      </c>
      <c r="L32" s="528">
        <f>+SUM(L28:L30)</f>
        <v>-34.665875000000142</v>
      </c>
    </row>
    <row r="33" spans="1:13" x14ac:dyDescent="0.2">
      <c r="A33" s="202"/>
      <c r="B33" s="202"/>
      <c r="C33" s="240"/>
      <c r="D33" s="240"/>
      <c r="E33" s="240"/>
      <c r="F33" s="240"/>
      <c r="G33" s="240"/>
      <c r="H33" s="202"/>
      <c r="I33" s="202"/>
      <c r="J33" s="202"/>
      <c r="K33" s="202"/>
      <c r="L33" s="202"/>
    </row>
    <row r="34" spans="1:13" x14ac:dyDescent="0.2">
      <c r="A34" s="202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</row>
    <row r="35" spans="1:13" x14ac:dyDescent="0.2">
      <c r="A35" s="202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</row>
    <row r="36" spans="1:13" x14ac:dyDescent="0.2">
      <c r="A36" s="5"/>
      <c r="B36" s="5" t="s">
        <v>368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368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tr">
        <f>[1]Dates!$B$6</f>
        <v>Short-Term Energy Outlook, July 2019</v>
      </c>
    </row>
    <row r="3" spans="1:18" x14ac:dyDescent="0.2">
      <c r="A3" s="22" t="s">
        <v>16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3" t="s">
        <v>411</v>
      </c>
      <c r="R6" s="224" t="s">
        <v>412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5" t="s">
        <v>411</v>
      </c>
    </row>
    <row r="28" spans="1:11" x14ac:dyDescent="0.2">
      <c r="A28">
        <f>[1]Dates!$C$19</f>
        <v>2000</v>
      </c>
      <c r="B28" s="13">
        <v>6.7085824289999998E-2</v>
      </c>
    </row>
    <row r="29" spans="1:11" x14ac:dyDescent="0.2">
      <c r="A29">
        <f>[1]Dates!$C$20</f>
        <v>2001</v>
      </c>
      <c r="B29" s="13">
        <v>6.5769924332999996E-2</v>
      </c>
    </row>
    <row r="30" spans="1:11" x14ac:dyDescent="0.2">
      <c r="A30">
        <f>[1]Dates!$C$21</f>
        <v>2002</v>
      </c>
      <c r="B30" s="13">
        <v>6.0721109483000003E-2</v>
      </c>
    </row>
    <row r="31" spans="1:11" x14ac:dyDescent="0.2">
      <c r="A31">
        <f>[1]Dates!$C$22</f>
        <v>2003</v>
      </c>
      <c r="B31" s="13">
        <v>6.5889692127999999E-2</v>
      </c>
    </row>
    <row r="32" spans="1:11" x14ac:dyDescent="0.2">
      <c r="A32">
        <f>[1]Dates!$C$23</f>
        <v>2004</v>
      </c>
      <c r="B32" s="13">
        <v>7.1331804967999998E-2</v>
      </c>
    </row>
    <row r="33" spans="1:2" x14ac:dyDescent="0.2">
      <c r="A33">
        <f>[1]Dates!$C$24</f>
        <v>2005</v>
      </c>
      <c r="B33" s="13">
        <v>8.0227309122000004E-2</v>
      </c>
    </row>
    <row r="34" spans="1:2" x14ac:dyDescent="0.2">
      <c r="A34">
        <f>[1]Dates!$C$25</f>
        <v>2006</v>
      </c>
      <c r="B34" s="13">
        <v>8.3876457488000003E-2</v>
      </c>
    </row>
    <row r="35" spans="1:2" x14ac:dyDescent="0.2">
      <c r="A35">
        <f>[1]Dates!$C$26</f>
        <v>2007</v>
      </c>
      <c r="B35" s="13">
        <v>8.5366501720999993E-2</v>
      </c>
    </row>
    <row r="36" spans="1:2" x14ac:dyDescent="0.2">
      <c r="A36">
        <f>[1]Dates!$C$27</f>
        <v>2008</v>
      </c>
      <c r="B36" s="13">
        <v>9.5771286846999995E-2</v>
      </c>
    </row>
    <row r="37" spans="1:2" x14ac:dyDescent="0.2">
      <c r="A37">
        <f>[1]Dates!$C$28</f>
        <v>2009</v>
      </c>
      <c r="B37" s="13">
        <v>7.3799616205999993E-2</v>
      </c>
    </row>
    <row r="38" spans="1:2" x14ac:dyDescent="0.2">
      <c r="A38">
        <f>[1]Dates!$C$29</f>
        <v>2010</v>
      </c>
      <c r="B38" s="13">
        <v>8.0951678321000003E-2</v>
      </c>
    </row>
    <row r="39" spans="1:2" x14ac:dyDescent="0.2">
      <c r="A39">
        <f>[1]Dates!$C$30</f>
        <v>2011</v>
      </c>
      <c r="B39" s="13">
        <v>8.9525252311999995E-2</v>
      </c>
    </row>
    <row r="40" spans="1:2" x14ac:dyDescent="0.2">
      <c r="A40">
        <f>[1]Dates!$C$31</f>
        <v>2012</v>
      </c>
      <c r="B40" s="13">
        <v>8.3654199703000004E-2</v>
      </c>
    </row>
    <row r="41" spans="1:2" x14ac:dyDescent="0.2">
      <c r="A41">
        <f>[1]Dates!$C$32</f>
        <v>2013</v>
      </c>
      <c r="B41" s="13">
        <v>8.1976495134999994E-2</v>
      </c>
    </row>
    <row r="42" spans="1:2" x14ac:dyDescent="0.2">
      <c r="A42">
        <f>[1]Dates!$C$33</f>
        <v>2014</v>
      </c>
      <c r="B42" s="13">
        <v>7.9607922351000004E-2</v>
      </c>
    </row>
    <row r="43" spans="1:2" x14ac:dyDescent="0.2">
      <c r="A43">
        <f>[1]Dates!$C$34</f>
        <v>2015</v>
      </c>
      <c r="B43" s="13">
        <v>6.1915938338E-2</v>
      </c>
    </row>
    <row r="44" spans="1:2" x14ac:dyDescent="0.2">
      <c r="A44">
        <f>[1]Dates!$C$35</f>
        <v>2016</v>
      </c>
      <c r="B44" s="13">
        <v>5.5532564654E-2</v>
      </c>
    </row>
    <row r="45" spans="1:2" x14ac:dyDescent="0.2">
      <c r="A45">
        <f>[1]Dates!$C$36</f>
        <v>2017</v>
      </c>
      <c r="B45" s="13">
        <v>5.8957603268000001E-2</v>
      </c>
    </row>
    <row r="46" spans="1:2" x14ac:dyDescent="0.2">
      <c r="A46">
        <f>[1]Dates!$C$37</f>
        <v>2018</v>
      </c>
      <c r="B46" s="13">
        <v>6.3030088090000005E-2</v>
      </c>
    </row>
    <row r="47" spans="1:2" x14ac:dyDescent="0.2">
      <c r="A47">
        <f>[1]Dates!$C$38</f>
        <v>2019</v>
      </c>
      <c r="B47" s="13">
        <v>5.8419346616999997E-2</v>
      </c>
    </row>
    <row r="48" spans="1:2" x14ac:dyDescent="0.2">
      <c r="A48" s="9">
        <f>[1]Dates!$C$39</f>
        <v>2020</v>
      </c>
      <c r="B48" s="13">
        <v>5.8597541262000001E-2</v>
      </c>
    </row>
    <row r="49" spans="1:2" x14ac:dyDescent="0.2">
      <c r="A49" s="367" t="str">
        <f>"Source: Short-Term Energy Outlook, "&amp;[1]Dates!$B$7&amp;""</f>
        <v>Source: Short-Term Energy Outlook, July 2019</v>
      </c>
    </row>
    <row r="51" spans="1:2" x14ac:dyDescent="0.2">
      <c r="A51" s="5"/>
      <c r="B51" s="241" t="s">
        <v>368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tr">
        <f>[1]Dates!$B$6</f>
        <v>Short-Term Energy Outlook, July 2019</v>
      </c>
    </row>
    <row r="3" spans="1:18" x14ac:dyDescent="0.2">
      <c r="A3" s="22" t="s">
        <v>16</v>
      </c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117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117"/>
      <c r="Q6" s="538" t="s">
        <v>418</v>
      </c>
      <c r="R6" s="315" t="s">
        <v>419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337" t="s">
        <v>415</v>
      </c>
      <c r="R7" s="543" t="s">
        <v>420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70" t="s">
        <v>527</v>
      </c>
      <c r="C25" s="570"/>
      <c r="D25" s="570"/>
      <c r="E25" s="570"/>
      <c r="F25" s="570"/>
    </row>
    <row r="26" spans="1:11" x14ac:dyDescent="0.2">
      <c r="A26" s="18"/>
      <c r="B26" s="87">
        <f>[1]Dates!$C$36</f>
        <v>2017</v>
      </c>
      <c r="C26" s="87">
        <f>[1]Dates!$C$37</f>
        <v>2018</v>
      </c>
      <c r="D26" s="87">
        <f>[1]Dates!$C$38</f>
        <v>2019</v>
      </c>
      <c r="E26" s="87">
        <f>[1]Dates!$C$39</f>
        <v>2020</v>
      </c>
      <c r="F26" s="289" t="str">
        <f>[1]Dates!$H$11&amp;"-"&amp;[1]Dates!$H$12&amp;" average"</f>
        <v>2009-2018 average</v>
      </c>
    </row>
    <row r="27" spans="1:11" x14ac:dyDescent="0.2">
      <c r="A27" s="19" t="s">
        <v>102</v>
      </c>
      <c r="B27" s="25">
        <v>55.953113090999999</v>
      </c>
      <c r="C27" s="25">
        <v>32.394885285999997</v>
      </c>
      <c r="D27" s="25">
        <v>42.413636465000003</v>
      </c>
      <c r="E27" s="25">
        <v>39.674921642000001</v>
      </c>
      <c r="F27" s="290">
        <v>42.570925369999998</v>
      </c>
      <c r="H27" s="25"/>
    </row>
    <row r="28" spans="1:11" x14ac:dyDescent="0.2">
      <c r="A28" s="19" t="s">
        <v>103</v>
      </c>
      <c r="B28" s="25">
        <v>105.75397253</v>
      </c>
      <c r="C28" s="25">
        <v>174.50183792999999</v>
      </c>
      <c r="D28" s="25">
        <v>128.97620473000001</v>
      </c>
      <c r="E28" s="25">
        <v>120.32087823000001</v>
      </c>
      <c r="F28" s="290">
        <v>122.54372769</v>
      </c>
      <c r="H28" s="25"/>
    </row>
    <row r="29" spans="1:11" x14ac:dyDescent="0.2">
      <c r="A29" s="19" t="s">
        <v>104</v>
      </c>
      <c r="B29" s="25">
        <v>241.40321084000001</v>
      </c>
      <c r="C29" s="25">
        <v>269.97618722999999</v>
      </c>
      <c r="D29" s="25">
        <v>232.48548729999999</v>
      </c>
      <c r="E29" s="25">
        <v>239.30547003000001</v>
      </c>
      <c r="F29" s="290">
        <v>252.18916049000001</v>
      </c>
      <c r="H29" s="25"/>
    </row>
    <row r="30" spans="1:11" x14ac:dyDescent="0.2">
      <c r="A30" s="19" t="s">
        <v>105</v>
      </c>
      <c r="B30" s="25">
        <v>363.10332433999997</v>
      </c>
      <c r="C30" s="25">
        <v>376.23652253</v>
      </c>
      <c r="D30" s="25">
        <v>340.63530250999997</v>
      </c>
      <c r="E30" s="25">
        <v>348.74220703999998</v>
      </c>
      <c r="F30" s="290">
        <v>356.54469999999998</v>
      </c>
      <c r="H30" s="25"/>
    </row>
    <row r="31" spans="1:11" x14ac:dyDescent="0.2">
      <c r="A31" s="19" t="s">
        <v>106</v>
      </c>
      <c r="B31" s="25">
        <v>292.22535173</v>
      </c>
      <c r="C31" s="25">
        <v>351.41447270999998</v>
      </c>
      <c r="D31" s="25">
        <v>316.73027217999999</v>
      </c>
      <c r="E31" s="25">
        <v>322.16579595000002</v>
      </c>
      <c r="F31" s="290">
        <v>323.45389999999998</v>
      </c>
      <c r="H31" s="25"/>
    </row>
    <row r="32" spans="1:11" x14ac:dyDescent="0.2">
      <c r="A32" s="19" t="s">
        <v>107</v>
      </c>
      <c r="B32" s="25">
        <v>184.36093647999999</v>
      </c>
      <c r="C32" s="25">
        <v>231.18593311999999</v>
      </c>
      <c r="D32" s="25">
        <v>172.01703537</v>
      </c>
      <c r="E32" s="25">
        <v>174.63920812000001</v>
      </c>
      <c r="F32" s="290">
        <v>193.11969999999999</v>
      </c>
      <c r="H32" s="25"/>
    </row>
    <row r="33" spans="1:12" x14ac:dyDescent="0.2">
      <c r="A33" s="18" t="s">
        <v>471</v>
      </c>
      <c r="B33" s="72">
        <f>+SUM(B27:B32)</f>
        <v>1242.799909011</v>
      </c>
      <c r="C33" s="72">
        <f>+SUM(C27:C32)</f>
        <v>1435.7098388060001</v>
      </c>
      <c r="D33" s="72">
        <f>+SUM(D27:D32)</f>
        <v>1233.257938555</v>
      </c>
      <c r="E33" s="72">
        <f>+SUM(E27:E32)</f>
        <v>1244.8484810120001</v>
      </c>
      <c r="F33" s="291">
        <f>+SUM(F27:F32)</f>
        <v>1290.4221135499999</v>
      </c>
    </row>
    <row r="34" spans="1:12" x14ac:dyDescent="0.2">
      <c r="A34" s="367" t="str">
        <f>"Source: Short-Term Energy Outlook, "&amp;[1]Dates!$B$7&amp;""</f>
        <v>Source: Short-Term Energy Outlook, July 2019</v>
      </c>
    </row>
    <row r="35" spans="1:12" ht="12.75" customHeight="1" x14ac:dyDescent="0.2">
      <c r="A35" s="594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94"/>
      <c r="C35" s="594"/>
      <c r="D35" s="594"/>
      <c r="E35" s="594"/>
      <c r="F35" s="594"/>
      <c r="G35" s="594"/>
      <c r="H35" s="594"/>
      <c r="I35" s="594"/>
      <c r="J35" s="594"/>
      <c r="K35" s="594"/>
      <c r="L35" s="270"/>
    </row>
    <row r="36" spans="1:12" x14ac:dyDescent="0.2">
      <c r="A36" s="594"/>
      <c r="B36" s="594"/>
      <c r="C36" s="594"/>
      <c r="D36" s="594"/>
      <c r="E36" s="594"/>
      <c r="F36" s="594"/>
      <c r="G36" s="594"/>
      <c r="H36" s="594"/>
      <c r="I36" s="594"/>
      <c r="J36" s="594"/>
      <c r="K36" s="594"/>
      <c r="L36" s="270"/>
    </row>
    <row r="37" spans="1:12" x14ac:dyDescent="0.2">
      <c r="A37" s="32" t="s">
        <v>193</v>
      </c>
    </row>
    <row r="38" spans="1:12" x14ac:dyDescent="0.2">
      <c r="A38" s="99" t="s">
        <v>188</v>
      </c>
      <c r="B38" s="595" t="s">
        <v>189</v>
      </c>
      <c r="C38" s="595"/>
      <c r="D38" s="595"/>
      <c r="E38" s="595"/>
      <c r="F38" s="595"/>
      <c r="G38" s="98" t="s">
        <v>190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98" customWidth="1"/>
    <col min="2" max="2" width="10.28515625" style="98" customWidth="1"/>
    <col min="3" max="3" width="10.85546875" style="98" customWidth="1"/>
    <col min="4" max="6" width="9.140625" style="98"/>
    <col min="7" max="7" width="13.7109375" style="98" customWidth="1"/>
    <col min="8" max="16" width="9.140625" style="98"/>
    <col min="17" max="17" width="18.42578125" style="98" customWidth="1"/>
    <col min="18" max="18" width="14.5703125" style="98" customWidth="1"/>
    <col min="19" max="16384" width="9.140625" style="98"/>
  </cols>
  <sheetData>
    <row r="2" spans="1:18" ht="15.75" x14ac:dyDescent="0.25">
      <c r="A2" s="44" t="str">
        <f>[1]Dates!$B$6</f>
        <v>Short-Term Energy Outlook, July 2019</v>
      </c>
      <c r="L2" s="117"/>
      <c r="M2" s="120"/>
    </row>
    <row r="3" spans="1:18" x14ac:dyDescent="0.2">
      <c r="A3" s="22" t="s">
        <v>16</v>
      </c>
      <c r="L3" s="120"/>
    </row>
    <row r="4" spans="1:18" ht="15.75" x14ac:dyDescent="0.25">
      <c r="A4" s="407"/>
      <c r="B4" s="184"/>
      <c r="C4" s="184"/>
      <c r="D4" s="184"/>
      <c r="E4" s="184"/>
      <c r="F4" s="184"/>
      <c r="G4" s="184"/>
      <c r="H4" s="184"/>
      <c r="I4" s="184"/>
      <c r="J4" s="184"/>
      <c r="L4" s="120"/>
    </row>
    <row r="5" spans="1:18" ht="15.75" x14ac:dyDescent="0.25">
      <c r="A5" s="407"/>
      <c r="B5" s="184"/>
      <c r="C5" s="184"/>
      <c r="D5" s="184"/>
      <c r="E5" s="184"/>
      <c r="F5" s="184"/>
      <c r="G5" s="184"/>
      <c r="H5" s="184"/>
      <c r="I5" s="184"/>
      <c r="J5" s="184"/>
      <c r="Q5" s="180" t="s">
        <v>369</v>
      </c>
      <c r="R5" s="181"/>
    </row>
    <row r="6" spans="1:18" ht="15.75" x14ac:dyDescent="0.25">
      <c r="A6" s="407"/>
      <c r="B6" s="184"/>
      <c r="C6" s="184"/>
      <c r="D6" s="184"/>
      <c r="E6" s="184"/>
      <c r="F6" s="184"/>
      <c r="G6" s="184"/>
      <c r="H6" s="184"/>
      <c r="I6" s="184"/>
      <c r="J6" s="184"/>
      <c r="Q6" s="539" t="s">
        <v>414</v>
      </c>
      <c r="R6" s="266" t="s">
        <v>416</v>
      </c>
    </row>
    <row r="7" spans="1:18" ht="15.75" x14ac:dyDescent="0.25">
      <c r="A7" s="407"/>
      <c r="B7" s="184"/>
      <c r="C7" s="184"/>
      <c r="D7" s="184"/>
      <c r="E7" s="184"/>
      <c r="F7" s="184"/>
      <c r="G7" s="184"/>
      <c r="H7" s="184"/>
      <c r="I7" s="184"/>
      <c r="J7" s="184"/>
      <c r="Q7" s="268" t="s">
        <v>415</v>
      </c>
      <c r="R7" s="267" t="s">
        <v>417</v>
      </c>
    </row>
    <row r="8" spans="1:18" ht="15.75" x14ac:dyDescent="0.25">
      <c r="A8" s="407"/>
      <c r="B8" s="184"/>
      <c r="C8" s="184"/>
      <c r="D8" s="184"/>
      <c r="E8" s="184"/>
      <c r="F8" s="184"/>
      <c r="G8" s="184"/>
      <c r="H8" s="184"/>
      <c r="I8" s="184"/>
      <c r="J8" s="184"/>
    </row>
    <row r="9" spans="1:18" ht="15.75" x14ac:dyDescent="0.25">
      <c r="A9" s="407"/>
      <c r="B9" s="184"/>
      <c r="C9" s="184"/>
      <c r="D9" s="184"/>
      <c r="E9" s="184"/>
      <c r="F9" s="184"/>
      <c r="G9" s="184"/>
      <c r="H9" s="184"/>
      <c r="I9" s="184"/>
      <c r="J9" s="184"/>
    </row>
    <row r="10" spans="1:18" ht="15.75" x14ac:dyDescent="0.25">
      <c r="A10" s="407"/>
      <c r="B10" s="184"/>
      <c r="C10" s="184"/>
      <c r="D10" s="184"/>
      <c r="E10" s="184"/>
      <c r="F10" s="184"/>
      <c r="G10" s="184"/>
      <c r="H10" s="184"/>
      <c r="I10" s="184"/>
      <c r="J10" s="184"/>
    </row>
    <row r="11" spans="1:18" ht="15.75" x14ac:dyDescent="0.25">
      <c r="A11" s="407"/>
      <c r="B11" s="184"/>
      <c r="C11" s="184"/>
      <c r="D11" s="184"/>
      <c r="E11" s="184"/>
      <c r="F11" s="184"/>
      <c r="G11" s="184"/>
      <c r="H11" s="184"/>
      <c r="I11" s="184"/>
      <c r="J11" s="184"/>
    </row>
    <row r="12" spans="1:18" ht="15.75" x14ac:dyDescent="0.25">
      <c r="A12" s="407"/>
      <c r="B12" s="184"/>
      <c r="C12" s="184"/>
      <c r="D12" s="184"/>
      <c r="E12" s="184"/>
      <c r="F12" s="184"/>
      <c r="G12" s="184"/>
      <c r="H12" s="184"/>
      <c r="I12" s="184"/>
      <c r="J12" s="184"/>
    </row>
    <row r="13" spans="1:18" ht="15.75" x14ac:dyDescent="0.25">
      <c r="A13" s="407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8" ht="15.75" x14ac:dyDescent="0.25">
      <c r="A14" s="407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8" ht="15.75" x14ac:dyDescent="0.25">
      <c r="A15" s="407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8" ht="15.75" x14ac:dyDescent="0.25">
      <c r="A16" s="407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24" ht="15.75" x14ac:dyDescent="0.25">
      <c r="A17" s="407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24" ht="15.75" x14ac:dyDescent="0.25">
      <c r="A18" s="407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24" ht="15.75" x14ac:dyDescent="0.25">
      <c r="A19" s="407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24" ht="15.75" x14ac:dyDescent="0.25">
      <c r="A20" s="407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24" ht="15.75" x14ac:dyDescent="0.25">
      <c r="A21" s="407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24" ht="15.75" x14ac:dyDescent="0.25">
      <c r="A22" s="44"/>
    </row>
    <row r="23" spans="1:24" ht="15" x14ac:dyDescent="0.2">
      <c r="A23" s="249"/>
      <c r="B23" s="596" t="s">
        <v>528</v>
      </c>
      <c r="C23" s="597"/>
      <c r="D23" s="597"/>
      <c r="E23" s="597"/>
      <c r="F23" s="250"/>
      <c r="G23" s="249"/>
    </row>
    <row r="24" spans="1:24" x14ac:dyDescent="0.2">
      <c r="A24" s="251"/>
      <c r="B24" s="287" t="str">
        <f>[1]Dates!$C$35&amp;"/"&amp;RIGHT([1]Dates!$C$36,2)</f>
        <v>2016/17</v>
      </c>
      <c r="C24" s="287" t="str">
        <f>[1]Dates!$C$36&amp;"/"&amp;RIGHT([1]Dates!$C$37,2)</f>
        <v>2017/18</v>
      </c>
      <c r="D24" s="287" t="str">
        <f>[1]Dates!$C$37&amp;"/"&amp;RIGHT([1]Dates!$C$38,2)</f>
        <v>2018/19</v>
      </c>
      <c r="E24" s="287" t="str">
        <f>[1]Dates!$C$38&amp;"/"&amp;RIGHT([1]Dates!$C$39,2)</f>
        <v>2019/20</v>
      </c>
      <c r="F24" s="288" t="str">
        <f>[1]Dates!$I$11&amp;"-"&amp;[1]Dates!$I$12&amp;" average"</f>
        <v>2008-2018 average</v>
      </c>
      <c r="X24" s="119"/>
    </row>
    <row r="25" spans="1:24" x14ac:dyDescent="0.2">
      <c r="A25" s="249" t="s">
        <v>108</v>
      </c>
      <c r="B25" s="269">
        <v>197.54607181</v>
      </c>
      <c r="C25" s="269">
        <v>192.87689646000001</v>
      </c>
      <c r="D25" s="269">
        <v>253.28484202000001</v>
      </c>
      <c r="E25" s="269">
        <v>249.84030188</v>
      </c>
      <c r="F25" s="544">
        <v>246.72823450999999</v>
      </c>
      <c r="G25" s="124"/>
    </row>
    <row r="26" spans="1:24" x14ac:dyDescent="0.2">
      <c r="A26" s="249" t="s">
        <v>109</v>
      </c>
      <c r="B26" s="25">
        <v>418.06465137999999</v>
      </c>
      <c r="C26" s="25">
        <v>489.98299234000001</v>
      </c>
      <c r="D26" s="25">
        <v>592.91507678999994</v>
      </c>
      <c r="E26" s="25">
        <v>493.91379711000002</v>
      </c>
      <c r="F26" s="545">
        <v>506.00175913999999</v>
      </c>
      <c r="G26" s="124"/>
    </row>
    <row r="27" spans="1:24" x14ac:dyDescent="0.2">
      <c r="A27" s="249" t="s">
        <v>110</v>
      </c>
      <c r="B27" s="25">
        <v>782.91352504999998</v>
      </c>
      <c r="C27" s="25">
        <v>797.70663006999996</v>
      </c>
      <c r="D27" s="25">
        <v>731.04663373000005</v>
      </c>
      <c r="E27" s="25">
        <v>775.33794373000001</v>
      </c>
      <c r="F27" s="545">
        <v>771.74344923000001</v>
      </c>
      <c r="G27" s="124"/>
    </row>
    <row r="28" spans="1:24" x14ac:dyDescent="0.2">
      <c r="A28" s="249" t="s">
        <v>111</v>
      </c>
      <c r="B28" s="25">
        <v>766.29638852999994</v>
      </c>
      <c r="C28" s="25">
        <v>895.95420464999995</v>
      </c>
      <c r="D28" s="25">
        <v>859.28114152000001</v>
      </c>
      <c r="E28" s="25">
        <v>850.51545139999996</v>
      </c>
      <c r="F28" s="545">
        <v>880.45325579999997</v>
      </c>
      <c r="G28" s="124"/>
    </row>
    <row r="29" spans="1:24" x14ac:dyDescent="0.2">
      <c r="A29" s="249" t="s">
        <v>112</v>
      </c>
      <c r="B29" s="25">
        <v>547.07809648</v>
      </c>
      <c r="C29" s="25">
        <v>624.41671794000001</v>
      </c>
      <c r="D29" s="25">
        <v>719.37925052000003</v>
      </c>
      <c r="E29" s="25">
        <v>686.30721974000005</v>
      </c>
      <c r="F29" s="545">
        <v>717.57499055000005</v>
      </c>
      <c r="G29" s="124"/>
    </row>
    <row r="30" spans="1:24" x14ac:dyDescent="0.2">
      <c r="A30" s="249" t="s">
        <v>113</v>
      </c>
      <c r="B30" s="25">
        <v>542.51256570999999</v>
      </c>
      <c r="C30" s="25">
        <v>608.74402101999999</v>
      </c>
      <c r="D30" s="25">
        <v>631.75780330999999</v>
      </c>
      <c r="E30" s="25">
        <v>558.77473172999998</v>
      </c>
      <c r="F30" s="545">
        <v>561.99351545000002</v>
      </c>
      <c r="G30" s="124"/>
    </row>
    <row r="31" spans="1:24" x14ac:dyDescent="0.2">
      <c r="A31" s="251" t="s">
        <v>413</v>
      </c>
      <c r="B31" s="285">
        <f t="shared" ref="B31:F31" si="0">+SUM(B25:B30)</f>
        <v>3254.4112989599998</v>
      </c>
      <c r="C31" s="285">
        <f t="shared" si="0"/>
        <v>3609.6814624799999</v>
      </c>
      <c r="D31" s="285">
        <f t="shared" si="0"/>
        <v>3787.6647478899999</v>
      </c>
      <c r="E31" s="285">
        <f t="shared" si="0"/>
        <v>3614.6894455900001</v>
      </c>
      <c r="F31" s="286">
        <f t="shared" si="0"/>
        <v>3684.4952046799999</v>
      </c>
      <c r="G31" s="124"/>
    </row>
    <row r="32" spans="1:24" x14ac:dyDescent="0.2">
      <c r="A32" s="367" t="str">
        <f>"Source: Short-Term Energy Outlook, "&amp;[1]Dates!$B$7&amp;""</f>
        <v>Source: Short-Term Energy Outlook, July 2019</v>
      </c>
    </row>
    <row r="33" spans="1:24" ht="23.25" customHeight="1" x14ac:dyDescent="0.2">
      <c r="A33" s="594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94"/>
      <c r="C33" s="594"/>
      <c r="D33" s="594"/>
      <c r="E33" s="594"/>
      <c r="F33" s="594"/>
      <c r="G33" s="594"/>
      <c r="H33" s="594"/>
      <c r="I33" s="594"/>
      <c r="J33" s="594"/>
      <c r="K33" s="594"/>
      <c r="X33" s="252"/>
    </row>
    <row r="34" spans="1:24" x14ac:dyDescent="0.2">
      <c r="A34" s="594"/>
      <c r="B34" s="594"/>
      <c r="C34" s="594"/>
      <c r="D34" s="594"/>
      <c r="E34" s="594"/>
      <c r="F34" s="594"/>
      <c r="G34" s="594"/>
      <c r="H34" s="594"/>
      <c r="I34" s="594"/>
      <c r="J34" s="594"/>
      <c r="K34" s="594"/>
    </row>
    <row r="35" spans="1:24" x14ac:dyDescent="0.2">
      <c r="A35" s="30"/>
      <c r="G35" s="249"/>
      <c r="H35" s="249"/>
    </row>
    <row r="36" spans="1:24" x14ac:dyDescent="0.2">
      <c r="A36" s="99" t="s">
        <v>188</v>
      </c>
      <c r="B36" s="595" t="s">
        <v>189</v>
      </c>
      <c r="C36" s="595"/>
      <c r="D36" s="595"/>
      <c r="E36" s="595"/>
      <c r="F36" s="595"/>
      <c r="G36" s="98" t="s">
        <v>190</v>
      </c>
      <c r="H36"/>
    </row>
    <row r="37" spans="1:24" x14ac:dyDescent="0.2">
      <c r="A37" s="255"/>
      <c r="B37" s="255"/>
      <c r="C37" s="256"/>
      <c r="D37" s="255"/>
      <c r="E37" s="255"/>
      <c r="F37" s="255"/>
      <c r="G37" s="249"/>
      <c r="H37" s="249"/>
      <c r="I37" s="255"/>
      <c r="J37" s="255"/>
      <c r="K37" s="256"/>
      <c r="L37" s="255"/>
      <c r="M37" s="255"/>
      <c r="N37" s="255"/>
      <c r="O37" s="255"/>
    </row>
    <row r="38" spans="1:24" x14ac:dyDescent="0.2">
      <c r="A38" s="227"/>
      <c r="B38" s="227"/>
      <c r="C38" s="227"/>
      <c r="D38" s="257"/>
      <c r="E38" s="255"/>
      <c r="F38" s="255"/>
      <c r="G38" s="249"/>
      <c r="H38" s="249"/>
      <c r="I38" s="200"/>
      <c r="J38" s="200"/>
      <c r="K38" s="200"/>
      <c r="L38" s="257"/>
      <c r="M38" s="255"/>
      <c r="N38" s="255"/>
      <c r="O38" s="255"/>
    </row>
    <row r="39" spans="1:24" ht="15" x14ac:dyDescent="0.25">
      <c r="A39" s="249"/>
      <c r="B39" s="249"/>
      <c r="C39" s="249"/>
      <c r="D39" s="249"/>
      <c r="E39" s="249"/>
      <c r="F39" s="249"/>
      <c r="G39" s="249"/>
      <c r="H39" s="249"/>
      <c r="I39" s="258"/>
      <c r="J39" s="259"/>
      <c r="K39" s="260"/>
      <c r="L39" s="260"/>
      <c r="M39" s="255"/>
      <c r="N39" s="255"/>
      <c r="O39" s="255"/>
    </row>
    <row r="40" spans="1:24" ht="15" x14ac:dyDescent="0.25">
      <c r="A40" s="249"/>
      <c r="B40" s="249"/>
      <c r="C40" s="249"/>
      <c r="D40" s="249"/>
      <c r="E40" s="249"/>
      <c r="F40" s="249"/>
      <c r="G40" s="249"/>
      <c r="H40" s="249"/>
      <c r="I40" s="258"/>
      <c r="J40" s="255"/>
      <c r="K40" s="260"/>
      <c r="L40" s="260"/>
      <c r="M40" s="255"/>
      <c r="N40" s="255"/>
      <c r="O40" s="255"/>
    </row>
    <row r="41" spans="1:24" ht="15" x14ac:dyDescent="0.25">
      <c r="A41" s="261"/>
      <c r="B41" s="249"/>
      <c r="C41" s="249"/>
      <c r="D41" s="249"/>
      <c r="E41" s="249"/>
      <c r="F41" s="249"/>
      <c r="G41" s="249"/>
      <c r="H41" s="249"/>
      <c r="I41" s="258"/>
      <c r="J41" s="255"/>
      <c r="K41" s="260"/>
      <c r="L41" s="260"/>
      <c r="M41" s="255"/>
      <c r="N41" s="255"/>
      <c r="O41" s="255"/>
    </row>
    <row r="42" spans="1:24" ht="15" x14ac:dyDescent="0.25">
      <c r="A42" s="271"/>
      <c r="B42" s="271"/>
      <c r="C42" s="271"/>
      <c r="D42" s="271"/>
      <c r="E42" s="271"/>
      <c r="F42" s="249"/>
      <c r="G42" s="249"/>
      <c r="H42" s="249"/>
      <c r="I42" s="258"/>
      <c r="J42" s="255"/>
      <c r="K42" s="260"/>
      <c r="L42" s="260"/>
      <c r="M42" s="255"/>
      <c r="N42" s="255"/>
      <c r="O42" s="255"/>
    </row>
    <row r="43" spans="1:24" ht="15" x14ac:dyDescent="0.25">
      <c r="A43" s="261"/>
      <c r="B43" s="271"/>
      <c r="C43" s="271"/>
      <c r="D43" s="271"/>
      <c r="E43" s="271"/>
      <c r="F43" s="271"/>
      <c r="G43" s="249"/>
      <c r="H43" s="249"/>
      <c r="I43" s="258"/>
      <c r="J43" s="255"/>
      <c r="K43" s="260"/>
      <c r="L43" s="260"/>
      <c r="M43" s="255"/>
      <c r="N43" s="255"/>
      <c r="O43" s="255"/>
    </row>
    <row r="44" spans="1:24" ht="15" x14ac:dyDescent="0.25">
      <c r="A44" s="272"/>
      <c r="B44" s="249"/>
      <c r="C44" s="249"/>
      <c r="D44" s="249"/>
      <c r="E44" s="249"/>
      <c r="F44" s="249"/>
      <c r="G44" s="249"/>
      <c r="H44" s="249"/>
      <c r="I44" s="258"/>
      <c r="J44" s="255"/>
      <c r="K44" s="260"/>
      <c r="L44" s="260"/>
      <c r="M44" s="255"/>
      <c r="N44" s="255"/>
      <c r="O44" s="255"/>
    </row>
    <row r="45" spans="1:24" ht="15" x14ac:dyDescent="0.25">
      <c r="A45" s="273"/>
      <c r="B45" s="249"/>
      <c r="D45" s="249"/>
      <c r="E45" s="249"/>
      <c r="F45" s="249"/>
      <c r="G45" s="249"/>
      <c r="H45" s="249"/>
      <c r="I45" s="258"/>
      <c r="J45" s="255"/>
      <c r="K45" s="260"/>
      <c r="L45" s="260"/>
      <c r="M45" s="255"/>
      <c r="N45" s="255"/>
      <c r="O45" s="255"/>
    </row>
    <row r="46" spans="1:24" ht="15" x14ac:dyDescent="0.25">
      <c r="A46" s="249"/>
      <c r="B46" s="274"/>
      <c r="D46" s="249"/>
      <c r="E46" s="249"/>
      <c r="F46" s="249"/>
      <c r="G46" s="249"/>
      <c r="H46" s="249"/>
      <c r="I46" s="258"/>
      <c r="J46" s="255"/>
      <c r="K46" s="260"/>
      <c r="L46" s="260"/>
      <c r="M46" s="255"/>
      <c r="N46" s="255"/>
      <c r="O46" s="255"/>
    </row>
    <row r="47" spans="1:24" ht="15" x14ac:dyDescent="0.25">
      <c r="A47" s="253"/>
      <c r="B47" s="254"/>
      <c r="C47" s="254"/>
      <c r="D47" s="254"/>
      <c r="F47" s="249"/>
      <c r="G47" s="257"/>
      <c r="H47" s="275"/>
      <c r="J47" s="262"/>
      <c r="K47" s="262"/>
    </row>
    <row r="48" spans="1:24" ht="15" x14ac:dyDescent="0.25">
      <c r="G48" s="263"/>
      <c r="H48" s="275"/>
      <c r="J48" s="262"/>
      <c r="K48" s="262"/>
    </row>
    <row r="49" spans="1:11" ht="15" x14ac:dyDescent="0.25">
      <c r="G49" s="278"/>
      <c r="H49" s="275"/>
      <c r="J49" s="262"/>
      <c r="K49" s="262"/>
    </row>
    <row r="50" spans="1:11" ht="15" x14ac:dyDescent="0.25">
      <c r="A50" s="255"/>
      <c r="B50" s="255"/>
      <c r="C50" s="256"/>
      <c r="D50" s="255"/>
      <c r="E50" s="255"/>
      <c r="F50" s="255"/>
      <c r="G50" s="280"/>
      <c r="H50" s="275"/>
      <c r="J50" s="262"/>
      <c r="K50" s="262"/>
    </row>
    <row r="51" spans="1:11" ht="15" x14ac:dyDescent="0.25">
      <c r="A51" s="227"/>
      <c r="B51" s="227"/>
      <c r="C51" s="227"/>
      <c r="D51" s="257"/>
      <c r="E51" s="255"/>
      <c r="F51" s="255"/>
      <c r="G51" s="280"/>
      <c r="H51" s="275"/>
      <c r="J51" s="262"/>
      <c r="K51" s="262"/>
    </row>
    <row r="52" spans="1:11" ht="15" x14ac:dyDescent="0.25">
      <c r="A52" s="249"/>
      <c r="B52" s="249"/>
      <c r="C52" s="249"/>
      <c r="D52" s="249"/>
      <c r="E52" s="249"/>
      <c r="F52" s="249"/>
      <c r="G52" s="280"/>
      <c r="H52" s="275"/>
      <c r="J52" s="262"/>
      <c r="K52" s="262"/>
    </row>
    <row r="53" spans="1:11" ht="15" x14ac:dyDescent="0.25">
      <c r="A53" s="249"/>
      <c r="B53" s="249"/>
      <c r="C53" s="249"/>
      <c r="D53" s="249"/>
      <c r="E53" s="249"/>
      <c r="F53" s="249"/>
      <c r="G53" s="280"/>
      <c r="H53" s="275"/>
      <c r="J53" s="262"/>
      <c r="K53" s="262"/>
    </row>
    <row r="54" spans="1:11" ht="15" x14ac:dyDescent="0.25">
      <c r="A54" s="261"/>
      <c r="B54" s="249"/>
      <c r="C54" s="249"/>
      <c r="D54" s="249"/>
      <c r="E54" s="249"/>
      <c r="F54" s="249"/>
      <c r="G54" s="280"/>
      <c r="H54" s="275"/>
      <c r="J54" s="262"/>
      <c r="K54" s="262"/>
    </row>
    <row r="55" spans="1:11" ht="15" x14ac:dyDescent="0.25">
      <c r="A55" s="271"/>
      <c r="B55" s="271"/>
      <c r="C55" s="271"/>
      <c r="D55" s="271"/>
      <c r="E55" s="271"/>
      <c r="F55" s="249"/>
      <c r="G55" s="281"/>
      <c r="H55" s="275"/>
      <c r="J55" s="262"/>
      <c r="K55" s="262"/>
    </row>
    <row r="56" spans="1:11" x14ac:dyDescent="0.2">
      <c r="A56" s="261"/>
      <c r="B56" s="271"/>
      <c r="C56" s="271"/>
      <c r="D56" s="271"/>
      <c r="E56" s="271"/>
      <c r="F56" s="271"/>
      <c r="G56" s="281"/>
      <c r="H56" s="249"/>
    </row>
    <row r="57" spans="1:11" x14ac:dyDescent="0.2">
      <c r="A57" s="272"/>
      <c r="B57" s="249"/>
      <c r="C57" s="249"/>
      <c r="D57" s="249"/>
      <c r="E57" s="249"/>
      <c r="F57" s="249"/>
      <c r="G57" s="281"/>
      <c r="H57" s="249"/>
    </row>
    <row r="58" spans="1:11" x14ac:dyDescent="0.2">
      <c r="A58" s="264"/>
      <c r="B58" s="276"/>
      <c r="C58" s="279"/>
      <c r="D58" s="276"/>
      <c r="E58" s="277"/>
      <c r="F58" s="277"/>
      <c r="G58" s="281"/>
      <c r="H58" s="249"/>
    </row>
    <row r="59" spans="1:11" x14ac:dyDescent="0.2">
      <c r="A59" s="264"/>
      <c r="B59" s="276"/>
      <c r="C59" s="279"/>
      <c r="D59" s="276"/>
      <c r="E59" s="277"/>
      <c r="F59" s="277"/>
      <c r="G59" s="281"/>
      <c r="H59" s="249"/>
    </row>
    <row r="60" spans="1:11" x14ac:dyDescent="0.2">
      <c r="A60" s="264"/>
      <c r="B60" s="276"/>
      <c r="C60" s="279"/>
      <c r="D60" s="276"/>
      <c r="E60" s="277"/>
      <c r="F60" s="277"/>
      <c r="G60" s="281"/>
      <c r="H60" s="249"/>
    </row>
    <row r="61" spans="1:11" x14ac:dyDescent="0.2">
      <c r="A61" s="264"/>
      <c r="B61" s="276"/>
      <c r="C61" s="279"/>
      <c r="D61" s="276"/>
      <c r="E61" s="277"/>
      <c r="F61" s="277"/>
      <c r="G61" s="281"/>
      <c r="H61" s="249"/>
    </row>
    <row r="62" spans="1:11" x14ac:dyDescent="0.2">
      <c r="A62" s="264"/>
      <c r="B62" s="276"/>
      <c r="C62" s="279"/>
      <c r="D62" s="276"/>
      <c r="E62" s="277"/>
      <c r="F62" s="277"/>
      <c r="G62" s="281"/>
      <c r="H62" s="249"/>
    </row>
    <row r="63" spans="1:11" x14ac:dyDescent="0.2">
      <c r="A63" s="264"/>
      <c r="B63" s="276"/>
      <c r="C63" s="279"/>
      <c r="D63" s="276"/>
      <c r="E63" s="277"/>
      <c r="F63" s="277"/>
      <c r="G63" s="281"/>
      <c r="H63" s="249"/>
    </row>
    <row r="64" spans="1:11" x14ac:dyDescent="0.2">
      <c r="A64" s="264"/>
      <c r="B64" s="276"/>
      <c r="C64" s="282"/>
      <c r="D64" s="276"/>
      <c r="E64" s="249"/>
      <c r="F64" s="249"/>
      <c r="G64" s="249"/>
      <c r="H64" s="249"/>
    </row>
    <row r="65" spans="1:8" x14ac:dyDescent="0.2">
      <c r="A65" s="264"/>
      <c r="B65" s="276"/>
      <c r="C65" s="282"/>
      <c r="D65" s="276"/>
      <c r="E65" s="249"/>
      <c r="F65" s="249"/>
      <c r="G65" s="249"/>
      <c r="H65" s="249"/>
    </row>
    <row r="66" spans="1:8" x14ac:dyDescent="0.2">
      <c r="A66" s="264"/>
      <c r="B66" s="276"/>
      <c r="C66" s="282"/>
      <c r="D66" s="276"/>
      <c r="E66" s="249"/>
      <c r="F66" s="249"/>
      <c r="G66" s="249"/>
      <c r="H66" s="249"/>
    </row>
    <row r="67" spans="1:8" x14ac:dyDescent="0.2">
      <c r="A67" s="264"/>
      <c r="B67" s="276"/>
      <c r="C67" s="282"/>
      <c r="D67" s="276"/>
      <c r="E67" s="249"/>
      <c r="F67" s="249"/>
      <c r="G67" s="249"/>
      <c r="H67" s="249"/>
    </row>
    <row r="68" spans="1:8" x14ac:dyDescent="0.2">
      <c r="A68" s="264"/>
      <c r="B68" s="276"/>
      <c r="C68" s="282"/>
      <c r="D68" s="276"/>
      <c r="E68" s="249"/>
      <c r="F68" s="249"/>
      <c r="G68" s="249"/>
      <c r="H68" s="249"/>
    </row>
    <row r="69" spans="1:8" x14ac:dyDescent="0.2">
      <c r="A69" s="264"/>
      <c r="B69" s="276"/>
      <c r="C69" s="282"/>
      <c r="D69" s="276"/>
      <c r="E69" s="249"/>
      <c r="F69" s="249"/>
      <c r="G69" s="249"/>
      <c r="H69" s="249"/>
    </row>
    <row r="70" spans="1:8" x14ac:dyDescent="0.2">
      <c r="A70" s="264"/>
      <c r="B70" s="276"/>
      <c r="C70" s="282"/>
      <c r="D70" s="276"/>
      <c r="E70" s="249"/>
      <c r="F70" s="249"/>
      <c r="G70" s="249"/>
      <c r="H70" s="249"/>
    </row>
    <row r="71" spans="1:8" x14ac:dyDescent="0.2">
      <c r="A71" s="264"/>
      <c r="B71" s="276"/>
      <c r="C71" s="282"/>
      <c r="D71" s="276"/>
      <c r="E71" s="249"/>
      <c r="F71" s="249"/>
      <c r="G71" s="249"/>
      <c r="H71" s="249"/>
    </row>
    <row r="72" spans="1:8" x14ac:dyDescent="0.2">
      <c r="A72" s="264"/>
      <c r="B72" s="276"/>
      <c r="C72" s="282"/>
      <c r="D72" s="276"/>
      <c r="E72" s="249"/>
      <c r="F72" s="249"/>
      <c r="G72" s="249"/>
      <c r="H72" s="249"/>
    </row>
    <row r="73" spans="1:8" x14ac:dyDescent="0.2">
      <c r="A73" s="264"/>
      <c r="B73" s="276"/>
      <c r="C73" s="282"/>
      <c r="D73" s="276"/>
      <c r="E73" s="249"/>
      <c r="F73" s="249"/>
      <c r="G73" s="249"/>
      <c r="H73" s="249"/>
    </row>
    <row r="74" spans="1:8" x14ac:dyDescent="0.2">
      <c r="A74" s="264"/>
      <c r="B74" s="276"/>
      <c r="C74" s="282"/>
      <c r="D74" s="276"/>
      <c r="E74" s="249"/>
      <c r="F74" s="249"/>
      <c r="G74" s="249"/>
      <c r="H74" s="249"/>
    </row>
    <row r="75" spans="1:8" x14ac:dyDescent="0.2">
      <c r="A75" s="264"/>
      <c r="B75" s="276"/>
      <c r="C75" s="282"/>
      <c r="D75" s="276"/>
      <c r="E75" s="249"/>
      <c r="F75" s="249"/>
      <c r="G75" s="249"/>
      <c r="H75" s="249"/>
    </row>
    <row r="76" spans="1:8" x14ac:dyDescent="0.2">
      <c r="A76" s="264"/>
      <c r="B76" s="276"/>
      <c r="C76" s="282"/>
      <c r="D76" s="276"/>
      <c r="E76" s="249"/>
      <c r="F76" s="249"/>
      <c r="G76" s="249"/>
      <c r="H76" s="249"/>
    </row>
    <row r="77" spans="1:8" x14ac:dyDescent="0.2">
      <c r="A77" s="264"/>
      <c r="B77" s="276"/>
      <c r="C77" s="282"/>
      <c r="D77" s="276"/>
      <c r="E77" s="249"/>
      <c r="F77" s="249"/>
      <c r="G77" s="249"/>
      <c r="H77" s="249"/>
    </row>
    <row r="78" spans="1:8" x14ac:dyDescent="0.2">
      <c r="A78" s="264"/>
      <c r="B78" s="276"/>
      <c r="C78" s="282"/>
      <c r="D78" s="276"/>
      <c r="E78" s="249"/>
      <c r="F78" s="249"/>
      <c r="G78" s="249"/>
      <c r="H78" s="249"/>
    </row>
    <row r="79" spans="1:8" x14ac:dyDescent="0.2">
      <c r="A79" s="264"/>
      <c r="B79" s="276"/>
      <c r="C79" s="282"/>
      <c r="D79" s="276"/>
      <c r="E79" s="249"/>
      <c r="F79" s="249"/>
      <c r="G79" s="249"/>
      <c r="H79" s="249"/>
    </row>
    <row r="80" spans="1:8" x14ac:dyDescent="0.2">
      <c r="A80" s="264"/>
      <c r="B80" s="276"/>
      <c r="C80" s="282"/>
      <c r="D80" s="276"/>
      <c r="E80" s="249"/>
      <c r="F80" s="249"/>
      <c r="G80" s="249"/>
      <c r="H80" s="249"/>
    </row>
    <row r="81" spans="1:8" x14ac:dyDescent="0.2">
      <c r="A81" s="264"/>
      <c r="B81" s="276"/>
      <c r="C81" s="282"/>
      <c r="D81" s="276"/>
      <c r="E81" s="249"/>
      <c r="F81" s="249"/>
      <c r="G81" s="249"/>
      <c r="H81" s="249"/>
    </row>
    <row r="82" spans="1:8" x14ac:dyDescent="0.2">
      <c r="A82" s="264"/>
      <c r="B82" s="276"/>
      <c r="C82" s="282"/>
      <c r="D82" s="276"/>
      <c r="E82" s="249"/>
      <c r="F82" s="249"/>
      <c r="G82" s="249"/>
      <c r="H82" s="249"/>
    </row>
    <row r="83" spans="1:8" x14ac:dyDescent="0.2">
      <c r="A83" s="264"/>
      <c r="B83" s="276"/>
      <c r="C83" s="282"/>
      <c r="D83" s="276"/>
      <c r="E83" s="249"/>
      <c r="F83" s="249"/>
      <c r="G83" s="249"/>
      <c r="H83" s="249"/>
    </row>
    <row r="84" spans="1:8" x14ac:dyDescent="0.2">
      <c r="A84" s="264"/>
      <c r="B84" s="276"/>
      <c r="C84" s="282"/>
      <c r="D84" s="276"/>
      <c r="E84" s="249"/>
      <c r="F84" s="249"/>
      <c r="G84" s="249"/>
      <c r="H84" s="249"/>
    </row>
    <row r="85" spans="1:8" x14ac:dyDescent="0.2">
      <c r="A85" s="264"/>
      <c r="B85" s="276"/>
      <c r="C85" s="282"/>
      <c r="D85" s="276"/>
      <c r="E85" s="249"/>
      <c r="F85" s="249"/>
      <c r="G85" s="249"/>
      <c r="H85" s="249"/>
    </row>
    <row r="86" spans="1:8" x14ac:dyDescent="0.2">
      <c r="A86" s="264"/>
      <c r="B86" s="276"/>
      <c r="C86" s="282"/>
      <c r="D86" s="276"/>
      <c r="E86" s="249"/>
      <c r="F86" s="249"/>
      <c r="G86" s="249"/>
      <c r="H86" s="249"/>
    </row>
    <row r="87" spans="1:8" x14ac:dyDescent="0.2">
      <c r="A87" s="264"/>
      <c r="B87" s="276"/>
      <c r="C87" s="282"/>
      <c r="D87" s="276"/>
      <c r="E87" s="249"/>
      <c r="F87" s="249"/>
      <c r="G87" s="249"/>
      <c r="H87" s="249"/>
    </row>
    <row r="88" spans="1:8" x14ac:dyDescent="0.2">
      <c r="A88" s="264"/>
      <c r="B88" s="276"/>
      <c r="C88" s="282"/>
      <c r="D88" s="276"/>
      <c r="E88" s="249"/>
      <c r="F88" s="249"/>
      <c r="G88" s="249"/>
      <c r="H88" s="249"/>
    </row>
    <row r="89" spans="1:8" x14ac:dyDescent="0.2">
      <c r="A89" s="264"/>
      <c r="B89" s="276"/>
      <c r="C89" s="283"/>
      <c r="D89" s="276"/>
      <c r="E89" s="249"/>
      <c r="F89" s="249"/>
      <c r="G89" s="249"/>
      <c r="H89" s="249"/>
    </row>
    <row r="90" spans="1:8" x14ac:dyDescent="0.2">
      <c r="A90" s="264"/>
      <c r="B90" s="276"/>
      <c r="C90" s="282"/>
      <c r="D90" s="276"/>
      <c r="E90" s="249"/>
      <c r="F90" s="249"/>
      <c r="G90" s="249"/>
      <c r="H90" s="249"/>
    </row>
    <row r="91" spans="1:8" x14ac:dyDescent="0.2">
      <c r="A91" s="264"/>
      <c r="B91" s="276"/>
      <c r="C91" s="282"/>
      <c r="D91" s="276"/>
      <c r="E91" s="249"/>
      <c r="F91" s="249"/>
      <c r="G91" s="249"/>
      <c r="H91" s="249"/>
    </row>
    <row r="92" spans="1:8" x14ac:dyDescent="0.2">
      <c r="A92" s="264"/>
      <c r="B92" s="276"/>
      <c r="C92" s="282"/>
      <c r="D92" s="276"/>
      <c r="E92" s="249"/>
      <c r="F92" s="249"/>
      <c r="G92" s="249"/>
      <c r="H92" s="249"/>
    </row>
    <row r="93" spans="1:8" x14ac:dyDescent="0.2">
      <c r="A93" s="264"/>
      <c r="B93" s="276"/>
      <c r="C93" s="282"/>
      <c r="D93" s="276"/>
      <c r="E93" s="249"/>
      <c r="F93" s="249"/>
      <c r="G93" s="249"/>
      <c r="H93" s="249"/>
    </row>
    <row r="94" spans="1:8" x14ac:dyDescent="0.2">
      <c r="A94" s="264"/>
      <c r="B94" s="276"/>
      <c r="C94" s="282"/>
      <c r="D94" s="276"/>
      <c r="E94" s="249"/>
      <c r="F94" s="249"/>
      <c r="G94" s="249"/>
      <c r="H94" s="249"/>
    </row>
    <row r="95" spans="1:8" x14ac:dyDescent="0.2">
      <c r="A95" s="264"/>
      <c r="B95" s="276"/>
      <c r="C95" s="282"/>
      <c r="D95" s="276"/>
      <c r="E95" s="249"/>
      <c r="F95" s="249"/>
      <c r="G95" s="249"/>
      <c r="H95" s="249"/>
    </row>
    <row r="96" spans="1:8" x14ac:dyDescent="0.2">
      <c r="A96" s="264"/>
      <c r="B96" s="276"/>
      <c r="C96" s="282"/>
      <c r="D96" s="276"/>
      <c r="E96" s="249"/>
      <c r="F96" s="249"/>
      <c r="G96" s="249"/>
      <c r="H96" s="249"/>
    </row>
    <row r="97" spans="1:8" x14ac:dyDescent="0.2">
      <c r="A97" s="264"/>
      <c r="B97" s="276"/>
      <c r="C97" s="282"/>
      <c r="D97" s="276"/>
      <c r="E97" s="249"/>
      <c r="F97" s="249"/>
      <c r="G97" s="249"/>
      <c r="H97" s="249"/>
    </row>
    <row r="98" spans="1:8" x14ac:dyDescent="0.2">
      <c r="A98" s="264"/>
      <c r="B98" s="276"/>
      <c r="C98" s="282"/>
      <c r="D98" s="276"/>
      <c r="E98" s="249"/>
      <c r="F98" s="249"/>
      <c r="G98" s="249"/>
      <c r="H98" s="249"/>
    </row>
    <row r="99" spans="1:8" x14ac:dyDescent="0.2">
      <c r="A99" s="264"/>
      <c r="B99" s="276"/>
      <c r="C99" s="282"/>
      <c r="D99" s="276"/>
      <c r="E99" s="249"/>
      <c r="F99" s="249"/>
      <c r="G99" s="249"/>
      <c r="H99" s="249"/>
    </row>
    <row r="100" spans="1:8" x14ac:dyDescent="0.2">
      <c r="A100" s="264"/>
      <c r="B100" s="276"/>
      <c r="C100" s="249"/>
      <c r="D100" s="276"/>
      <c r="E100" s="249"/>
      <c r="F100" s="249"/>
      <c r="G100" s="249"/>
      <c r="H100" s="249"/>
    </row>
    <row r="101" spans="1:8" x14ac:dyDescent="0.2">
      <c r="A101" s="264"/>
      <c r="B101" s="276"/>
      <c r="C101" s="249"/>
      <c r="D101" s="276"/>
      <c r="E101" s="249"/>
      <c r="F101" s="249"/>
      <c r="G101" s="249"/>
      <c r="H101" s="249"/>
    </row>
    <row r="102" spans="1:8" x14ac:dyDescent="0.2">
      <c r="A102" s="264"/>
      <c r="B102" s="276"/>
      <c r="C102" s="249"/>
      <c r="D102" s="276"/>
      <c r="E102" s="249"/>
      <c r="F102" s="249"/>
      <c r="G102" s="249"/>
      <c r="H102" s="249"/>
    </row>
    <row r="103" spans="1:8" x14ac:dyDescent="0.2">
      <c r="A103" s="264"/>
      <c r="B103" s="276"/>
      <c r="C103" s="249"/>
      <c r="D103" s="276"/>
      <c r="E103" s="249"/>
      <c r="F103" s="249"/>
      <c r="G103" s="249"/>
      <c r="H103" s="249"/>
    </row>
    <row r="104" spans="1:8" x14ac:dyDescent="0.2">
      <c r="A104" s="264"/>
      <c r="B104" s="276"/>
      <c r="C104" s="249"/>
      <c r="D104" s="276"/>
      <c r="E104" s="249"/>
      <c r="F104" s="249"/>
      <c r="G104" s="249"/>
      <c r="H104" s="249"/>
    </row>
    <row r="105" spans="1:8" x14ac:dyDescent="0.2">
      <c r="A105" s="264"/>
      <c r="B105" s="276"/>
      <c r="C105" s="249"/>
      <c r="D105" s="276"/>
      <c r="E105" s="249"/>
      <c r="F105" s="249"/>
      <c r="G105" s="249"/>
      <c r="H105" s="249"/>
    </row>
    <row r="106" spans="1:8" x14ac:dyDescent="0.2">
      <c r="A106" s="264"/>
      <c r="B106" s="276"/>
      <c r="C106" s="249"/>
      <c r="D106" s="276"/>
      <c r="E106" s="249"/>
      <c r="F106" s="249"/>
      <c r="G106" s="249"/>
      <c r="H106" s="249"/>
    </row>
    <row r="107" spans="1:8" x14ac:dyDescent="0.2">
      <c r="A107" s="264"/>
      <c r="B107" s="276"/>
      <c r="C107" s="249"/>
      <c r="D107" s="276"/>
      <c r="E107" s="249"/>
      <c r="F107" s="249"/>
      <c r="G107" s="249"/>
      <c r="H107" s="249"/>
    </row>
    <row r="108" spans="1:8" x14ac:dyDescent="0.2">
      <c r="A108" s="264"/>
      <c r="B108" s="276"/>
      <c r="C108" s="249"/>
      <c r="D108" s="276"/>
      <c r="E108" s="249"/>
      <c r="F108" s="249"/>
      <c r="G108" s="249"/>
      <c r="H108" s="249"/>
    </row>
    <row r="109" spans="1:8" x14ac:dyDescent="0.2">
      <c r="A109" s="264"/>
      <c r="B109" s="276"/>
      <c r="C109" s="249"/>
      <c r="D109" s="276"/>
      <c r="E109" s="249"/>
      <c r="F109" s="249"/>
      <c r="G109" s="249"/>
      <c r="H109" s="249"/>
    </row>
    <row r="110" spans="1:8" x14ac:dyDescent="0.2">
      <c r="A110" s="264"/>
      <c r="B110" s="276"/>
      <c r="C110" s="249"/>
      <c r="D110" s="276"/>
      <c r="E110" s="249"/>
      <c r="F110" s="249"/>
      <c r="G110" s="249"/>
      <c r="H110" s="249"/>
    </row>
    <row r="111" spans="1:8" x14ac:dyDescent="0.2">
      <c r="A111" s="264"/>
      <c r="B111" s="276"/>
      <c r="C111" s="249"/>
      <c r="D111" s="276"/>
      <c r="E111" s="249"/>
      <c r="F111" s="249"/>
      <c r="G111" s="249"/>
      <c r="H111" s="249"/>
    </row>
    <row r="112" spans="1:8" x14ac:dyDescent="0.2">
      <c r="A112" s="284"/>
      <c r="B112" s="249"/>
      <c r="C112" s="249"/>
      <c r="D112" s="249"/>
      <c r="E112" s="249"/>
      <c r="F112" s="249"/>
      <c r="G112" s="249"/>
      <c r="H112" s="249"/>
    </row>
    <row r="113" spans="1:8" x14ac:dyDescent="0.2">
      <c r="A113" s="284"/>
      <c r="B113" s="249"/>
      <c r="C113" s="249"/>
      <c r="D113" s="249"/>
      <c r="E113" s="249"/>
      <c r="F113" s="249"/>
      <c r="G113" s="249"/>
      <c r="H113" s="249"/>
    </row>
    <row r="114" spans="1:8" x14ac:dyDescent="0.2">
      <c r="A114" s="284"/>
      <c r="B114" s="249"/>
      <c r="C114" s="249"/>
      <c r="D114" s="249"/>
      <c r="E114" s="249"/>
      <c r="F114" s="249"/>
      <c r="G114" s="249"/>
      <c r="H114" s="249"/>
    </row>
    <row r="115" spans="1:8" x14ac:dyDescent="0.2">
      <c r="A115" s="284"/>
      <c r="B115" s="249"/>
      <c r="C115" s="249"/>
      <c r="D115" s="249"/>
      <c r="E115" s="249"/>
      <c r="F115" s="249"/>
      <c r="G115" s="249"/>
      <c r="H115" s="249"/>
    </row>
    <row r="116" spans="1:8" x14ac:dyDescent="0.2">
      <c r="A116" s="284"/>
      <c r="B116" s="249"/>
      <c r="C116" s="249"/>
      <c r="D116" s="249"/>
      <c r="E116" s="249"/>
      <c r="F116" s="249"/>
      <c r="G116" s="249"/>
      <c r="H116" s="249"/>
    </row>
    <row r="117" spans="1:8" x14ac:dyDescent="0.2">
      <c r="A117" s="284"/>
      <c r="B117" s="249"/>
      <c r="C117" s="249"/>
      <c r="D117" s="249"/>
      <c r="E117" s="249"/>
      <c r="F117" s="249"/>
      <c r="G117" s="249"/>
      <c r="H117" s="249"/>
    </row>
    <row r="118" spans="1:8" x14ac:dyDescent="0.2">
      <c r="A118" s="284"/>
      <c r="B118" s="249"/>
      <c r="C118" s="249"/>
      <c r="D118" s="249"/>
      <c r="E118" s="249"/>
      <c r="F118" s="249"/>
      <c r="G118" s="249"/>
      <c r="H118" s="249"/>
    </row>
    <row r="119" spans="1:8" x14ac:dyDescent="0.2">
      <c r="A119" s="284"/>
      <c r="B119" s="249"/>
      <c r="C119" s="249"/>
      <c r="D119" s="249"/>
      <c r="E119" s="249"/>
      <c r="F119" s="249"/>
      <c r="G119" s="249"/>
      <c r="H119" s="249"/>
    </row>
    <row r="120" spans="1:8" x14ac:dyDescent="0.2">
      <c r="A120" s="284"/>
      <c r="B120" s="249"/>
      <c r="C120" s="249"/>
      <c r="D120" s="249"/>
      <c r="E120" s="249"/>
      <c r="F120" s="249"/>
      <c r="G120" s="249"/>
      <c r="H120" s="249"/>
    </row>
    <row r="121" spans="1:8" x14ac:dyDescent="0.2">
      <c r="A121" s="284"/>
      <c r="B121" s="249"/>
      <c r="C121" s="249"/>
      <c r="D121" s="249"/>
      <c r="E121" s="249"/>
      <c r="F121" s="249"/>
      <c r="G121" s="249"/>
      <c r="H121" s="249"/>
    </row>
    <row r="122" spans="1:8" x14ac:dyDescent="0.2">
      <c r="A122" s="284"/>
      <c r="B122" s="249"/>
      <c r="C122" s="249"/>
      <c r="D122" s="249"/>
      <c r="E122" s="249"/>
      <c r="F122" s="249"/>
      <c r="G122" s="249"/>
      <c r="H122" s="249"/>
    </row>
    <row r="123" spans="1:8" x14ac:dyDescent="0.2">
      <c r="A123" s="284"/>
      <c r="B123" s="249"/>
      <c r="C123" s="249"/>
      <c r="D123" s="249"/>
      <c r="E123" s="249"/>
      <c r="F123" s="249"/>
      <c r="G123" s="249"/>
      <c r="H123" s="249"/>
    </row>
    <row r="124" spans="1:8" x14ac:dyDescent="0.2">
      <c r="A124" s="284"/>
      <c r="B124" s="249"/>
      <c r="C124" s="249"/>
      <c r="D124" s="249"/>
      <c r="E124" s="249"/>
      <c r="F124" s="249"/>
      <c r="G124" s="249"/>
      <c r="H124" s="249"/>
    </row>
    <row r="125" spans="1:8" x14ac:dyDescent="0.2">
      <c r="A125" s="265"/>
    </row>
    <row r="126" spans="1:8" x14ac:dyDescent="0.2">
      <c r="A126" s="265"/>
    </row>
    <row r="127" spans="1:8" x14ac:dyDescent="0.2">
      <c r="A127" s="265"/>
    </row>
    <row r="128" spans="1:8" x14ac:dyDescent="0.2">
      <c r="A128" s="265"/>
    </row>
    <row r="129" spans="1:2" x14ac:dyDescent="0.2">
      <c r="A129" s="265"/>
    </row>
    <row r="130" spans="1:2" x14ac:dyDescent="0.2">
      <c r="A130" s="265"/>
    </row>
    <row r="131" spans="1:2" x14ac:dyDescent="0.2">
      <c r="A131" s="265"/>
    </row>
    <row r="132" spans="1:2" x14ac:dyDescent="0.2">
      <c r="A132" s="265"/>
    </row>
    <row r="133" spans="1:2" x14ac:dyDescent="0.2">
      <c r="A133" s="265"/>
    </row>
    <row r="134" spans="1:2" x14ac:dyDescent="0.2">
      <c r="A134" s="265"/>
    </row>
    <row r="135" spans="1:2" x14ac:dyDescent="0.2">
      <c r="A135" s="265"/>
    </row>
    <row r="136" spans="1:2" x14ac:dyDescent="0.2">
      <c r="A136" s="265"/>
    </row>
    <row r="137" spans="1:2" x14ac:dyDescent="0.2">
      <c r="A137" s="265"/>
    </row>
    <row r="138" spans="1:2" x14ac:dyDescent="0.2">
      <c r="A138" s="265"/>
    </row>
    <row r="139" spans="1:2" x14ac:dyDescent="0.2">
      <c r="A139" s="265"/>
    </row>
    <row r="140" spans="1:2" x14ac:dyDescent="0.2">
      <c r="B140" s="265"/>
    </row>
    <row r="141" spans="1:2" x14ac:dyDescent="0.2">
      <c r="B141" s="265"/>
    </row>
    <row r="142" spans="1:2" x14ac:dyDescent="0.2">
      <c r="B142" s="265"/>
    </row>
    <row r="143" spans="1:2" x14ac:dyDescent="0.2">
      <c r="B143" s="265"/>
    </row>
    <row r="144" spans="1:2" x14ac:dyDescent="0.2">
      <c r="B144" s="265"/>
    </row>
    <row r="145" spans="2:2" x14ac:dyDescent="0.2">
      <c r="B145" s="265"/>
    </row>
    <row r="146" spans="2:2" x14ac:dyDescent="0.2">
      <c r="B146" s="265"/>
    </row>
    <row r="147" spans="2:2" x14ac:dyDescent="0.2">
      <c r="B147" s="265"/>
    </row>
    <row r="148" spans="2:2" x14ac:dyDescent="0.2">
      <c r="B148" s="265"/>
    </row>
    <row r="149" spans="2:2" x14ac:dyDescent="0.2">
      <c r="B149" s="265"/>
    </row>
    <row r="150" spans="2:2" x14ac:dyDescent="0.2">
      <c r="B150" s="265"/>
    </row>
    <row r="151" spans="2:2" x14ac:dyDescent="0.2">
      <c r="B151" s="265"/>
    </row>
    <row r="152" spans="2:2" x14ac:dyDescent="0.2">
      <c r="B152" s="265"/>
    </row>
    <row r="153" spans="2:2" x14ac:dyDescent="0.2">
      <c r="B153" s="265"/>
    </row>
    <row r="154" spans="2:2" x14ac:dyDescent="0.2">
      <c r="B154" s="265"/>
    </row>
    <row r="155" spans="2:2" x14ac:dyDescent="0.2">
      <c r="B155" s="265"/>
    </row>
    <row r="156" spans="2:2" x14ac:dyDescent="0.2">
      <c r="B156" s="265"/>
    </row>
    <row r="157" spans="2:2" x14ac:dyDescent="0.2">
      <c r="B157" s="265"/>
    </row>
    <row r="158" spans="2:2" x14ac:dyDescent="0.2">
      <c r="B158" s="265"/>
    </row>
    <row r="159" spans="2:2" x14ac:dyDescent="0.2">
      <c r="B159" s="265"/>
    </row>
    <row r="160" spans="2:2" x14ac:dyDescent="0.2">
      <c r="B160" s="265"/>
    </row>
    <row r="161" spans="2:2" x14ac:dyDescent="0.2">
      <c r="B161" s="265"/>
    </row>
    <row r="162" spans="2:2" x14ac:dyDescent="0.2">
      <c r="B162" s="265"/>
    </row>
    <row r="163" spans="2:2" x14ac:dyDescent="0.2">
      <c r="B163" s="265"/>
    </row>
    <row r="164" spans="2:2" x14ac:dyDescent="0.2">
      <c r="B164" s="265"/>
    </row>
    <row r="165" spans="2:2" x14ac:dyDescent="0.2">
      <c r="B165" s="265"/>
    </row>
    <row r="166" spans="2:2" x14ac:dyDescent="0.2">
      <c r="B166" s="265"/>
    </row>
    <row r="167" spans="2:2" x14ac:dyDescent="0.2">
      <c r="B167" s="265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tr">
        <f>[1]Dates!$B$6</f>
        <v>Short-Term Energy Outlook, July 2019</v>
      </c>
      <c r="H2" s="117"/>
    </row>
    <row r="3" spans="1:18" x14ac:dyDescent="0.2">
      <c r="A3" s="22" t="s">
        <v>16</v>
      </c>
    </row>
    <row r="4" spans="1:18" x14ac:dyDescent="0.2">
      <c r="A4" s="19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8" x14ac:dyDescent="0.2">
      <c r="A5" s="19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8" x14ac:dyDescent="0.2">
      <c r="A6" s="19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</row>
    <row r="7" spans="1:18" x14ac:dyDescent="0.2">
      <c r="A7" s="19"/>
      <c r="B7" s="381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</row>
    <row r="8" spans="1:18" x14ac:dyDescent="0.2">
      <c r="A8" s="19"/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</row>
    <row r="9" spans="1:18" x14ac:dyDescent="0.2">
      <c r="A9" s="19"/>
      <c r="B9" s="381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</row>
    <row r="10" spans="1:18" x14ac:dyDescent="0.2">
      <c r="A10" s="19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</row>
    <row r="11" spans="1:18" x14ac:dyDescent="0.2">
      <c r="A11" s="19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</row>
    <row r="12" spans="1:18" x14ac:dyDescent="0.2">
      <c r="A12" s="19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381"/>
    </row>
    <row r="13" spans="1:18" x14ac:dyDescent="0.2">
      <c r="A13" s="19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</row>
    <row r="14" spans="1:18" x14ac:dyDescent="0.2">
      <c r="A14" s="19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</row>
    <row r="15" spans="1:18" x14ac:dyDescent="0.2">
      <c r="A15" s="19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</row>
    <row r="16" spans="1:18" x14ac:dyDescent="0.2">
      <c r="A16" s="19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L16" s="381"/>
      <c r="M16" s="381"/>
      <c r="N16" s="381"/>
      <c r="O16" s="381"/>
      <c r="P16" s="381"/>
      <c r="Q16" s="381"/>
      <c r="R16" s="381"/>
    </row>
    <row r="17" spans="1:18" x14ac:dyDescent="0.2">
      <c r="A17" s="19"/>
      <c r="B17" s="381"/>
      <c r="C17" s="381"/>
      <c r="D17" s="381"/>
      <c r="E17" s="381"/>
      <c r="F17" s="381"/>
      <c r="G17" s="381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</row>
    <row r="18" spans="1:18" x14ac:dyDescent="0.2">
      <c r="A18" s="19"/>
      <c r="B18" s="381"/>
      <c r="C18" s="381"/>
      <c r="D18" s="381"/>
      <c r="E18" s="381"/>
      <c r="F18" s="381"/>
      <c r="G18" s="381"/>
      <c r="H18" s="381"/>
      <c r="I18" s="381"/>
      <c r="J18" s="381"/>
      <c r="K18" s="381"/>
      <c r="L18" s="381"/>
      <c r="M18" s="381"/>
      <c r="N18" s="381"/>
      <c r="O18" s="381"/>
      <c r="P18" s="381"/>
      <c r="Q18" s="381"/>
      <c r="R18" s="381"/>
    </row>
    <row r="19" spans="1:18" x14ac:dyDescent="0.2">
      <c r="A19" s="19"/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</row>
    <row r="20" spans="1:18" x14ac:dyDescent="0.2">
      <c r="A20" s="19"/>
      <c r="B20" s="381"/>
      <c r="C20" s="381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/>
      <c r="R20" s="381"/>
    </row>
    <row r="21" spans="1:18" x14ac:dyDescent="0.2">
      <c r="A21" s="19"/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</row>
    <row r="22" spans="1:18" x14ac:dyDescent="0.2">
      <c r="A22" s="19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</row>
    <row r="23" spans="1:18" x14ac:dyDescent="0.2">
      <c r="A23" s="19"/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</row>
    <row r="24" spans="1:18" x14ac:dyDescent="0.2">
      <c r="A24" s="19"/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</row>
    <row r="25" spans="1:18" x14ac:dyDescent="0.2">
      <c r="A25" s="19"/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</row>
    <row r="26" spans="1:18" x14ac:dyDescent="0.2">
      <c r="A26" s="19"/>
      <c r="B26" s="381"/>
      <c r="C26" s="381"/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</row>
    <row r="27" spans="1:18" x14ac:dyDescent="0.2">
      <c r="A27" s="19"/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</row>
    <row r="28" spans="1:18" x14ac:dyDescent="0.2">
      <c r="A28" s="19"/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</row>
    <row r="29" spans="1:18" x14ac:dyDescent="0.2">
      <c r="A29" s="19"/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</row>
    <row r="30" spans="1:18" x14ac:dyDescent="0.2">
      <c r="A30" s="19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</row>
    <row r="31" spans="1:18" x14ac:dyDescent="0.2">
      <c r="A31" s="19"/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</row>
    <row r="32" spans="1:18" x14ac:dyDescent="0.2">
      <c r="A32" s="19"/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</row>
    <row r="33" spans="1:18" x14ac:dyDescent="0.2">
      <c r="A33" s="19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</row>
    <row r="34" spans="1:18" x14ac:dyDescent="0.2">
      <c r="A34" s="19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</row>
    <row r="35" spans="1:18" x14ac:dyDescent="0.2">
      <c r="A35" s="19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</row>
    <row r="36" spans="1:18" x14ac:dyDescent="0.2">
      <c r="A36" s="19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</row>
    <row r="37" spans="1:18" x14ac:dyDescent="0.2">
      <c r="A37" s="19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</row>
    <row r="38" spans="1:18" x14ac:dyDescent="0.2">
      <c r="A38" s="19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</row>
    <row r="39" spans="1:18" x14ac:dyDescent="0.2">
      <c r="A39" s="19"/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</row>
    <row r="40" spans="1:18" x14ac:dyDescent="0.2">
      <c r="A40" s="19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</row>
    <row r="41" spans="1:18" x14ac:dyDescent="0.2">
      <c r="A41" s="19"/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</row>
    <row r="42" spans="1:18" x14ac:dyDescent="0.2">
      <c r="A42" s="19"/>
      <c r="B42" s="381"/>
      <c r="C42" s="381"/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</row>
    <row r="43" spans="1:18" x14ac:dyDescent="0.2">
      <c r="A43" s="19"/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</row>
    <row r="44" spans="1:18" x14ac:dyDescent="0.2">
      <c r="A44" s="19"/>
      <c r="B44" s="381"/>
      <c r="C44" s="381"/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</row>
    <row r="45" spans="1:18" x14ac:dyDescent="0.2">
      <c r="A45" s="19"/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</row>
    <row r="46" spans="1:18" x14ac:dyDescent="0.2">
      <c r="A46" s="19"/>
      <c r="B46" s="381"/>
      <c r="C46" s="381"/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</row>
    <row r="47" spans="1:18" x14ac:dyDescent="0.2">
      <c r="A47" s="19"/>
      <c r="B47" s="381"/>
      <c r="C47" s="381"/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</row>
    <row r="48" spans="1:18" x14ac:dyDescent="0.2">
      <c r="A48" s="19"/>
      <c r="B48" s="381"/>
      <c r="C48" s="381"/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</row>
    <row r="49" spans="1:18" x14ac:dyDescent="0.2">
      <c r="A49" s="19"/>
      <c r="B49" s="381"/>
      <c r="C49" s="381"/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</row>
    <row r="50" spans="1:18" x14ac:dyDescent="0.2">
      <c r="A50" s="9" t="s">
        <v>117</v>
      </c>
      <c r="B50" s="9" t="s">
        <v>119</v>
      </c>
      <c r="C50" s="9"/>
      <c r="D50" s="9" t="s">
        <v>118</v>
      </c>
    </row>
    <row r="51" spans="1:18" x14ac:dyDescent="0.2">
      <c r="A51" t="s">
        <v>120</v>
      </c>
      <c r="B51" t="s">
        <v>122</v>
      </c>
      <c r="C51" s="15"/>
      <c r="D51" t="s">
        <v>121</v>
      </c>
    </row>
    <row r="52" spans="1:18" x14ac:dyDescent="0.2">
      <c r="A52" s="15" t="s">
        <v>123</v>
      </c>
      <c r="B52" s="15" t="s">
        <v>125</v>
      </c>
      <c r="D52" s="15" t="s">
        <v>124</v>
      </c>
    </row>
    <row r="53" spans="1:18" x14ac:dyDescent="0.2">
      <c r="A53" t="s">
        <v>126</v>
      </c>
      <c r="B53" t="s">
        <v>127</v>
      </c>
      <c r="D53" t="s">
        <v>124</v>
      </c>
    </row>
    <row r="54" spans="1:18" x14ac:dyDescent="0.2">
      <c r="A54" t="s">
        <v>128</v>
      </c>
      <c r="B54" t="s">
        <v>129</v>
      </c>
      <c r="D54" t="s">
        <v>121</v>
      </c>
    </row>
    <row r="55" spans="1:18" x14ac:dyDescent="0.2">
      <c r="A55" t="s">
        <v>130</v>
      </c>
      <c r="B55" t="s">
        <v>122</v>
      </c>
      <c r="D55" t="s">
        <v>121</v>
      </c>
    </row>
    <row r="56" spans="1:18" x14ac:dyDescent="0.2">
      <c r="A56" t="s">
        <v>131</v>
      </c>
      <c r="B56" t="s">
        <v>129</v>
      </c>
      <c r="D56" t="s">
        <v>121</v>
      </c>
    </row>
    <row r="57" spans="1:18" x14ac:dyDescent="0.2">
      <c r="A57" t="s">
        <v>132</v>
      </c>
      <c r="B57" t="s">
        <v>134</v>
      </c>
      <c r="D57" t="s">
        <v>133</v>
      </c>
    </row>
    <row r="58" spans="1:18" x14ac:dyDescent="0.2">
      <c r="A58" t="s">
        <v>135</v>
      </c>
      <c r="B58" t="s">
        <v>136</v>
      </c>
      <c r="D58" t="s">
        <v>124</v>
      </c>
    </row>
    <row r="59" spans="1:18" x14ac:dyDescent="0.2">
      <c r="A59" t="s">
        <v>137</v>
      </c>
      <c r="B59" t="s">
        <v>136</v>
      </c>
      <c r="D59" t="s">
        <v>124</v>
      </c>
    </row>
    <row r="60" spans="1:18" x14ac:dyDescent="0.2">
      <c r="A60" t="s">
        <v>138</v>
      </c>
      <c r="B60" t="s">
        <v>136</v>
      </c>
      <c r="D60" t="s">
        <v>124</v>
      </c>
    </row>
    <row r="61" spans="1:18" x14ac:dyDescent="0.2">
      <c r="A61" t="s">
        <v>139</v>
      </c>
      <c r="B61" t="s">
        <v>136</v>
      </c>
      <c r="D61" t="s">
        <v>124</v>
      </c>
    </row>
    <row r="62" spans="1:18" x14ac:dyDescent="0.2">
      <c r="A62" t="s">
        <v>140</v>
      </c>
      <c r="B62" t="s">
        <v>122</v>
      </c>
      <c r="D62" t="s">
        <v>121</v>
      </c>
    </row>
    <row r="63" spans="1:18" x14ac:dyDescent="0.2">
      <c r="A63" t="s">
        <v>141</v>
      </c>
      <c r="B63" t="s">
        <v>143</v>
      </c>
      <c r="D63" t="s">
        <v>142</v>
      </c>
    </row>
    <row r="64" spans="1:18" x14ac:dyDescent="0.2">
      <c r="A64" t="s">
        <v>144</v>
      </c>
      <c r="B64" t="s">
        <v>129</v>
      </c>
      <c r="D64" t="s">
        <v>121</v>
      </c>
    </row>
    <row r="65" spans="1:4" x14ac:dyDescent="0.2">
      <c r="A65" t="s">
        <v>145</v>
      </c>
      <c r="B65" t="s">
        <v>146</v>
      </c>
      <c r="D65" t="s">
        <v>142</v>
      </c>
    </row>
    <row r="66" spans="1:4" x14ac:dyDescent="0.2">
      <c r="A66" t="s">
        <v>147</v>
      </c>
      <c r="B66" t="s">
        <v>146</v>
      </c>
      <c r="D66" t="s">
        <v>142</v>
      </c>
    </row>
    <row r="67" spans="1:4" x14ac:dyDescent="0.2">
      <c r="A67" t="s">
        <v>148</v>
      </c>
      <c r="B67" t="s">
        <v>143</v>
      </c>
      <c r="D67" t="s">
        <v>142</v>
      </c>
    </row>
    <row r="68" spans="1:4" x14ac:dyDescent="0.2">
      <c r="A68" t="s">
        <v>149</v>
      </c>
      <c r="B68" t="s">
        <v>125</v>
      </c>
      <c r="D68" t="s">
        <v>124</v>
      </c>
    </row>
    <row r="69" spans="1:4" x14ac:dyDescent="0.2">
      <c r="A69" t="s">
        <v>150</v>
      </c>
      <c r="B69" t="s">
        <v>127</v>
      </c>
      <c r="D69" t="s">
        <v>124</v>
      </c>
    </row>
    <row r="70" spans="1:4" x14ac:dyDescent="0.2">
      <c r="A70" t="s">
        <v>151</v>
      </c>
      <c r="B70" t="s">
        <v>134</v>
      </c>
      <c r="D70" t="s">
        <v>133</v>
      </c>
    </row>
    <row r="71" spans="1:4" x14ac:dyDescent="0.2">
      <c r="A71" t="s">
        <v>152</v>
      </c>
      <c r="B71" t="s">
        <v>136</v>
      </c>
      <c r="D71" t="s">
        <v>124</v>
      </c>
    </row>
    <row r="72" spans="1:4" x14ac:dyDescent="0.2">
      <c r="A72" t="s">
        <v>153</v>
      </c>
      <c r="B72" t="s">
        <v>134</v>
      </c>
      <c r="D72" t="s">
        <v>133</v>
      </c>
    </row>
    <row r="73" spans="1:4" x14ac:dyDescent="0.2">
      <c r="A73" t="s">
        <v>154</v>
      </c>
      <c r="B73" t="s">
        <v>146</v>
      </c>
      <c r="D73" t="s">
        <v>142</v>
      </c>
    </row>
    <row r="74" spans="1:4" x14ac:dyDescent="0.2">
      <c r="A74" t="s">
        <v>155</v>
      </c>
      <c r="B74" t="s">
        <v>143</v>
      </c>
      <c r="D74" t="s">
        <v>142</v>
      </c>
    </row>
    <row r="75" spans="1:4" x14ac:dyDescent="0.2">
      <c r="A75" t="s">
        <v>156</v>
      </c>
      <c r="B75" t="s">
        <v>143</v>
      </c>
      <c r="D75" t="s">
        <v>142</v>
      </c>
    </row>
    <row r="76" spans="1:4" x14ac:dyDescent="0.2">
      <c r="A76" t="s">
        <v>157</v>
      </c>
      <c r="B76" t="s">
        <v>125</v>
      </c>
      <c r="D76" t="s">
        <v>124</v>
      </c>
    </row>
    <row r="77" spans="1:4" x14ac:dyDescent="0.2">
      <c r="A77" t="s">
        <v>158</v>
      </c>
      <c r="B77" t="s">
        <v>129</v>
      </c>
      <c r="D77" t="s">
        <v>121</v>
      </c>
    </row>
    <row r="78" spans="1:4" x14ac:dyDescent="0.2">
      <c r="A78" t="s">
        <v>159</v>
      </c>
      <c r="B78" t="s">
        <v>136</v>
      </c>
      <c r="D78" t="s">
        <v>124</v>
      </c>
    </row>
    <row r="79" spans="1:4" x14ac:dyDescent="0.2">
      <c r="A79" t="s">
        <v>160</v>
      </c>
      <c r="B79" t="s">
        <v>143</v>
      </c>
      <c r="D79" t="s">
        <v>142</v>
      </c>
    </row>
    <row r="80" spans="1:4" x14ac:dyDescent="0.2">
      <c r="A80" t="s">
        <v>161</v>
      </c>
      <c r="B80" t="s">
        <v>143</v>
      </c>
      <c r="D80" t="s">
        <v>142</v>
      </c>
    </row>
    <row r="81" spans="1:4" x14ac:dyDescent="0.2">
      <c r="A81" t="s">
        <v>162</v>
      </c>
      <c r="B81" t="s">
        <v>134</v>
      </c>
      <c r="D81" t="s">
        <v>133</v>
      </c>
    </row>
    <row r="82" spans="1:4" x14ac:dyDescent="0.2">
      <c r="A82" t="s">
        <v>163</v>
      </c>
      <c r="B82" t="s">
        <v>164</v>
      </c>
      <c r="D82" t="s">
        <v>133</v>
      </c>
    </row>
    <row r="83" spans="1:4" x14ac:dyDescent="0.2">
      <c r="A83" t="s">
        <v>165</v>
      </c>
      <c r="B83" t="s">
        <v>129</v>
      </c>
      <c r="D83" t="s">
        <v>121</v>
      </c>
    </row>
    <row r="84" spans="1:4" x14ac:dyDescent="0.2">
      <c r="A84" t="s">
        <v>166</v>
      </c>
      <c r="B84" t="s">
        <v>129</v>
      </c>
      <c r="D84" t="s">
        <v>121</v>
      </c>
    </row>
    <row r="85" spans="1:4" x14ac:dyDescent="0.2">
      <c r="A85" t="s">
        <v>167</v>
      </c>
      <c r="B85" t="s">
        <v>164</v>
      </c>
      <c r="D85" t="s">
        <v>133</v>
      </c>
    </row>
    <row r="86" spans="1:4" x14ac:dyDescent="0.2">
      <c r="A86" t="s">
        <v>168</v>
      </c>
      <c r="B86" t="s">
        <v>146</v>
      </c>
      <c r="D86" t="s">
        <v>142</v>
      </c>
    </row>
    <row r="87" spans="1:4" x14ac:dyDescent="0.2">
      <c r="A87" t="s">
        <v>169</v>
      </c>
      <c r="B87" t="s">
        <v>127</v>
      </c>
      <c r="D87" t="s">
        <v>124</v>
      </c>
    </row>
    <row r="88" spans="1:4" x14ac:dyDescent="0.2">
      <c r="A88" t="s">
        <v>170</v>
      </c>
      <c r="B88" t="s">
        <v>122</v>
      </c>
      <c r="D88" t="s">
        <v>121</v>
      </c>
    </row>
    <row r="89" spans="1:4" x14ac:dyDescent="0.2">
      <c r="A89" t="s">
        <v>171</v>
      </c>
      <c r="B89" t="s">
        <v>164</v>
      </c>
      <c r="D89" t="s">
        <v>133</v>
      </c>
    </row>
    <row r="90" spans="1:4" x14ac:dyDescent="0.2">
      <c r="A90" t="s">
        <v>172</v>
      </c>
      <c r="B90" t="s">
        <v>134</v>
      </c>
      <c r="D90" t="s">
        <v>133</v>
      </c>
    </row>
    <row r="91" spans="1:4" x14ac:dyDescent="0.2">
      <c r="A91" t="s">
        <v>173</v>
      </c>
      <c r="B91" t="s">
        <v>136</v>
      </c>
      <c r="D91" t="s">
        <v>124</v>
      </c>
    </row>
    <row r="92" spans="1:4" x14ac:dyDescent="0.2">
      <c r="A92" t="s">
        <v>174</v>
      </c>
      <c r="B92" t="s">
        <v>143</v>
      </c>
      <c r="D92" t="s">
        <v>142</v>
      </c>
    </row>
    <row r="93" spans="1:4" x14ac:dyDescent="0.2">
      <c r="A93" t="s">
        <v>175</v>
      </c>
      <c r="B93" t="s">
        <v>125</v>
      </c>
      <c r="D93" t="s">
        <v>124</v>
      </c>
    </row>
    <row r="94" spans="1:4" x14ac:dyDescent="0.2">
      <c r="A94" t="s">
        <v>176</v>
      </c>
      <c r="B94" t="s">
        <v>127</v>
      </c>
      <c r="D94" t="s">
        <v>124</v>
      </c>
    </row>
    <row r="95" spans="1:4" x14ac:dyDescent="0.2">
      <c r="A95" t="s">
        <v>177</v>
      </c>
      <c r="B95" t="s">
        <v>129</v>
      </c>
      <c r="D95" t="s">
        <v>121</v>
      </c>
    </row>
    <row r="96" spans="1:4" x14ac:dyDescent="0.2">
      <c r="A96" t="s">
        <v>178</v>
      </c>
      <c r="B96" t="s">
        <v>136</v>
      </c>
      <c r="D96" t="s">
        <v>124</v>
      </c>
    </row>
    <row r="97" spans="1:4" x14ac:dyDescent="0.2">
      <c r="A97" t="s">
        <v>179</v>
      </c>
      <c r="B97" t="s">
        <v>134</v>
      </c>
      <c r="D97" t="s">
        <v>133</v>
      </c>
    </row>
    <row r="98" spans="1:4" x14ac:dyDescent="0.2">
      <c r="A98" t="s">
        <v>180</v>
      </c>
      <c r="B98" t="s">
        <v>122</v>
      </c>
      <c r="D98" t="s">
        <v>121</v>
      </c>
    </row>
    <row r="99" spans="1:4" x14ac:dyDescent="0.2">
      <c r="A99" t="s">
        <v>181</v>
      </c>
      <c r="B99" t="s">
        <v>146</v>
      </c>
      <c r="D99" t="s">
        <v>142</v>
      </c>
    </row>
    <row r="100" spans="1:4" x14ac:dyDescent="0.2">
      <c r="A100" t="s">
        <v>182</v>
      </c>
      <c r="B100" t="s">
        <v>136</v>
      </c>
      <c r="D100" t="s">
        <v>124</v>
      </c>
    </row>
    <row r="101" spans="1:4" x14ac:dyDescent="0.2">
      <c r="A101" s="9" t="s">
        <v>183</v>
      </c>
      <c r="B101" s="9" t="s">
        <v>129</v>
      </c>
      <c r="C101" s="9"/>
      <c r="D101" s="9" t="s">
        <v>121</v>
      </c>
    </row>
    <row r="102" spans="1:4" x14ac:dyDescent="0.2">
      <c r="A102" t="str">
        <f>"Source: Short-Term Energy Outlook, "&amp;[1]Dates!$B$7&amp;"."</f>
        <v>Source: Short-Term Energy Outlook, July 2019.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Marusin, Nicholas (CONTR)</cp:lastModifiedBy>
  <cp:lastPrinted>2019-04-08T18:37:44Z</cp:lastPrinted>
  <dcterms:created xsi:type="dcterms:W3CDTF">2007-07-17T17:37:22Z</dcterms:created>
  <dcterms:modified xsi:type="dcterms:W3CDTF">2019-07-09T13:46:00Z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