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820" tabRatio="831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F25" i="104" l="1"/>
  <c r="G25" i="104" s="1"/>
  <c r="E25" i="104"/>
  <c r="D25" i="104"/>
  <c r="W30" i="124" l="1"/>
  <c r="A35" i="114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H27" i="78" l="1"/>
  <c r="B42" i="87"/>
  <c r="B147" i="35"/>
  <c r="B146" i="35"/>
  <c r="B134" i="36"/>
  <c r="B133" i="36"/>
  <c r="H27" i="77" l="1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J35" i="91"/>
  <c r="N35" i="91"/>
  <c r="K35" i="91"/>
  <c r="L35" i="91"/>
  <c r="M35" i="91"/>
  <c r="E33" i="114"/>
  <c r="O35" i="91"/>
  <c r="G43" i="84" l="1"/>
  <c r="D124" i="123" l="1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G27" i="78" l="1"/>
  <c r="A81" i="120"/>
  <c r="A70" i="120"/>
  <c r="D112" i="123"/>
  <c r="E124" i="123"/>
  <c r="D123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G28" i="78" l="1"/>
  <c r="G27" i="77"/>
  <c r="L29" i="77"/>
  <c r="F28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26" i="78"/>
  <c r="L29" i="78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F27" i="77" l="1"/>
  <c r="F27" i="78"/>
  <c r="J28" i="74"/>
  <c r="J30" i="74"/>
  <c r="K30" i="78"/>
  <c r="F28" i="78"/>
  <c r="L28" i="78" s="1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J29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K29" i="77"/>
  <c r="E28" i="68"/>
  <c r="K30" i="111"/>
  <c r="K32" i="111" s="1"/>
  <c r="K28" i="110"/>
  <c r="C45" i="92"/>
  <c r="A80" i="73"/>
  <c r="A80" i="74"/>
  <c r="K31" i="111"/>
  <c r="C33" i="114"/>
  <c r="L27" i="77"/>
  <c r="A58" i="73"/>
  <c r="B92" i="77"/>
  <c r="K28" i="74"/>
  <c r="M28" i="78"/>
  <c r="L51" i="103"/>
  <c r="M51" i="103"/>
  <c r="L27" i="78"/>
  <c r="A69" i="73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E28" i="77" l="1"/>
  <c r="E28" i="78"/>
  <c r="I30" i="74"/>
  <c r="I29" i="74"/>
  <c r="I28" i="74"/>
  <c r="I27" i="74"/>
  <c r="E27" i="77"/>
  <c r="E27" i="78"/>
  <c r="J26" i="78"/>
  <c r="I76" i="36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I26" i="74"/>
  <c r="M31" i="78"/>
  <c r="M31" i="77"/>
  <c r="L31" i="78"/>
  <c r="K34" i="110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J29" i="78"/>
  <c r="J30" i="78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K27" i="78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K28" i="77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29" i="77"/>
  <c r="J26" i="77"/>
  <c r="J30" i="77"/>
  <c r="I27" i="105"/>
  <c r="I26" i="105"/>
  <c r="B58" i="70"/>
  <c r="M45" i="103"/>
  <c r="L45" i="103"/>
  <c r="A79" i="73"/>
  <c r="K99" i="36"/>
  <c r="J99" i="36"/>
  <c r="I99" i="36"/>
  <c r="H99" i="36"/>
  <c r="J88" i="35"/>
  <c r="H88" i="35"/>
  <c r="K88" i="35"/>
  <c r="I88" i="35"/>
  <c r="K88" i="36"/>
  <c r="J88" i="36"/>
  <c r="I88" i="36"/>
  <c r="H88" i="36"/>
  <c r="J110" i="35"/>
  <c r="K110" i="35"/>
  <c r="I110" i="35"/>
  <c r="H110" i="35"/>
  <c r="I110" i="36"/>
  <c r="H110" i="36"/>
  <c r="K110" i="36"/>
  <c r="J110" i="36"/>
  <c r="I99" i="35"/>
  <c r="J99" i="35"/>
  <c r="H99" i="35"/>
  <c r="K99" i="35"/>
  <c r="D28" i="78" l="1"/>
  <c r="D27" i="78"/>
  <c r="J27" i="78" s="1"/>
  <c r="H76" i="36"/>
  <c r="H75" i="36"/>
  <c r="H64" i="36"/>
  <c r="D64" i="123"/>
  <c r="D108" i="123"/>
  <c r="A66" i="120"/>
  <c r="A44" i="120"/>
  <c r="D97" i="123"/>
  <c r="D75" i="123"/>
  <c r="D86" i="123"/>
  <c r="A77" i="120"/>
  <c r="H75" i="35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A74" i="105"/>
  <c r="A92" i="84"/>
  <c r="A41" i="105"/>
  <c r="A59" i="84"/>
  <c r="A63" i="105"/>
  <c r="E98" i="123"/>
  <c r="C29" i="84"/>
  <c r="I29" i="84" s="1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C34" i="86"/>
  <c r="I34" i="86" s="1"/>
  <c r="J33" i="84"/>
  <c r="K31" i="78"/>
  <c r="H64" i="35"/>
  <c r="I75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J28" i="78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K87" i="36"/>
  <c r="J87" i="36"/>
  <c r="I87" i="36"/>
  <c r="H87" i="36"/>
  <c r="I109" i="36"/>
  <c r="H109" i="36"/>
  <c r="K109" i="36"/>
  <c r="J109" i="36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J87" i="35"/>
  <c r="H87" i="35"/>
  <c r="K87" i="35"/>
  <c r="I87" i="35"/>
  <c r="I75" i="35" l="1"/>
  <c r="I52" i="36"/>
  <c r="I64" i="36"/>
  <c r="H74" i="36"/>
  <c r="H63" i="36"/>
  <c r="I63" i="35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 s="1"/>
  <c r="A69" i="84"/>
  <c r="E97" i="123"/>
  <c r="A40" i="105"/>
  <c r="A73" i="105"/>
  <c r="A51" i="105"/>
  <c r="A80" i="84"/>
  <c r="A58" i="84"/>
  <c r="A91" i="84"/>
  <c r="E86" i="123"/>
  <c r="D96" i="123"/>
  <c r="A62" i="105"/>
  <c r="E75" i="123"/>
  <c r="I64" i="35"/>
  <c r="J31" i="77"/>
  <c r="J31" i="78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97" i="36"/>
  <c r="H97" i="36"/>
  <c r="K97" i="36"/>
  <c r="J97" i="36"/>
  <c r="I97" i="35"/>
  <c r="J97" i="35"/>
  <c r="H97" i="35"/>
  <c r="K97" i="35"/>
  <c r="I86" i="36"/>
  <c r="H86" i="36"/>
  <c r="K86" i="36"/>
  <c r="J86" i="36"/>
  <c r="J86" i="35"/>
  <c r="K86" i="35"/>
  <c r="I86" i="35"/>
  <c r="H86" i="35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H52" i="36" l="1"/>
  <c r="I63" i="36"/>
  <c r="I74" i="36"/>
  <c r="I73" i="36"/>
  <c r="H73" i="35"/>
  <c r="I40" i="36"/>
  <c r="H51" i="36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I74" i="35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H52" i="35"/>
  <c r="I52" i="35"/>
  <c r="H96" i="36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I107" i="35"/>
  <c r="J107" i="35"/>
  <c r="H107" i="35"/>
  <c r="K107" i="35"/>
  <c r="E111" i="38" l="1"/>
  <c r="H72" i="36"/>
  <c r="H61" i="36"/>
  <c r="H73" i="36"/>
  <c r="I73" i="35"/>
  <c r="H40" i="36"/>
  <c r="H61" i="35"/>
  <c r="I51" i="36"/>
  <c r="D72" i="123"/>
  <c r="A74" i="120"/>
  <c r="D83" i="123"/>
  <c r="E51" i="123"/>
  <c r="D105" i="123"/>
  <c r="A52" i="120"/>
  <c r="D116" i="123"/>
  <c r="A41" i="120"/>
  <c r="D50" i="123"/>
  <c r="D61" i="123"/>
  <c r="I50" i="36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H62" i="36"/>
  <c r="I62" i="36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72" i="36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E111" i="15"/>
  <c r="E51" i="15"/>
  <c r="I106" i="36"/>
  <c r="H106" i="36"/>
  <c r="K106" i="36"/>
  <c r="J106" i="36"/>
  <c r="K95" i="36"/>
  <c r="J95" i="36"/>
  <c r="I95" i="36"/>
  <c r="H95" i="36"/>
  <c r="J95" i="35"/>
  <c r="H95" i="35"/>
  <c r="K95" i="35"/>
  <c r="I95" i="35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I84" i="35"/>
  <c r="H84" i="35"/>
  <c r="J84" i="35"/>
  <c r="K84" i="35"/>
  <c r="E87" i="15"/>
  <c r="H106" i="35"/>
  <c r="J106" i="35"/>
  <c r="K106" i="35"/>
  <c r="I106" i="35"/>
  <c r="E75" i="15"/>
  <c r="E99" i="15"/>
  <c r="E39" i="15"/>
  <c r="E50" i="107" l="1"/>
  <c r="I61" i="36"/>
  <c r="I61" i="35"/>
  <c r="I49" i="36"/>
  <c r="I71" i="36"/>
  <c r="H50" i="36"/>
  <c r="H60" i="35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H39" i="35"/>
  <c r="I39" i="35"/>
  <c r="I39" i="36"/>
  <c r="H39" i="36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I50" i="35"/>
  <c r="H50" i="35"/>
  <c r="E50" i="15"/>
  <c r="E110" i="15"/>
  <c r="I83" i="35"/>
  <c r="J83" i="35"/>
  <c r="H83" i="35"/>
  <c r="K83" i="35"/>
  <c r="I94" i="36"/>
  <c r="H94" i="36"/>
  <c r="K94" i="36"/>
  <c r="J94" i="36"/>
  <c r="J94" i="35"/>
  <c r="K94" i="35"/>
  <c r="I94" i="35"/>
  <c r="H94" i="3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I105" i="36"/>
  <c r="H105" i="36"/>
  <c r="K105" i="36"/>
  <c r="J105" i="36"/>
  <c r="E86" i="15"/>
  <c r="E74" i="15"/>
  <c r="E98" i="15"/>
  <c r="I105" i="35"/>
  <c r="J105" i="35"/>
  <c r="H105" i="35"/>
  <c r="K105" i="35"/>
  <c r="K83" i="36"/>
  <c r="J83" i="36"/>
  <c r="I83" i="36"/>
  <c r="H83" i="36"/>
  <c r="E49" i="123" l="1"/>
  <c r="H49" i="36"/>
  <c r="H71" i="36"/>
  <c r="I60" i="35"/>
  <c r="I48" i="36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H60" i="36"/>
  <c r="I60" i="36"/>
  <c r="N44" i="117"/>
  <c r="N55" i="11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I70" i="35"/>
  <c r="H38" i="35"/>
  <c r="H71" i="35"/>
  <c r="I38" i="36"/>
  <c r="H38" i="36"/>
  <c r="I38" i="35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I96" i="108" s="1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I82" i="36"/>
  <c r="H82" i="36"/>
  <c r="K82" i="36"/>
  <c r="J82" i="36"/>
  <c r="I93" i="36"/>
  <c r="H93" i="36"/>
  <c r="K93" i="36"/>
  <c r="J93" i="36"/>
  <c r="E97" i="15"/>
  <c r="E37" i="15"/>
  <c r="H82" i="35"/>
  <c r="J82" i="35"/>
  <c r="K82" i="35"/>
  <c r="I82" i="35"/>
  <c r="E109" i="15"/>
  <c r="I93" i="35"/>
  <c r="J93" i="35"/>
  <c r="H93" i="35"/>
  <c r="K93" i="35"/>
  <c r="J104" i="35"/>
  <c r="H104" i="35"/>
  <c r="K104" i="35"/>
  <c r="I104" i="35"/>
  <c r="E61" i="15"/>
  <c r="D29" i="87" l="1"/>
  <c r="D30" i="87"/>
  <c r="H48" i="36"/>
  <c r="H47" i="36"/>
  <c r="I69" i="35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H59" i="36"/>
  <c r="I70" i="36"/>
  <c r="H70" i="36"/>
  <c r="N43" i="117"/>
  <c r="N54" i="117"/>
  <c r="N32" i="117"/>
  <c r="E81" i="123"/>
  <c r="E36" i="123"/>
  <c r="H70" i="35"/>
  <c r="H59" i="35"/>
  <c r="E59" i="123"/>
  <c r="I59" i="36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I37" i="35"/>
  <c r="H37" i="35"/>
  <c r="I37" i="36"/>
  <c r="H37" i="36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H48" i="35"/>
  <c r="I48" i="35"/>
  <c r="E36" i="15"/>
  <c r="E96" i="15"/>
  <c r="I92" i="35"/>
  <c r="H92" i="35"/>
  <c r="J92" i="35"/>
  <c r="K92" i="3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81" i="35"/>
  <c r="J81" i="35"/>
  <c r="H81" i="35"/>
  <c r="K81" i="35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K92" i="36"/>
  <c r="J92" i="36"/>
  <c r="I92" i="36"/>
  <c r="H92" i="36"/>
  <c r="I81" i="36"/>
  <c r="H81" i="36"/>
  <c r="K81" i="36"/>
  <c r="J81" i="36"/>
  <c r="E108" i="15"/>
  <c r="I47" i="36" l="1"/>
  <c r="H69" i="35"/>
  <c r="I68" i="36"/>
  <c r="I46" i="36"/>
  <c r="E47" i="123"/>
  <c r="D46" i="123"/>
  <c r="D57" i="123"/>
  <c r="D90" i="123"/>
  <c r="A37" i="120"/>
  <c r="I57" i="35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I58" i="36"/>
  <c r="H58" i="36"/>
  <c r="I69" i="36"/>
  <c r="H69" i="36"/>
  <c r="N53" i="117"/>
  <c r="N31" i="117"/>
  <c r="N42" i="117"/>
  <c r="E91" i="123"/>
  <c r="H68" i="35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I36" i="35"/>
  <c r="I58" i="35"/>
  <c r="H36" i="35"/>
  <c r="H36" i="36"/>
  <c r="I36" i="36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I47" i="35"/>
  <c r="H47" i="35"/>
  <c r="E107" i="15"/>
  <c r="E95" i="15"/>
  <c r="E59" i="15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I91" i="35"/>
  <c r="J91" i="35"/>
  <c r="H91" i="35"/>
  <c r="K91" i="35"/>
  <c r="E35" i="15"/>
  <c r="J80" i="35"/>
  <c r="H80" i="35"/>
  <c r="K80" i="35"/>
  <c r="I80" i="35"/>
  <c r="J102" i="35"/>
  <c r="K102" i="35"/>
  <c r="I102" i="35"/>
  <c r="H102" i="35"/>
  <c r="H68" i="36" l="1"/>
  <c r="H46" i="36"/>
  <c r="H67" i="36"/>
  <c r="I56" i="36"/>
  <c r="H57" i="35"/>
  <c r="H45" i="36"/>
  <c r="E46" i="123"/>
  <c r="D45" i="123"/>
  <c r="A36" i="120"/>
  <c r="D78" i="123"/>
  <c r="D56" i="123"/>
  <c r="D33" i="123"/>
  <c r="A47" i="120"/>
  <c r="D67" i="123"/>
  <c r="I56" i="35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I68" i="35"/>
  <c r="I57" i="36"/>
  <c r="H57" i="36"/>
  <c r="N52" i="117"/>
  <c r="N41" i="117"/>
  <c r="N30" i="117"/>
  <c r="E79" i="123"/>
  <c r="E90" i="123"/>
  <c r="E57" i="123"/>
  <c r="E101" i="123"/>
  <c r="A51" i="84"/>
  <c r="A33" i="105"/>
  <c r="D89" i="123"/>
  <c r="E34" i="123"/>
  <c r="B29" i="75"/>
  <c r="A62" i="84"/>
  <c r="E68" i="123"/>
  <c r="A44" i="105"/>
  <c r="H35" i="35"/>
  <c r="I35" i="36"/>
  <c r="H35" i="36"/>
  <c r="I35" i="35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I46" i="35"/>
  <c r="H46" i="35"/>
  <c r="E46" i="15"/>
  <c r="E58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I67" i="36" l="1"/>
  <c r="H56" i="36"/>
  <c r="I45" i="36"/>
  <c r="E45" i="123"/>
  <c r="H66" i="36"/>
  <c r="H44" i="36"/>
  <c r="D32" i="123"/>
  <c r="D55" i="123"/>
  <c r="H56" i="35"/>
  <c r="A35" i="120"/>
  <c r="D66" i="123"/>
  <c r="I55" i="36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I55" i="35"/>
  <c r="E56" i="123"/>
  <c r="E89" i="123"/>
  <c r="B28" i="75"/>
  <c r="A32" i="105"/>
  <c r="H34" i="35"/>
  <c r="I34" i="36"/>
  <c r="H34" i="36"/>
  <c r="I34" i="35"/>
  <c r="H67" i="35"/>
  <c r="H66" i="3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I45" i="35"/>
  <c r="H45" i="35"/>
  <c r="E105" i="15"/>
  <c r="E45" i="15"/>
  <c r="E93" i="15"/>
  <c r="E81" i="15"/>
  <c r="E33" i="15"/>
  <c r="I89" i="35"/>
  <c r="J89" i="35"/>
  <c r="H89" i="35"/>
  <c r="K89" i="3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I66" i="36" l="1"/>
  <c r="E36" i="120"/>
  <c r="I44" i="36"/>
  <c r="H54" i="36"/>
  <c r="I43" i="36"/>
  <c r="I65" i="36"/>
  <c r="D54" i="123"/>
  <c r="D65" i="123"/>
  <c r="D43" i="123"/>
  <c r="E48" i="120"/>
  <c r="E81" i="120"/>
  <c r="E72" i="120"/>
  <c r="E60" i="120"/>
  <c r="E69" i="120"/>
  <c r="E57" i="120"/>
  <c r="E44" i="123"/>
  <c r="H55" i="36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54" i="35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I66" i="35"/>
  <c r="I33" i="35"/>
  <c r="H33" i="36"/>
  <c r="I33" i="36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I44" i="35"/>
  <c r="H4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I54" i="36" l="1"/>
  <c r="I42" i="36"/>
  <c r="H54" i="35"/>
  <c r="H65" i="36"/>
  <c r="H43" i="36"/>
  <c r="I53" i="36"/>
  <c r="D42" i="123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I32" i="36"/>
  <c r="H32" i="36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I41" i="36" l="1"/>
  <c r="H42" i="36"/>
  <c r="H53" i="36"/>
  <c r="F35" i="75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E53" i="123"/>
  <c r="E42" i="107"/>
  <c r="H31" i="35"/>
  <c r="I31" i="36"/>
  <c r="H31" i="36"/>
  <c r="K66" i="108"/>
  <c r="H41" i="36"/>
  <c r="I31" i="35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I42" i="35"/>
  <c r="H42" i="35"/>
  <c r="E78" i="15"/>
  <c r="E90" i="15"/>
  <c r="E66" i="15"/>
  <c r="E30" i="15"/>
  <c r="E102" i="15"/>
  <c r="E54" i="15"/>
  <c r="E42" i="15"/>
  <c r="E41" i="123" l="1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H30" i="35"/>
  <c r="I30" i="36"/>
  <c r="H30" i="36"/>
  <c r="I30" i="35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I41" i="35"/>
  <c r="H41" i="35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I29" i="35"/>
  <c r="H29" i="35"/>
  <c r="I29" i="36"/>
  <c r="H29" i="36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<sst xmlns="http://schemas.openxmlformats.org/spreadsheetml/2006/main" count="1213" uniqueCount="597">
  <si>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</si>
  <si>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</si>
  <si>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</si>
  <si>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</si>
  <si>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</si>
  <si>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</si>
  <si>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</si>
  <si>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</si>
  <si>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</si>
  <si>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</si>
  <si>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</si>
  <si>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</si>
  <si>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</si>
  <si>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</si>
  <si>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</si>
  <si>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</si>
  <si>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</si>
  <si>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</si>
  <si>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</si>
  <si>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</si>
  <si>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</si>
  <si>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</si>
  <si>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</si>
  <si>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</si>
  <si>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</si>
  <si>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</si>
  <si>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</si>
  <si>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</si>
  <si>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</si>
  <si>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</si>
  <si>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</si>
  <si>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</si>
  <si>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</si>
  <si>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</si>
  <si>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</si>
  <si>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</si>
  <si>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</si>
  <si>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</si>
  <si>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</si>
  <si>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</si>
  <si>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</si>
  <si>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</si>
  <si>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</si>
  <si>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</si>
  <si>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</si>
  <si>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</si>
  <si>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</si>
  <si>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</si>
  <si>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</si>
  <si>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</si>
  <si>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</si>
  <si>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</si>
  <si>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</si>
  <si>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</si>
  <si>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</si>
  <si>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</si>
  <si>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</si>
  <si>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</si>
  <si>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</si>
  <si>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</si>
  <si>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</si>
  <si>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</si>
  <si>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</si>
  <si>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</si>
  <si>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</si>
  <si>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</si>
  <si>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</si>
  <si>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</si>
  <si>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</si>
  <si>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</si>
  <si>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</si>
  <si>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</si>
  <si>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</si>
  <si>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</si>
  <si>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</si>
  <si>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</si>
  <si>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</si>
  <si>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</si>
  <si>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</si>
  <si>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</si>
  <si>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</si>
  <si>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</si>
  <si>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</si>
  <si>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</si>
  <si>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</si>
  <si>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</si>
  <si>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</si>
  <si>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</si>
  <si>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</si>
  <si>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</si>
  <si>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</si>
  <si>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</si>
  <si>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</si>
  <si>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</si>
  <si>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</si>
  <si>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</si>
  <si>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</si>
  <si>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</si>
  <si>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</si>
  <si>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</si>
  <si>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</si>
  <si>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</si>
  <si>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</si>
  <si>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</si>
  <si>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</si>
  <si>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</si>
  <si>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</si>
  <si>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</si>
  <si>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</si>
  <si>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</si>
  <si>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</si>
  <si>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</si>
  <si>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</si>
  <si>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</si>
  <si>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</si>
  <si>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</si>
  <si>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</si>
  <si>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</si>
  <si>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</si>
  <si>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</si>
  <si>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</si>
  <si>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</si>
  <si>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</si>
  <si>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</si>
  <si>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</si>
  <si>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</si>
  <si>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</si>
  <si>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</si>
  <si>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</si>
  <si>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</si>
  <si>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</si>
  <si>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</si>
  <si>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</si>
  <si>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</si>
  <si>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</si>
  <si>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</si>
  <si>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</si>
  <si>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</si>
  <si>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</si>
  <si>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</si>
  <si>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</si>
  <si>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</si>
  <si>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</si>
  <si>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</si>
  <si>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</si>
  <si>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</si>
  <si>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</si>
  <si>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</si>
  <si>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</si>
  <si>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</si>
  <si>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</si>
  <si>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</si>
  <si>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</si>
  <si>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</si>
  <si>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</si>
  <si>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</si>
  <si>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</si>
  <si>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</si>
  <si>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</si>
  <si>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</si>
  <si>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</si>
  <si>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</si>
  <si>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</si>
  <si>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</si>
  <si>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</si>
  <si>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</si>
  <si>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</si>
  <si>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</si>
  <si>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</si>
  <si>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</si>
  <si>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</si>
  <si>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</si>
  <si>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</si>
  <si>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</si>
  <si>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</si>
  <si>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</si>
  <si>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</si>
  <si>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</si>
  <si>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</si>
  <si>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</si>
  <si>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</si>
  <si>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</si>
  <si>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</si>
  <si>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</si>
  <si>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</si>
  <si>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</si>
  <si>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</si>
  <si>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</si>
  <si>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</si>
  <si>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</si>
  <si>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</si>
  <si>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</si>
  <si>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</si>
  <si>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</si>
  <si>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</si>
  <si>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</si>
  <si>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</si>
  <si>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</si>
  <si>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</si>
  <si>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</si>
  <si>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</si>
  <si>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</si>
  <si>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</si>
  <si>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</si>
  <si>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</si>
  <si>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</si>
  <si>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</si>
  <si>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</si>
  <si>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</si>
  <si>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</si>
  <si>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</si>
  <si>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</si>
  <si>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</si>
  <si>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</si>
  <si>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</si>
  <si>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</si>
  <si>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</si>
  <si>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</si>
  <si>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</si>
  <si>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</si>
  <si>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</si>
  <si>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</si>
  <si>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</si>
  <si>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</si>
  <si>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</si>
  <si>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</si>
  <si>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</si>
  <si>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</si>
  <si>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</si>
  <si>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</si>
  <si>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</si>
  <si>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</si>
  <si>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</si>
  <si>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</si>
  <si>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</si>
  <si>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</si>
  <si>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</si>
  <si>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</si>
  <si>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</si>
  <si>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</si>
  <si>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</si>
  <si>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</si>
  <si>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</si>
  <si>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</si>
  <si>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</si>
  <si>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</si>
  <si>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</si>
  <si>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</si>
  <si>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</si>
  <si>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</si>
  <si>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</si>
  <si>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</si>
  <si>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</si>
  <si>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</si>
  <si>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</si>
  <si>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</si>
  <si>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</si>
  <si>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</si>
  <si>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</si>
  <si>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</si>
  <si>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</si>
  <si>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</si>
  <si>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</si>
  <si>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</si>
  <si>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</si>
  <si>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</si>
  <si>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</si>
  <si>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</si>
  <si>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</si>
  <si>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</si>
  <si>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</si>
  <si>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</si>
  <si>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</si>
  <si>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</si>
  <si>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</si>
  <si>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</si>
  <si>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</si>
  <si>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</si>
  <si>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</si>
  <si>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</si>
  <si>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</si>
  <si>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</si>
  <si>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</si>
  <si>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</si>
  <si>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</si>
  <si>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</si>
  <si>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</si>
  <si>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</si>
  <si>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</si>
  <si>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</si>
  <si>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</si>
  <si>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</si>
  <si>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</si>
  <si>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</si>
  <si>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</si>
  <si>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</si>
  <si>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</si>
  <si>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</si>
  <si>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</si>
  <si>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</si>
  <si>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</si>
  <si>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</si>
  <si>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</si>
  <si>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</si>
  <si>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</si>
  <si>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</si>
  <si>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</si>
  <si>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</si>
  <si>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</si>
  <si>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</si>
  <si>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</si>
  <si>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</si>
  <si>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</si>
  <si>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</si>
  <si>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</si>
  <si>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</si>
  <si>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</si>
  <si>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</si>
  <si>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</si>
  <si>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</si>
  <si>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</si>
  <si>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</si>
  <si>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</si>
  <si>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</si>
  <si>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</si>
  <si>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</si>
  <si>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</si>
  <si>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</si>
  <si>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</si>
  <si>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</si>
  <si>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</si>
  <si>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</si>
  <si>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</si>
  <si>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</si>
  <si>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</si>
  <si>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</si>
  <si>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</si>
  <si>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</si>
  <si>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</si>
  <si>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</si>
  <si>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</si>
  <si>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</si>
  <si>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</si>
  <si>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</si>
  <si>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</si>
  <si>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</si>
  <si>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</si>
  <si>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</si>
  <si>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</si>
  <si>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</si>
  <si>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</si>
  <si>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</si>
  <si>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</si>
  <si>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</si>
  <si>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</si>
  <si>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</si>
  <si>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</si>
  <si>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</si>
  <si>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</si>
  <si>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</si>
  <si>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</si>
  <si>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</si>
  <si>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</si>
  <si>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</si>
  <si>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</si>
  <si>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</si>
  <si>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</si>
  <si>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</si>
  <si>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</si>
  <si>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</si>
  <si>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</si>
  <si>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</si>
  <si>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</si>
  <si>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</si>
  <si>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</si>
  <si>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</si>
  <si>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</si>
  <si>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</si>
  <si>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</si>
  <si>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</si>
  <si>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</si>
  <si>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</si>
  <si>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</si>
  <si>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</si>
  <si>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</si>
  <si>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</si>
  <si>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</si>
  <si>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</si>
  <si>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</si>
  <si>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</si>
  <si>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</si>
  <si>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</si>
  <si>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</si>
  <si>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</si>
  <si>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</si>
  <si>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</si>
  <si>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</si>
  <si>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</si>
  <si>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</si>
  <si>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</si>
  <si>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</si>
  <si>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</si>
  <si>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</si>
  <si>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</si>
  <si>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</si>
  <si>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</si>
  <si>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</si>
  <si>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</si>
  <si>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</si>
  <si>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</si>
  <si>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</si>
  <si>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</si>
  <si>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</si>
  <si>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</si>
  <si>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</si>
  <si>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</si>
  <si>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</si>
  <si>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</si>
  <si>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</si>
  <si>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</si>
  <si>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</si>
  <si>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</si>
  <si>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</si>
  <si>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</si>
  <si>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</si>
  <si>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</si>
  <si>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</si>
  <si>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</si>
  <si>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</si>
  <si>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</si>
  <si>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</si>
  <si>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</si>
  <si>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</si>
  <si>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</si>
  <si>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</si>
  <si>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</si>
  <si>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</si>
  <si>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</si>
  <si>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</si>
  <si>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</si>
  <si>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</si>
  <si>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</si>
  <si>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</si>
  <si>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</si>
  <si>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</si>
  <si>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</si>
  <si>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</si>
  <si>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</si>
  <si>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</si>
  <si>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</si>
  <si>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</si>
  <si>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</si>
  <si>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</si>
  <si>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</si>
  <si>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</si>
  <si>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</si>
  <si>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</si>
  <si>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</si>
  <si>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</si>
  <si>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</si>
  <si>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</si>
  <si>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</si>
  <si>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</si>
  <si>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</si>
  <si>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</si>
  <si>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</si>
  <si>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</si>
  <si>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</si>
  <si>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</si>
  <si>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</si>
  <si>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</si>
  <si>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</si>
  <si>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</si>
  <si>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</si>
  <si>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</si>
  <si>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</si>
  <si>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</si>
  <si>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</si>
  <si>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</si>
  <si>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</si>
  <si>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</si>
  <si>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</si>
  <si>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</si>
  <si>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</si>
  <si>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</si>
  <si>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</si>
  <si>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</si>
  <si>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</si>
  <si>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</si>
  <si>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</si>
  <si>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</si>
  <si>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</si>
  <si>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</si>
  <si>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</si>
  <si>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</si>
  <si>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</si>
  <si>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</si>
  <si>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</si>
  <si>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</si>
  <si>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</si>
  <si>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C3PSPUS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</si>
  <si>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</si>
  <si>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</si>
  <si>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</si>
  <si>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</si>
  <si>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</si>
  <si>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</si>
  <si>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</si>
  <si>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</si>
  <si>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</si>
  <si>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</si>
  <si>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</si>
  <si>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</si>
  <si>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</si>
  <si>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</si>
  <si>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</si>
  <si>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</si>
  <si>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</si>
  <si>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</si>
  <si>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</si>
  <si>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</si>
  <si>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</si>
  <si>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</si>
  <si>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</si>
  <si>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</si>
  <si>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</si>
  <si>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</si>
  <si>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</si>
  <si>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</si>
  <si>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</si>
  <si>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</si>
  <si>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</si>
  <si>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</si>
  <si>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</si>
  <si>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</si>
  <si>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</si>
  <si>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</si>
  <si>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</si>
  <si>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</si>
  <si>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</si>
  <si>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</si>
  <si>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</si>
  <si>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</si>
  <si>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</si>
  <si>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</si>
  <si>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</si>
  <si>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</si>
  <si>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</si>
  <si>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</si>
  <si>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Note: Confidence interval derived from options market information for the five trading days ending Aug 1, 2019. Intervals not calculated for months with sparse trading in near-the-money options contracts.</t>
  </si>
  <si>
    <t>Short-Term Energy Outlook, August 2019</t>
  </si>
  <si>
    <t>Sources: Short-Term Energy Outlook, August 2019, and CME Group</t>
  </si>
  <si>
    <t>Source: Short-Term Energy Outlook, August 2019</t>
  </si>
  <si>
    <t>Sources: Short-Term Energy Outlook, August 2019, and Refinitiv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</si>
  <si>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</si>
  <si>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</si>
  <si>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</si>
  <si>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</si>
  <si>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</si>
  <si>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</si>
  <si>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</si>
  <si>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</si>
  <si>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</si>
  <si>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</si>
  <si>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</si>
  <si>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</si>
  <si>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</si>
  <si>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</si>
  <si>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</si>
  <si>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</si>
  <si>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</si>
  <si>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</si>
  <si>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</si>
  <si>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</si>
  <si>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</si>
  <si>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</si>
  <si>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</si>
  <si>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</si>
  <si>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</si>
  <si>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</si>
  <si>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</si>
  <si>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</si>
  <si>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2009-2018 average</t>
  </si>
  <si>
    <t>2014 - 2018</t>
  </si>
  <si>
    <t>Note:  Colored band around days of supply of crude oil and other liquids stocks represents the range between the minimum and maximum from Jan. 2014 - Dec. 2018.</t>
  </si>
  <si>
    <t>monthly range from January 2014 - December 2018</t>
  </si>
  <si>
    <t>Note:  Colored band around crude oil  stocks represents the range between the minimum and maximum from Jan. 2014 - Dec. 2018.</t>
  </si>
  <si>
    <t>Note:  Colored bands around storage levels represent the range between the minimum and maximum from Jan. 2014 - Dec. 2018.</t>
  </si>
  <si>
    <t>Note:  Includes refinery propylene. Colored band around days of stocks represents the range between the minimum and maximum from Jan. 2014 - Dec. 2018.</t>
  </si>
  <si>
    <t>Note:  Colored band around storage levels represents the range between the minimum and maximum from Jan. 2014 - Dec. 2018.</t>
  </si>
  <si>
    <t>Percent deviation from 2014 - 2018 average</t>
  </si>
  <si>
    <t>2016/17</t>
  </si>
  <si>
    <t>2017/18</t>
  </si>
  <si>
    <t>2018/19</t>
  </si>
  <si>
    <t>2019/20</t>
  </si>
  <si>
    <t>2008-2018 average</t>
  </si>
  <si>
    <t>Source: Short-Term Energy Outlook, August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</si>
</sst>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22" fillId="0" borderId="0" applyFon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39" fillId="0" borderId="0"/>
    <xf numFmtId="0" fontId="16" fillId="0" borderId="0"/>
    <xf numFmtId="0" fontId="22" fillId="0" borderId="0"/>
    <xf numFmtId="0" fontId="15" fillId="0" borderId="0"/>
    <xf numFmtId="0" fontId="43" fillId="0" borderId="0"/>
    <xf numFmtId="0" fontId="14" fillId="0" borderId="0"/>
    <xf numFmtId="0" fontId="13" fillId="0" borderId="0"/>
    <xf numFmtId="0" fontId="9" fillId="0" borderId="0"/>
    <xf numFmtId="43" fontId="22" fillId="0" borderId="0" applyFont="0" applyFill="0" applyBorder="0" applyAlignment="0" applyProtection="0"/>
    <xf numFmtId="0" fontId="7" fillId="0" borderId="0"/>
    <xf numFmtId="0" fontId="43" fillId="0" borderId="0"/>
  </cellStyleXfs>
  <cellXfs count="599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3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2" fillId="0" borderId="0" xfId="0" applyNumberFormat="1" applyFont="1"/>
    <xf numFmtId="0" fontId="22" fillId="0" borderId="0" xfId="0" applyFont="1"/>
    <xf numFmtId="166" fontId="22" fillId="0" borderId="0" xfId="0" applyNumberFormat="1" applyFont="1"/>
    <xf numFmtId="0" fontId="27" fillId="0" borderId="0" xfId="0" applyFont="1"/>
    <xf numFmtId="0" fontId="27" fillId="0" borderId="1" xfId="0" applyFont="1" applyFill="1" applyBorder="1" applyAlignment="1">
      <alignment horizontal="right"/>
    </xf>
    <xf numFmtId="0" fontId="27" fillId="0" borderId="1" xfId="0" applyFont="1" applyBorder="1"/>
    <xf numFmtId="0" fontId="27" fillId="0" borderId="1" xfId="0" applyNumberFormat="1" applyFont="1" applyBorder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2" fillId="0" borderId="0" xfId="2" quotePrefix="1" applyNumberFormat="1" applyFont="1"/>
    <xf numFmtId="165" fontId="24" fillId="0" borderId="0" xfId="0" applyNumberFormat="1" applyFont="1"/>
    <xf numFmtId="0" fontId="25" fillId="2" borderId="0" xfId="0" applyFont="1" applyFill="1"/>
    <xf numFmtId="0" fontId="0" fillId="2" borderId="0" xfId="0" applyFill="1"/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/>
    <xf numFmtId="0" fontId="25" fillId="0" borderId="1" xfId="0" applyFont="1" applyFill="1" applyBorder="1" applyAlignment="1">
      <alignment horizontal="center"/>
    </xf>
    <xf numFmtId="2" fontId="28" fillId="0" borderId="0" xfId="0" applyNumberFormat="1" applyFont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0" fontId="24" fillId="0" borderId="0" xfId="0" applyFont="1"/>
    <xf numFmtId="164" fontId="28" fillId="0" borderId="0" xfId="0" applyNumberFormat="1" applyFont="1" applyBorder="1" applyAlignment="1">
      <alignment horizontal="right"/>
    </xf>
    <xf numFmtId="164" fontId="28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8" fillId="0" borderId="2" xfId="0" applyNumberFormat="1" applyFont="1" applyBorder="1" applyAlignment="1">
      <alignment horizontal="center"/>
    </xf>
    <xf numFmtId="0" fontId="28" fillId="0" borderId="2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166" fontId="28" fillId="0" borderId="2" xfId="0" applyNumberFormat="1" applyFont="1" applyBorder="1" applyAlignment="1">
      <alignment horizontal="center"/>
    </xf>
    <xf numFmtId="166" fontId="28" fillId="0" borderId="0" xfId="0" applyNumberFormat="1" applyFont="1" applyBorder="1" applyAlignment="1">
      <alignment horizontal="center"/>
    </xf>
    <xf numFmtId="166" fontId="28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2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2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right"/>
    </xf>
    <xf numFmtId="0" fontId="22" fillId="0" borderId="1" xfId="0" applyFont="1" applyFill="1" applyBorder="1" applyAlignment="1">
      <alignment horizontal="center"/>
    </xf>
    <xf numFmtId="0" fontId="22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2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5" fillId="0" borderId="1" xfId="0" applyFont="1" applyBorder="1" applyAlignment="1"/>
    <xf numFmtId="4" fontId="0" fillId="0" borderId="0" xfId="0" applyNumberFormat="1" applyBorder="1"/>
    <xf numFmtId="0" fontId="25" fillId="0" borderId="1" xfId="0" applyFont="1" applyFill="1" applyBorder="1"/>
    <xf numFmtId="164" fontId="0" fillId="0" borderId="0" xfId="0" applyNumberFormat="1" applyBorder="1"/>
    <xf numFmtId="0" fontId="25" fillId="0" borderId="1" xfId="0" applyFont="1" applyBorder="1" applyAlignment="1">
      <alignment horizontal="right"/>
    </xf>
    <xf numFmtId="0" fontId="28" fillId="0" borderId="1" xfId="0" applyFont="1" applyBorder="1" applyAlignment="1">
      <alignment horizontal="right"/>
    </xf>
    <xf numFmtId="0" fontId="34" fillId="0" borderId="0" xfId="0" applyFont="1" applyAlignment="1">
      <alignment horizontal="right"/>
    </xf>
    <xf numFmtId="9" fontId="0" fillId="0" borderId="0" xfId="0" applyNumberFormat="1"/>
    <xf numFmtId="0" fontId="25" fillId="0" borderId="0" xfId="0" applyFont="1" applyFill="1" applyBorder="1" applyAlignment="1">
      <alignment horizontal="center"/>
    </xf>
    <xf numFmtId="0" fontId="23" fillId="0" borderId="3" xfId="1" applyBorder="1" applyAlignment="1" applyProtection="1"/>
    <xf numFmtId="0" fontId="23" fillId="0" borderId="3" xfId="1" applyFont="1" applyBorder="1" applyAlignment="1" applyProtection="1"/>
    <xf numFmtId="0" fontId="25" fillId="0" borderId="3" xfId="0" applyFont="1" applyBorder="1"/>
    <xf numFmtId="0" fontId="23" fillId="0" borderId="3" xfId="1" applyFont="1" applyBorder="1" applyAlignment="1" applyProtection="1">
      <alignment wrapText="1"/>
    </xf>
    <xf numFmtId="0" fontId="22" fillId="0" borderId="0" xfId="3"/>
    <xf numFmtId="0" fontId="22" fillId="0" borderId="0" xfId="3" applyAlignment="1">
      <alignment horizontal="right"/>
    </xf>
    <xf numFmtId="2" fontId="22" fillId="0" borderId="2" xfId="0" applyNumberFormat="1" applyFont="1" applyBorder="1" applyAlignment="1">
      <alignment horizontal="center"/>
    </xf>
    <xf numFmtId="164" fontId="22" fillId="0" borderId="0" xfId="0" applyNumberFormat="1" applyFont="1" applyBorder="1" applyAlignment="1">
      <alignment horizontal="right"/>
    </xf>
    <xf numFmtId="166" fontId="22" fillId="0" borderId="2" xfId="0" applyNumberFormat="1" applyFont="1" applyBorder="1" applyAlignment="1">
      <alignment horizontal="center"/>
    </xf>
    <xf numFmtId="0" fontId="22" fillId="0" borderId="2" xfId="0" applyFont="1" applyFill="1" applyBorder="1" applyAlignment="1">
      <alignment horizontal="center"/>
    </xf>
    <xf numFmtId="2" fontId="22" fillId="0" borderId="0" xfId="0" applyNumberFormat="1" applyFont="1" applyBorder="1" applyAlignment="1">
      <alignment horizontal="center"/>
    </xf>
    <xf numFmtId="166" fontId="22" fillId="0" borderId="0" xfId="0" applyNumberFormat="1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164" fontId="22" fillId="0" borderId="1" xfId="0" applyNumberFormat="1" applyFont="1" applyBorder="1" applyAlignment="1">
      <alignment horizontal="right"/>
    </xf>
    <xf numFmtId="2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6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7" fillId="0" borderId="0" xfId="0" applyFont="1"/>
    <xf numFmtId="0" fontId="38" fillId="0" borderId="0" xfId="0" applyFont="1"/>
    <xf numFmtId="0" fontId="22" fillId="0" borderId="0" xfId="3" applyFont="1"/>
    <xf numFmtId="0" fontId="37" fillId="0" borderId="0" xfId="3" applyFont="1"/>
    <xf numFmtId="0" fontId="26" fillId="0" borderId="0" xfId="3" applyFont="1" applyAlignment="1">
      <alignment horizontal="center"/>
    </xf>
    <xf numFmtId="0" fontId="26" fillId="0" borderId="0" xfId="3" applyFont="1" applyAlignment="1">
      <alignment horizontal="left"/>
    </xf>
    <xf numFmtId="0" fontId="22" fillId="0" borderId="1" xfId="3" applyBorder="1" applyAlignment="1">
      <alignment horizontal="right"/>
    </xf>
    <xf numFmtId="1" fontId="22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5" fillId="0" borderId="11" xfId="0" applyFont="1" applyBorder="1"/>
    <xf numFmtId="0" fontId="0" fillId="0" borderId="6" xfId="0" applyBorder="1"/>
    <xf numFmtId="164" fontId="22" fillId="0" borderId="0" xfId="0" quotePrefix="1" applyNumberFormat="1" applyFont="1" applyBorder="1" applyAlignment="1">
      <alignment horizontal="right"/>
    </xf>
    <xf numFmtId="2" fontId="22" fillId="0" borderId="2" xfId="0" quotePrefix="1" applyNumberFormat="1" applyFont="1" applyBorder="1" applyAlignment="1">
      <alignment horizontal="center"/>
    </xf>
    <xf numFmtId="0" fontId="19" fillId="0" borderId="0" xfId="6"/>
    <xf numFmtId="0" fontId="19" fillId="0" borderId="0" xfId="6" applyFont="1"/>
    <xf numFmtId="0" fontId="39" fillId="0" borderId="0" xfId="7"/>
    <xf numFmtId="164" fontId="19" fillId="0" borderId="0" xfId="6" applyNumberFormat="1"/>
    <xf numFmtId="168" fontId="41" fillId="0" borderId="2" xfId="7" quotePrefix="1" applyNumberFormat="1" applyFont="1" applyBorder="1" applyAlignment="1">
      <alignment horizontal="center"/>
    </xf>
    <xf numFmtId="2" fontId="22" fillId="0" borderId="2" xfId="7" applyNumberFormat="1" applyFont="1" applyBorder="1" applyAlignment="1">
      <alignment horizontal="center"/>
    </xf>
    <xf numFmtId="0" fontId="19" fillId="0" borderId="0" xfId="6" quotePrefix="1" applyFont="1"/>
    <xf numFmtId="0" fontId="19" fillId="0" borderId="0" xfId="6" applyAlignment="1">
      <alignment horizontal="right"/>
    </xf>
    <xf numFmtId="0" fontId="19" fillId="0" borderId="0" xfId="6" quotePrefix="1"/>
    <xf numFmtId="168" fontId="19" fillId="0" borderId="0" xfId="6" applyNumberFormat="1"/>
    <xf numFmtId="168" fontId="22" fillId="0" borderId="2" xfId="7" applyNumberFormat="1" applyFont="1" applyBorder="1" applyAlignment="1">
      <alignment horizontal="center"/>
    </xf>
    <xf numFmtId="0" fontId="22" fillId="0" borderId="0" xfId="0" applyNumberFormat="1" applyFont="1" applyAlignment="1"/>
    <xf numFmtId="0" fontId="22" fillId="0" borderId="1" xfId="0" applyNumberFormat="1" applyFont="1" applyBorder="1" applyAlignment="1"/>
    <xf numFmtId="0" fontId="19" fillId="6" borderId="0" xfId="6" applyFill="1"/>
    <xf numFmtId="0" fontId="19" fillId="7" borderId="0" xfId="6" applyFont="1" applyFill="1"/>
    <xf numFmtId="171" fontId="19" fillId="0" borderId="0" xfId="6" applyNumberFormat="1"/>
    <xf numFmtId="0" fontId="40" fillId="0" borderId="0" xfId="6" applyFont="1"/>
    <xf numFmtId="0" fontId="42" fillId="0" borderId="0" xfId="6" applyFont="1"/>
    <xf numFmtId="168" fontId="18" fillId="0" borderId="0" xfId="6" quotePrefix="1" applyNumberFormat="1" applyFont="1"/>
    <xf numFmtId="168" fontId="17" fillId="0" borderId="0" xfId="6" quotePrefix="1" applyNumberFormat="1" applyFont="1"/>
    <xf numFmtId="0" fontId="22" fillId="0" borderId="12" xfId="0" applyNumberFormat="1" applyFont="1" applyBorder="1" applyAlignment="1"/>
    <xf numFmtId="171" fontId="22" fillId="0" borderId="0" xfId="0" quotePrefix="1" applyNumberFormat="1" applyFont="1"/>
    <xf numFmtId="0" fontId="16" fillId="0" borderId="0" xfId="6" applyFont="1"/>
    <xf numFmtId="0" fontId="0" fillId="0" borderId="0" xfId="0" applyNumberFormat="1" applyAlignment="1"/>
    <xf numFmtId="0" fontId="22" fillId="0" borderId="0" xfId="0" applyNumberFormat="1" applyFont="1" applyFill="1" applyBorder="1" applyAlignment="1">
      <alignment horizontal="right"/>
    </xf>
    <xf numFmtId="0" fontId="27" fillId="0" borderId="0" xfId="3" applyFont="1"/>
    <xf numFmtId="0" fontId="27" fillId="0" borderId="0" xfId="3" applyFont="1" applyAlignment="1"/>
    <xf numFmtId="0" fontId="27" fillId="0" borderId="0" xfId="3" applyFont="1" applyBorder="1" applyAlignment="1">
      <alignment horizontal="center"/>
    </xf>
    <xf numFmtId="0" fontId="27" fillId="0" borderId="1" xfId="3" applyFont="1" applyBorder="1" applyAlignment="1">
      <alignment horizontal="left"/>
    </xf>
    <xf numFmtId="0" fontId="27" fillId="0" borderId="1" xfId="3" applyFont="1" applyBorder="1"/>
    <xf numFmtId="0" fontId="27" fillId="0" borderId="1" xfId="3" applyFont="1" applyBorder="1" applyAlignment="1"/>
    <xf numFmtId="0" fontId="22" fillId="0" borderId="0" xfId="3" applyAlignment="1">
      <alignment horizontal="left"/>
    </xf>
    <xf numFmtId="168" fontId="22" fillId="0" borderId="0" xfId="3" applyNumberFormat="1"/>
    <xf numFmtId="168" fontId="22" fillId="0" borderId="0" xfId="3" applyNumberFormat="1" applyAlignment="1"/>
    <xf numFmtId="2" fontId="22" fillId="0" borderId="0" xfId="3" applyNumberFormat="1"/>
    <xf numFmtId="0" fontId="22" fillId="0" borderId="1" xfId="3" applyBorder="1" applyAlignment="1">
      <alignment horizontal="left"/>
    </xf>
    <xf numFmtId="168" fontId="22" fillId="0" borderId="1" xfId="3" applyNumberFormat="1" applyBorder="1" applyAlignment="1"/>
    <xf numFmtId="171" fontId="22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5" fillId="0" borderId="0" xfId="10"/>
    <xf numFmtId="2" fontId="15" fillId="0" borderId="0" xfId="10" applyNumberFormat="1"/>
    <xf numFmtId="0" fontId="44" fillId="0" borderId="0" xfId="11" applyFont="1" applyFill="1" applyBorder="1" applyAlignment="1" applyProtection="1"/>
    <xf numFmtId="173" fontId="26" fillId="0" borderId="0" xfId="11" applyNumberFormat="1" applyFont="1" applyAlignment="1" applyProtection="1">
      <alignment horizontal="left"/>
    </xf>
    <xf numFmtId="0" fontId="44" fillId="0" borderId="0" xfId="11" applyFont="1" applyFill="1" applyAlignment="1" applyProtection="1"/>
    <xf numFmtId="173" fontId="26" fillId="0" borderId="0" xfId="11" applyNumberFormat="1" applyFont="1" applyBorder="1" applyAlignment="1" applyProtection="1">
      <alignment horizontal="left"/>
    </xf>
    <xf numFmtId="0" fontId="45" fillId="0" borderId="0" xfId="11" applyFont="1" applyAlignment="1" applyProtection="1">
      <alignment horizontal="left"/>
    </xf>
    <xf numFmtId="0" fontId="22" fillId="3" borderId="0" xfId="3" applyFill="1"/>
    <xf numFmtId="0" fontId="22" fillId="0" borderId="0" xfId="3" applyBorder="1" applyAlignment="1">
      <alignment horizontal="right"/>
    </xf>
    <xf numFmtId="0" fontId="25" fillId="0" borderId="13" xfId="3" applyFont="1" applyBorder="1"/>
    <xf numFmtId="0" fontId="22" fillId="0" borderId="14" xfId="3" applyBorder="1"/>
    <xf numFmtId="0" fontId="22" fillId="0" borderId="16" xfId="3" applyBorder="1"/>
    <xf numFmtId="0" fontId="22" fillId="0" borderId="18" xfId="3" applyBorder="1"/>
    <xf numFmtId="0" fontId="22" fillId="6" borderId="0" xfId="3" applyFill="1"/>
    <xf numFmtId="0" fontId="42" fillId="6" borderId="0" xfId="6" applyFont="1" applyFill="1"/>
    <xf numFmtId="0" fontId="14" fillId="6" borderId="0" xfId="6" applyFont="1" applyFill="1"/>
    <xf numFmtId="0" fontId="12" fillId="0" borderId="0" xfId="6" applyFont="1"/>
    <xf numFmtId="0" fontId="15" fillId="6" borderId="0" xfId="10" applyFill="1"/>
    <xf numFmtId="0" fontId="47" fillId="0" borderId="0" xfId="6" applyFont="1"/>
    <xf numFmtId="168" fontId="46" fillId="0" borderId="0" xfId="6" applyNumberFormat="1" applyFont="1"/>
    <xf numFmtId="0" fontId="11" fillId="0" borderId="0" xfId="10" applyFont="1"/>
    <xf numFmtId="0" fontId="22" fillId="0" borderId="0" xfId="7" applyFont="1"/>
    <xf numFmtId="0" fontId="10" fillId="0" borderId="0" xfId="10" applyFont="1"/>
    <xf numFmtId="0" fontId="0" fillId="0" borderId="4" xfId="0" applyBorder="1" applyAlignment="1">
      <alignment horizontal="center"/>
    </xf>
    <xf numFmtId="0" fontId="22" fillId="0" borderId="0" xfId="3" applyBorder="1" applyAlignment="1">
      <alignment horizontal="left"/>
    </xf>
    <xf numFmtId="168" fontId="22" fillId="0" borderId="0" xfId="3" applyNumberFormat="1" applyBorder="1" applyAlignment="1"/>
    <xf numFmtId="2" fontId="22" fillId="0" borderId="0" xfId="3" applyNumberFormat="1" applyAlignment="1"/>
    <xf numFmtId="2" fontId="22" fillId="0" borderId="1" xfId="3" applyNumberFormat="1" applyBorder="1" applyAlignment="1"/>
    <xf numFmtId="0" fontId="48" fillId="0" borderId="0" xfId="0" applyFont="1" applyAlignment="1">
      <alignment horizontal="left" vertical="center" readingOrder="1"/>
    </xf>
    <xf numFmtId="0" fontId="22" fillId="0" borderId="0" xfId="3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2" fillId="0" borderId="15" xfId="3" applyFont="1" applyBorder="1"/>
    <xf numFmtId="0" fontId="22" fillId="0" borderId="16" xfId="3" applyFont="1" applyBorder="1"/>
    <xf numFmtId="0" fontId="22" fillId="4" borderId="0" xfId="3" applyFill="1"/>
    <xf numFmtId="0" fontId="26" fillId="4" borderId="0" xfId="3" applyFont="1" applyFill="1"/>
    <xf numFmtId="0" fontId="15" fillId="0" borderId="14" xfId="10" applyBorder="1"/>
    <xf numFmtId="0" fontId="22" fillId="0" borderId="19" xfId="3" applyBorder="1" applyAlignment="1">
      <alignment horizontal="left"/>
    </xf>
    <xf numFmtId="0" fontId="22" fillId="0" borderId="20" xfId="3" applyBorder="1"/>
    <xf numFmtId="0" fontId="22" fillId="0" borderId="15" xfId="3" applyBorder="1" applyAlignment="1">
      <alignment horizontal="left"/>
    </xf>
    <xf numFmtId="2" fontId="22" fillId="0" borderId="15" xfId="3" applyNumberFormat="1" applyBorder="1"/>
    <xf numFmtId="0" fontId="22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5" fillId="0" borderId="17" xfId="0" applyFont="1" applyBorder="1" applyAlignment="1">
      <alignment vertical="center" readingOrder="1"/>
    </xf>
    <xf numFmtId="0" fontId="0" fillId="0" borderId="18" xfId="0" applyBorder="1"/>
    <xf numFmtId="0" fontId="25" fillId="0" borderId="19" xfId="0" applyFont="1" applyBorder="1" applyAlignment="1">
      <alignment vertical="center" readingOrder="1"/>
    </xf>
    <xf numFmtId="0" fontId="22" fillId="0" borderId="19" xfId="0" applyFont="1" applyBorder="1"/>
    <xf numFmtId="0" fontId="22" fillId="0" borderId="15" xfId="0" applyFont="1" applyBorder="1" applyAlignment="1"/>
    <xf numFmtId="0" fontId="0" fillId="0" borderId="15" xfId="0" applyBorder="1" applyAlignment="1"/>
    <xf numFmtId="0" fontId="22" fillId="0" borderId="15" xfId="0" applyFont="1" applyFill="1" applyBorder="1" applyAlignment="1"/>
    <xf numFmtId="0" fontId="22" fillId="0" borderId="17" xfId="0" applyFont="1" applyFill="1" applyBorder="1" applyAlignment="1"/>
    <xf numFmtId="0" fontId="22" fillId="0" borderId="13" xfId="0" applyFont="1" applyBorder="1" applyAlignment="1"/>
    <xf numFmtId="0" fontId="22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2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5" fillId="0" borderId="4" xfId="0" applyFont="1" applyBorder="1"/>
    <xf numFmtId="0" fontId="22" fillId="0" borderId="19" xfId="0" applyNumberFormat="1" applyFont="1" applyBorder="1" applyAlignment="1"/>
    <xf numFmtId="0" fontId="22" fillId="0" borderId="15" xfId="0" applyNumberFormat="1" applyFont="1" applyBorder="1" applyAlignment="1"/>
    <xf numFmtId="0" fontId="22" fillId="3" borderId="20" xfId="0" applyFont="1" applyFill="1" applyBorder="1"/>
    <xf numFmtId="0" fontId="22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2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2" fillId="0" borderId="4" xfId="3" applyBorder="1"/>
    <xf numFmtId="0" fontId="25" fillId="0" borderId="13" xfId="0" applyFont="1" applyBorder="1" applyAlignment="1">
      <alignment vertical="center" readingOrder="1"/>
    </xf>
    <xf numFmtId="0" fontId="22" fillId="0" borderId="14" xfId="0" applyFont="1" applyBorder="1"/>
    <xf numFmtId="0" fontId="22" fillId="0" borderId="17" xfId="3" applyFont="1" applyBorder="1"/>
    <xf numFmtId="0" fontId="22" fillId="0" borderId="18" xfId="3" applyFont="1" applyBorder="1"/>
    <xf numFmtId="0" fontId="22" fillId="0" borderId="0" xfId="3" applyFill="1"/>
    <xf numFmtId="0" fontId="25" fillId="0" borderId="0" xfId="3" applyFont="1" applyFill="1" applyAlignment="1"/>
    <xf numFmtId="0" fontId="22" fillId="0" borderId="1" xfId="3" applyFill="1" applyBorder="1"/>
    <xf numFmtId="0" fontId="50" fillId="0" borderId="0" xfId="3" applyFont="1" applyAlignment="1">
      <alignment horizontal="left" vertical="center" readingOrder="1"/>
    </xf>
    <xf numFmtId="2" fontId="22" fillId="0" borderId="15" xfId="0" applyNumberFormat="1" applyFont="1" applyFill="1" applyBorder="1" applyAlignment="1" applyProtection="1">
      <alignment horizontal="left"/>
    </xf>
    <xf numFmtId="2" fontId="22" fillId="0" borderId="0" xfId="0" applyNumberFormat="1" applyFont="1" applyFill="1" applyBorder="1" applyAlignment="1" applyProtection="1">
      <alignment horizontal="left"/>
    </xf>
    <xf numFmtId="0" fontId="22" fillId="0" borderId="0" xfId="3" applyBorder="1"/>
    <xf numFmtId="0" fontId="22" fillId="0" borderId="0" xfId="3" quotePrefix="1" applyBorder="1"/>
    <xf numFmtId="0" fontId="22" fillId="0" borderId="0" xfId="3" applyFill="1" applyBorder="1" applyAlignment="1">
      <alignment horizontal="center"/>
    </xf>
    <xf numFmtId="167" fontId="22" fillId="0" borderId="0" xfId="3" applyNumberFormat="1" applyBorder="1"/>
    <xf numFmtId="0" fontId="9" fillId="0" borderId="0" xfId="14" applyBorder="1"/>
    <xf numFmtId="168" fontId="9" fillId="0" borderId="0" xfId="14" applyNumberFormat="1" applyBorder="1"/>
    <xf numFmtId="0" fontId="51" fillId="0" borderId="0" xfId="0" applyFont="1" applyFill="1"/>
    <xf numFmtId="168" fontId="9" fillId="0" borderId="0" xfId="14" applyNumberFormat="1"/>
    <xf numFmtId="0" fontId="22" fillId="0" borderId="0" xfId="3" applyFill="1" applyBorder="1" applyAlignment="1">
      <alignment horizontal="center" wrapText="1"/>
    </xf>
    <xf numFmtId="164" fontId="25" fillId="0" borderId="0" xfId="0" applyNumberFormat="1" applyFont="1" applyFill="1" applyAlignment="1">
      <alignment horizontal="left"/>
    </xf>
    <xf numFmtId="164" fontId="22" fillId="0" borderId="0" xfId="3" applyNumberFormat="1"/>
    <xf numFmtId="0" fontId="22" fillId="0" borderId="20" xfId="3" applyFont="1" applyBorder="1" applyAlignment="1">
      <alignment horizontal="center" wrapText="1"/>
    </xf>
    <xf numFmtId="0" fontId="41" fillId="0" borderId="18" xfId="3" applyFont="1" applyBorder="1"/>
    <xf numFmtId="0" fontId="25" fillId="0" borderId="17" xfId="3" applyFont="1" applyBorder="1" applyAlignment="1">
      <alignment vertical="center" wrapText="1"/>
    </xf>
    <xf numFmtId="1" fontId="25" fillId="0" borderId="0" xfId="3" applyNumberFormat="1" applyFont="1" applyFill="1" applyAlignment="1"/>
    <xf numFmtId="0" fontId="0" fillId="0" borderId="0" xfId="0" applyAlignment="1">
      <alignment wrapText="1"/>
    </xf>
    <xf numFmtId="0" fontId="23" fillId="0" borderId="0" xfId="1" applyFill="1" applyAlignment="1" applyProtection="1">
      <alignment horizontal="left"/>
    </xf>
    <xf numFmtId="0" fontId="23" fillId="0" borderId="0" xfId="1" applyFill="1" applyAlignment="1" applyProtection="1"/>
    <xf numFmtId="2" fontId="23" fillId="0" borderId="0" xfId="1" applyNumberFormat="1" applyFill="1" applyAlignment="1" applyProtection="1"/>
    <xf numFmtId="0" fontId="9" fillId="0" borderId="0" xfId="14" applyFill="1"/>
    <xf numFmtId="167" fontId="22" fillId="0" borderId="0" xfId="3" applyNumberFormat="1" applyFill="1"/>
    <xf numFmtId="174" fontId="22" fillId="0" borderId="0" xfId="15" applyNumberFormat="1" applyFont="1" applyFill="1" applyAlignment="1">
      <alignment horizontal="center"/>
    </xf>
    <xf numFmtId="167" fontId="22" fillId="0" borderId="0" xfId="3" applyNumberFormat="1" applyFill="1" applyAlignment="1">
      <alignment horizontal="center"/>
    </xf>
    <xf numFmtId="166" fontId="22" fillId="0" borderId="0" xfId="3" applyNumberFormat="1" applyFont="1" applyFill="1" applyBorder="1"/>
    <xf numFmtId="0" fontId="51" fillId="0" borderId="0" xfId="3" applyFont="1" applyFill="1" applyAlignment="1">
      <alignment horizontal="center" wrapText="1"/>
    </xf>
    <xf numFmtId="166" fontId="22" fillId="0" borderId="0" xfId="3" applyNumberFormat="1" applyFill="1" applyBorder="1"/>
    <xf numFmtId="166" fontId="22" fillId="0" borderId="0" xfId="3" applyNumberFormat="1" applyFill="1"/>
    <xf numFmtId="0" fontId="51" fillId="0" borderId="0" xfId="3" applyFont="1" applyFill="1" applyAlignment="1">
      <alignment horizontal="center"/>
    </xf>
    <xf numFmtId="1" fontId="51" fillId="0" borderId="0" xfId="3" applyNumberFormat="1" applyFont="1" applyFill="1" applyAlignment="1">
      <alignment horizontal="center"/>
    </xf>
    <xf numFmtId="164" fontId="22" fillId="0" borderId="0" xfId="3" applyNumberFormat="1" applyFill="1"/>
    <xf numFmtId="3" fontId="22" fillId="0" borderId="1" xfId="3" applyNumberFormat="1" applyFill="1" applyBorder="1"/>
    <xf numFmtId="3" fontId="22" fillId="0" borderId="18" xfId="3" applyNumberFormat="1" applyFill="1" applyBorder="1"/>
    <xf numFmtId="0" fontId="25" fillId="0" borderId="4" xfId="3" applyFont="1" applyFill="1" applyBorder="1" applyAlignment="1">
      <alignment horizontal="right"/>
    </xf>
    <xf numFmtId="0" fontId="25" fillId="0" borderId="14" xfId="3" quotePrefix="1" applyFont="1" applyFill="1" applyBorder="1" applyAlignment="1">
      <alignment horizontal="left"/>
    </xf>
    <xf numFmtId="0" fontId="25" fillId="0" borderId="1" xfId="0" applyFont="1" applyFill="1" applyBorder="1" applyAlignment="1">
      <alignment horizontal="left"/>
    </xf>
    <xf numFmtId="1" fontId="25" fillId="0" borderId="0" xfId="0" applyNumberFormat="1" applyFont="1" applyFill="1"/>
    <xf numFmtId="3" fontId="25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2" fillId="0" borderId="3" xfId="0" applyFont="1" applyBorder="1"/>
    <xf numFmtId="0" fontId="19" fillId="3" borderId="20" xfId="6" applyFill="1" applyBorder="1"/>
    <xf numFmtId="0" fontId="19" fillId="3" borderId="18" xfId="6" applyFill="1" applyBorder="1"/>
    <xf numFmtId="0" fontId="22" fillId="3" borderId="19" xfId="0" applyNumberFormat="1" applyFont="1" applyFill="1" applyBorder="1" applyAlignment="1"/>
    <xf numFmtId="0" fontId="22" fillId="3" borderId="15" xfId="0" applyNumberFormat="1" applyFont="1" applyFill="1" applyBorder="1" applyAlignment="1"/>
    <xf numFmtId="0" fontId="0" fillId="3" borderId="16" xfId="0" applyFill="1" applyBorder="1"/>
    <xf numFmtId="0" fontId="22" fillId="3" borderId="17" xfId="0" applyNumberFormat="1" applyFont="1" applyFill="1" applyBorder="1" applyAlignment="1"/>
    <xf numFmtId="0" fontId="10" fillId="0" borderId="19" xfId="10" applyFont="1" applyBorder="1"/>
    <xf numFmtId="0" fontId="10" fillId="0" borderId="20" xfId="10" applyFont="1" applyBorder="1"/>
    <xf numFmtId="0" fontId="10" fillId="0" borderId="15" xfId="10" applyFont="1" applyBorder="1"/>
    <xf numFmtId="0" fontId="10" fillId="0" borderId="16" xfId="10" applyFont="1" applyBorder="1"/>
    <xf numFmtId="0" fontId="10" fillId="0" borderId="17" xfId="10" applyFont="1" applyBorder="1"/>
    <xf numFmtId="0" fontId="10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2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2" fillId="0" borderId="18" xfId="0" applyFont="1" applyBorder="1"/>
    <xf numFmtId="0" fontId="41" fillId="0" borderId="16" xfId="3" applyFont="1" applyBorder="1"/>
    <xf numFmtId="0" fontId="22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2" fillId="0" borderId="0" xfId="0" quotePrefix="1" applyNumberFormat="1" applyFont="1"/>
    <xf numFmtId="0" fontId="0" fillId="8" borderId="0" xfId="0" applyFill="1"/>
    <xf numFmtId="0" fontId="22" fillId="8" borderId="0" xfId="3" applyFill="1"/>
    <xf numFmtId="0" fontId="22" fillId="0" borderId="1" xfId="3" applyBorder="1"/>
    <xf numFmtId="165" fontId="23" fillId="0" borderId="0" xfId="1" applyNumberFormat="1" applyAlignment="1" applyProtection="1"/>
    <xf numFmtId="0" fontId="19" fillId="8" borderId="0" xfId="6" quotePrefix="1" applyFont="1" applyFill="1"/>
    <xf numFmtId="0" fontId="19" fillId="8" borderId="0" xfId="6" applyFill="1"/>
    <xf numFmtId="0" fontId="19" fillId="8" borderId="0" xfId="6" quotePrefix="1" applyFill="1"/>
    <xf numFmtId="0" fontId="22" fillId="0" borderId="13" xfId="0" applyFont="1" applyBorder="1" applyAlignment="1">
      <alignment vertical="center" readingOrder="1"/>
    </xf>
    <xf numFmtId="0" fontId="19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2" fillId="0" borderId="17" xfId="3" applyFont="1" applyBorder="1" applyAlignment="1">
      <alignment vertical="center" wrapText="1"/>
    </xf>
    <xf numFmtId="0" fontId="46" fillId="3" borderId="19" xfId="0" applyNumberFormat="1" applyFont="1" applyFill="1" applyBorder="1" applyAlignment="1"/>
    <xf numFmtId="0" fontId="46" fillId="3" borderId="15" xfId="0" applyNumberFormat="1" applyFont="1" applyFill="1" applyBorder="1" applyAlignment="1"/>
    <xf numFmtId="0" fontId="6" fillId="3" borderId="17" xfId="6" applyFont="1" applyFill="1" applyBorder="1"/>
    <xf numFmtId="0" fontId="22" fillId="0" borderId="17" xfId="0" applyFont="1" applyBorder="1"/>
    <xf numFmtId="0" fontId="25" fillId="0" borderId="13" xfId="0" applyFont="1" applyBorder="1"/>
    <xf numFmtId="0" fontId="6" fillId="0" borderId="17" xfId="6" applyFont="1" applyBorder="1"/>
    <xf numFmtId="0" fontId="6" fillId="3" borderId="18" xfId="6" applyFont="1" applyFill="1" applyBorder="1"/>
    <xf numFmtId="9" fontId="39" fillId="0" borderId="0" xfId="7" applyNumberFormat="1"/>
    <xf numFmtId="0" fontId="10" fillId="0" borderId="2" xfId="10" applyFont="1" applyBorder="1"/>
    <xf numFmtId="2" fontId="15" fillId="0" borderId="2" xfId="10" applyNumberFormat="1" applyBorder="1"/>
    <xf numFmtId="0" fontId="10" fillId="0" borderId="4" xfId="10" applyFont="1" applyBorder="1"/>
    <xf numFmtId="2" fontId="15" fillId="0" borderId="4" xfId="10" applyNumberFormat="1" applyBorder="1"/>
    <xf numFmtId="0" fontId="22" fillId="3" borderId="20" xfId="0" applyFont="1" applyFill="1" applyBorder="1" applyAlignment="1"/>
    <xf numFmtId="0" fontId="22" fillId="3" borderId="16" xfId="0" applyFont="1" applyFill="1" applyBorder="1" applyAlignment="1"/>
    <xf numFmtId="0" fontId="8" fillId="0" borderId="17" xfId="6" applyFont="1" applyBorder="1"/>
    <xf numFmtId="0" fontId="46" fillId="0" borderId="19" xfId="0" applyNumberFormat="1" applyFont="1" applyBorder="1" applyAlignment="1"/>
    <xf numFmtId="0" fontId="46" fillId="0" borderId="15" xfId="0" applyNumberFormat="1" applyFont="1" applyBorder="1" applyAlignment="1"/>
    <xf numFmtId="0" fontId="22" fillId="0" borderId="19" xfId="3" applyBorder="1"/>
    <xf numFmtId="0" fontId="26" fillId="3" borderId="20" xfId="11" applyFont="1" applyFill="1" applyBorder="1" applyAlignment="1" applyProtection="1"/>
    <xf numFmtId="0" fontId="22" fillId="0" borderId="15" xfId="3" applyBorder="1"/>
    <xf numFmtId="0" fontId="26" fillId="3" borderId="16" xfId="11" applyFont="1" applyFill="1" applyBorder="1" applyAlignment="1" applyProtection="1"/>
    <xf numFmtId="0" fontId="22" fillId="0" borderId="17" xfId="3" applyBorder="1"/>
    <xf numFmtId="0" fontId="26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7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7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7" fillId="0" borderId="0" xfId="0" applyFont="1" applyAlignment="1">
      <alignment wrapText="1"/>
    </xf>
    <xf numFmtId="0" fontId="27" fillId="0" borderId="0" xfId="0" applyFont="1" applyAlignment="1">
      <alignment horizontal="center"/>
    </xf>
    <xf numFmtId="0" fontId="26" fillId="0" borderId="18" xfId="17" applyFont="1" applyFill="1" applyBorder="1" applyAlignment="1" applyProtection="1">
      <alignment horizontal="left"/>
    </xf>
    <xf numFmtId="0" fontId="22" fillId="0" borderId="0" xfId="0" quotePrefix="1" applyFont="1"/>
    <xf numFmtId="0" fontId="26" fillId="0" borderId="14" xfId="17" applyFont="1" applyFill="1" applyBorder="1" applyAlignment="1" applyProtection="1">
      <alignment horizontal="left"/>
    </xf>
    <xf numFmtId="2" fontId="22" fillId="0" borderId="13" xfId="0" applyNumberFormat="1" applyFont="1" applyBorder="1" applyAlignment="1"/>
    <xf numFmtId="2" fontId="22" fillId="0" borderId="0" xfId="2" quotePrefix="1" applyNumberFormat="1" applyFont="1"/>
    <xf numFmtId="0" fontId="52" fillId="0" borderId="0" xfId="0" applyFont="1"/>
    <xf numFmtId="0" fontId="0" fillId="6" borderId="0" xfId="0" applyFill="1"/>
    <xf numFmtId="0" fontId="5" fillId="0" borderId="0" xfId="10" applyFont="1"/>
    <xf numFmtId="2" fontId="0" fillId="0" borderId="0" xfId="0" applyNumberFormat="1" applyAlignment="1"/>
    <xf numFmtId="2" fontId="22" fillId="0" borderId="1" xfId="0" quotePrefix="1" applyNumberFormat="1" applyFont="1" applyBorder="1"/>
    <xf numFmtId="167" fontId="22" fillId="0" borderId="0" xfId="3" applyNumberFormat="1" applyAlignment="1"/>
    <xf numFmtId="167" fontId="22" fillId="0" borderId="1" xfId="3" applyNumberFormat="1" applyBorder="1" applyAlignment="1"/>
    <xf numFmtId="0" fontId="22" fillId="0" borderId="20" xfId="0" applyFont="1" applyBorder="1"/>
    <xf numFmtId="0" fontId="0" fillId="0" borderId="7" xfId="0" applyBorder="1" applyAlignment="1"/>
    <xf numFmtId="164" fontId="35" fillId="0" borderId="6" xfId="0" applyNumberFormat="1" applyFont="1" applyBorder="1" applyAlignment="1"/>
    <xf numFmtId="1" fontId="22" fillId="0" borderId="0" xfId="0" quotePrefix="1" applyNumberFormat="1" applyFont="1"/>
    <xf numFmtId="1" fontId="22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9" fillId="0" borderId="0" xfId="6" applyFill="1"/>
    <xf numFmtId="2" fontId="22" fillId="0" borderId="0" xfId="0" quotePrefix="1" applyNumberFormat="1" applyFont="1" applyBorder="1" applyAlignment="1">
      <alignment horizontal="center"/>
    </xf>
    <xf numFmtId="0" fontId="4" fillId="0" borderId="0" xfId="6" applyFont="1" applyFill="1"/>
    <xf numFmtId="0" fontId="22" fillId="0" borderId="4" xfId="3" applyBorder="1" applyAlignment="1">
      <alignment horizontal="left"/>
    </xf>
    <xf numFmtId="0" fontId="2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2" fillId="0" borderId="0" xfId="0" quotePrefix="1" applyNumberFormat="1" applyFont="1"/>
    <xf numFmtId="0" fontId="23" fillId="0" borderId="0" xfId="1" applyAlignment="1" applyProtection="1">
      <alignment horizontal="left" readingOrder="1"/>
    </xf>
    <xf numFmtId="165" fontId="24" fillId="0" borderId="0" xfId="0" applyNumberFormat="1" applyFont="1" applyFill="1"/>
    <xf numFmtId="0" fontId="23" fillId="0" borderId="3" xfId="1" applyBorder="1" applyAlignment="1" applyProtection="1">
      <alignment wrapText="1"/>
    </xf>
    <xf numFmtId="0" fontId="15" fillId="0" borderId="0" xfId="10" applyFill="1"/>
    <xf numFmtId="164" fontId="0" fillId="8" borderId="0" xfId="0" applyNumberFormat="1" applyFill="1"/>
    <xf numFmtId="165" fontId="24" fillId="6" borderId="0" xfId="0" applyNumberFormat="1" applyFont="1" applyFill="1"/>
    <xf numFmtId="2" fontId="0" fillId="6" borderId="0" xfId="0" applyNumberFormat="1" applyFill="1"/>
    <xf numFmtId="0" fontId="37" fillId="6" borderId="0" xfId="0" applyFont="1" applyFill="1"/>
    <xf numFmtId="164" fontId="25" fillId="0" borderId="0" xfId="0" applyNumberFormat="1" applyFont="1"/>
    <xf numFmtId="2" fontId="22" fillId="0" borderId="4" xfId="0" quotePrefix="1" applyNumberFormat="1" applyFont="1" applyBorder="1" applyAlignment="1">
      <alignment horizontal="center"/>
    </xf>
    <xf numFmtId="2" fontId="28" fillId="0" borderId="4" xfId="0" applyNumberFormat="1" applyFont="1" applyBorder="1" applyAlignment="1">
      <alignment horizontal="center"/>
    </xf>
    <xf numFmtId="0" fontId="3" fillId="5" borderId="0" xfId="6" applyFont="1" applyFill="1"/>
    <xf numFmtId="2" fontId="22" fillId="0" borderId="1" xfId="0" applyNumberFormat="1" applyFont="1" applyBorder="1" applyAlignment="1"/>
    <xf numFmtId="0" fontId="22" fillId="0" borderId="1" xfId="0" applyFont="1" applyBorder="1" applyAlignment="1"/>
    <xf numFmtId="168" fontId="19" fillId="0" borderId="0" xfId="6" applyNumberFormat="1" applyAlignment="1">
      <alignment horizontal="right"/>
    </xf>
    <xf numFmtId="2" fontId="22" fillId="0" borderId="0" xfId="0" applyNumberFormat="1" applyFont="1" applyAlignment="1"/>
    <xf numFmtId="2" fontId="19" fillId="0" borderId="0" xfId="6" applyNumberFormat="1"/>
    <xf numFmtId="2" fontId="22" fillId="0" borderId="0" xfId="0" applyNumberFormat="1" applyFont="1" applyFill="1" applyBorder="1" applyAlignment="1"/>
    <xf numFmtId="2" fontId="26" fillId="0" borderId="0" xfId="17" applyNumberFormat="1" applyFont="1" applyAlignment="1" applyProtection="1">
      <alignment horizontal="left"/>
    </xf>
    <xf numFmtId="2" fontId="19" fillId="0" borderId="0" xfId="6" applyNumberFormat="1" applyAlignment="1">
      <alignment horizontal="right"/>
    </xf>
    <xf numFmtId="2" fontId="27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9" fillId="0" borderId="0" xfId="7" applyNumberFormat="1"/>
    <xf numFmtId="4" fontId="19" fillId="0" borderId="0" xfId="6" applyNumberFormat="1"/>
    <xf numFmtId="4" fontId="22" fillId="0" borderId="0" xfId="0" applyNumberFormat="1" applyFont="1" applyAlignment="1"/>
    <xf numFmtId="4" fontId="0" fillId="0" borderId="0" xfId="0" applyNumberFormat="1"/>
    <xf numFmtId="4" fontId="22" fillId="0" borderId="1" xfId="0" applyNumberFormat="1" applyFont="1" applyBorder="1" applyAlignment="1"/>
    <xf numFmtId="4" fontId="0" fillId="0" borderId="1" xfId="0" applyNumberFormat="1" applyBorder="1"/>
    <xf numFmtId="0" fontId="22" fillId="0" borderId="1" xfId="0" applyFont="1" applyBorder="1" applyAlignment="1">
      <alignment horizontal="center"/>
    </xf>
    <xf numFmtId="171" fontId="22" fillId="0" borderId="0" xfId="0" applyNumberFormat="1" applyFont="1"/>
    <xf numFmtId="3" fontId="22" fillId="0" borderId="0" xfId="0" applyNumberFormat="1" applyFont="1"/>
    <xf numFmtId="171" fontId="22" fillId="0" borderId="12" xfId="0" applyNumberFormat="1" applyFont="1" applyBorder="1"/>
    <xf numFmtId="3" fontId="22" fillId="0" borderId="12" xfId="0" applyNumberFormat="1" applyFont="1" applyBorder="1"/>
    <xf numFmtId="2" fontId="22" fillId="0" borderId="12" xfId="0" applyNumberFormat="1" applyFont="1" applyBorder="1"/>
    <xf numFmtId="0" fontId="40" fillId="0" borderId="12" xfId="6" applyFont="1" applyBorder="1"/>
    <xf numFmtId="3" fontId="22" fillId="0" borderId="1" xfId="0" applyNumberFormat="1" applyFont="1" applyBorder="1"/>
    <xf numFmtId="0" fontId="40" fillId="0" borderId="0" xfId="6" applyFont="1" applyFill="1"/>
    <xf numFmtId="2" fontId="22" fillId="0" borderId="1" xfId="0" applyNumberFormat="1" applyFont="1" applyFill="1" applyBorder="1" applyAlignment="1">
      <alignment horizontal="right"/>
    </xf>
    <xf numFmtId="0" fontId="22" fillId="0" borderId="0" xfId="7" applyFont="1" applyFill="1"/>
    <xf numFmtId="0" fontId="54" fillId="0" borderId="0" xfId="6" applyFont="1"/>
    <xf numFmtId="168" fontId="54" fillId="0" borderId="0" xfId="6" applyNumberFormat="1" applyFont="1"/>
    <xf numFmtId="0" fontId="54" fillId="0" borderId="0" xfId="6" applyFont="1" applyAlignment="1">
      <alignment horizontal="right"/>
    </xf>
    <xf numFmtId="164" fontId="40" fillId="0" borderId="0" xfId="6" applyNumberFormat="1" applyFont="1"/>
    <xf numFmtId="168" fontId="22" fillId="0" borderId="2" xfId="7" quotePrefix="1" applyNumberFormat="1" applyFont="1" applyBorder="1" applyAlignment="1">
      <alignment horizontal="center"/>
    </xf>
    <xf numFmtId="168" fontId="40" fillId="0" borderId="0" xfId="6" applyNumberFormat="1" applyFont="1"/>
    <xf numFmtId="0" fontId="40" fillId="0" borderId="0" xfId="6" applyFont="1" applyAlignment="1">
      <alignment horizontal="right"/>
    </xf>
    <xf numFmtId="168" fontId="40" fillId="0" borderId="0" xfId="6" quotePrefix="1" applyNumberFormat="1" applyFont="1"/>
    <xf numFmtId="0" fontId="22" fillId="0" borderId="19" xfId="0" applyNumberFormat="1" applyFont="1" applyFill="1" applyBorder="1" applyAlignment="1"/>
    <xf numFmtId="0" fontId="40" fillId="0" borderId="20" xfId="6" applyFont="1" applyFill="1" applyBorder="1"/>
    <xf numFmtId="0" fontId="22" fillId="0" borderId="15" xfId="0" applyNumberFormat="1" applyFont="1" applyFill="1" applyBorder="1" applyAlignment="1"/>
    <xf numFmtId="0" fontId="22" fillId="0" borderId="16" xfId="0" applyFont="1" applyFill="1" applyBorder="1"/>
    <xf numFmtId="0" fontId="40" fillId="0" borderId="17" xfId="6" applyFont="1" applyFill="1" applyBorder="1"/>
    <xf numFmtId="0" fontId="40" fillId="0" borderId="18" xfId="6" applyFont="1" applyFill="1" applyBorder="1"/>
    <xf numFmtId="0" fontId="22" fillId="0" borderId="0" xfId="0" applyNumberFormat="1" applyFont="1" applyAlignment="1">
      <alignment horizontal="right"/>
    </xf>
    <xf numFmtId="166" fontId="22" fillId="0" borderId="0" xfId="0" applyNumberFormat="1" applyFont="1" applyAlignment="1">
      <alignment horizontal="right"/>
    </xf>
    <xf numFmtId="0" fontId="39" fillId="0" borderId="0" xfId="7" applyFill="1"/>
    <xf numFmtId="0" fontId="40" fillId="3" borderId="19" xfId="6" applyFont="1" applyFill="1" applyBorder="1" applyAlignment="1"/>
    <xf numFmtId="0" fontId="40" fillId="3" borderId="20" xfId="6" applyFont="1" applyFill="1" applyBorder="1"/>
    <xf numFmtId="2" fontId="22" fillId="3" borderId="17" xfId="0" applyNumberFormat="1" applyFont="1" applyFill="1" applyBorder="1" applyAlignment="1"/>
    <xf numFmtId="0" fontId="40" fillId="3" borderId="18" xfId="6" applyFont="1" applyFill="1" applyBorder="1"/>
    <xf numFmtId="0" fontId="22" fillId="0" borderId="0" xfId="3" applyFont="1" applyAlignment="1">
      <alignment horizontal="right"/>
    </xf>
    <xf numFmtId="0" fontId="22" fillId="0" borderId="0" xfId="3" applyFont="1" applyAlignment="1">
      <alignment horizontal="center"/>
    </xf>
    <xf numFmtId="0" fontId="22" fillId="0" borderId="0" xfId="3" applyFont="1" applyAlignment="1">
      <alignment horizontal="left"/>
    </xf>
    <xf numFmtId="0" fontId="22" fillId="0" borderId="1" xfId="3" applyFont="1" applyBorder="1" applyAlignment="1">
      <alignment horizontal="left"/>
    </xf>
    <xf numFmtId="0" fontId="22" fillId="0" borderId="1" xfId="3" applyFont="1" applyBorder="1"/>
    <xf numFmtId="0" fontId="22" fillId="0" borderId="0" xfId="3" applyFont="1" applyBorder="1" applyAlignment="1"/>
    <xf numFmtId="0" fontId="40" fillId="0" borderId="1" xfId="6" applyFont="1" applyFill="1" applyBorder="1"/>
    <xf numFmtId="168" fontId="22" fillId="0" borderId="2" xfId="0" quotePrefix="1" applyNumberFormat="1" applyFont="1" applyBorder="1" applyAlignment="1">
      <alignment horizontal="center"/>
    </xf>
    <xf numFmtId="168" fontId="28" fillId="0" borderId="2" xfId="0" applyNumberFormat="1" applyFont="1" applyBorder="1" applyAlignment="1">
      <alignment horizontal="center"/>
    </xf>
    <xf numFmtId="0" fontId="22" fillId="0" borderId="20" xfId="17" applyFont="1" applyFill="1" applyBorder="1" applyAlignment="1" applyProtection="1">
      <alignment horizontal="left"/>
    </xf>
    <xf numFmtId="0" fontId="22" fillId="0" borderId="16" xfId="17" applyFont="1" applyFill="1" applyBorder="1" applyAlignment="1" applyProtection="1">
      <alignment horizontal="left"/>
    </xf>
    <xf numFmtId="0" fontId="22" fillId="0" borderId="18" xfId="17" applyFont="1" applyFill="1" applyBorder="1" applyAlignment="1" applyProtection="1">
      <alignment horizontal="left"/>
    </xf>
    <xf numFmtId="2" fontId="22" fillId="0" borderId="0" xfId="17" applyNumberFormat="1" applyFont="1" applyAlignment="1" applyProtection="1"/>
    <xf numFmtId="2" fontId="22" fillId="0" borderId="19" xfId="0" applyNumberFormat="1" applyFont="1" applyFill="1" applyBorder="1" applyAlignment="1">
      <alignment horizontal="left"/>
    </xf>
    <xf numFmtId="2" fontId="22" fillId="0" borderId="15" xfId="17" applyNumberFormat="1" applyFont="1" applyBorder="1" applyAlignment="1" applyProtection="1"/>
    <xf numFmtId="2" fontId="22" fillId="0" borderId="17" xfId="17" applyNumberFormat="1" applyFont="1" applyBorder="1" applyAlignment="1" applyProtection="1"/>
    <xf numFmtId="2" fontId="22" fillId="0" borderId="0" xfId="0" applyNumberFormat="1" applyFont="1" applyFill="1" applyBorder="1" applyAlignment="1">
      <alignment horizontal="right"/>
    </xf>
    <xf numFmtId="2" fontId="22" fillId="0" borderId="0" xfId="7" applyNumberFormat="1" applyFont="1" applyBorder="1" applyAlignment="1">
      <alignment horizontal="center"/>
    </xf>
    <xf numFmtId="1" fontId="40" fillId="0" borderId="0" xfId="6" applyNumberFormat="1" applyFont="1"/>
    <xf numFmtId="2" fontId="22" fillId="0" borderId="0" xfId="7" quotePrefix="1" applyNumberFormat="1" applyFont="1" applyBorder="1" applyAlignment="1">
      <alignment horizontal="center"/>
    </xf>
    <xf numFmtId="2" fontId="40" fillId="0" borderId="0" xfId="6" applyNumberFormat="1" applyFont="1"/>
    <xf numFmtId="2" fontId="22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40" fillId="0" borderId="0" xfId="6" applyFont="1" applyFill="1" applyAlignment="1">
      <alignment wrapText="1"/>
    </xf>
    <xf numFmtId="0" fontId="37" fillId="0" borderId="0" xfId="7" applyFont="1"/>
    <xf numFmtId="0" fontId="22" fillId="3" borderId="18" xfId="0" applyFont="1" applyFill="1" applyBorder="1"/>
    <xf numFmtId="0" fontId="40" fillId="0" borderId="17" xfId="6" applyFont="1" applyBorder="1"/>
    <xf numFmtId="2" fontId="22" fillId="0" borderId="1" xfId="0" applyNumberFormat="1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2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2" fillId="0" borderId="1" xfId="3" applyFont="1" applyBorder="1" applyAlignment="1">
      <alignment horizontal="right"/>
    </xf>
    <xf numFmtId="0" fontId="22" fillId="0" borderId="0" xfId="0" applyFont="1" applyBorder="1" applyAlignment="1">
      <alignment horizontal="right"/>
    </xf>
    <xf numFmtId="0" fontId="22" fillId="0" borderId="0" xfId="3" applyFont="1" applyBorder="1" applyAlignment="1">
      <alignment horizontal="right"/>
    </xf>
    <xf numFmtId="14" fontId="22" fillId="0" borderId="0" xfId="0" applyNumberFormat="1" applyFont="1" applyBorder="1" applyAlignment="1">
      <alignment horizontal="right"/>
    </xf>
    <xf numFmtId="2" fontId="22" fillId="0" borderId="0" xfId="3" applyNumberFormat="1" applyFont="1"/>
    <xf numFmtId="14" fontId="22" fillId="0" borderId="1" xfId="0" applyNumberFormat="1" applyFont="1" applyBorder="1" applyAlignment="1">
      <alignment horizontal="right"/>
    </xf>
    <xf numFmtId="2" fontId="22" fillId="0" borderId="1" xfId="3" applyNumberFormat="1" applyFont="1" applyBorder="1"/>
    <xf numFmtId="1" fontId="22" fillId="0" borderId="0" xfId="0" applyNumberFormat="1" applyFont="1"/>
    <xf numFmtId="1" fontId="22" fillId="0" borderId="0" xfId="3" applyNumberFormat="1" applyFont="1"/>
    <xf numFmtId="0" fontId="27" fillId="0" borderId="1" xfId="3" applyFont="1" applyBorder="1" applyAlignment="1">
      <alignment horizontal="right"/>
    </xf>
    <xf numFmtId="0" fontId="27" fillId="0" borderId="1" xfId="3" applyFont="1" applyBorder="1" applyAlignment="1">
      <alignment horizontal="center" wrapText="1"/>
    </xf>
    <xf numFmtId="0" fontId="27" fillId="0" borderId="1" xfId="3" applyFont="1" applyBorder="1" applyAlignment="1">
      <alignment wrapText="1"/>
    </xf>
    <xf numFmtId="0" fontId="40" fillId="0" borderId="0" xfId="10" applyFont="1"/>
    <xf numFmtId="0" fontId="40" fillId="0" borderId="2" xfId="10" applyFont="1" applyBorder="1"/>
    <xf numFmtId="167" fontId="40" fillId="0" borderId="2" xfId="10" applyNumberFormat="1" applyFont="1" applyBorder="1"/>
    <xf numFmtId="167" fontId="40" fillId="0" borderId="0" xfId="10" applyNumberFormat="1" applyFont="1"/>
    <xf numFmtId="0" fontId="40" fillId="0" borderId="1" xfId="10" applyFont="1" applyBorder="1"/>
    <xf numFmtId="167" fontId="40" fillId="0" borderId="1" xfId="10" applyNumberFormat="1" applyFont="1" applyBorder="1"/>
    <xf numFmtId="0" fontId="40" fillId="0" borderId="19" xfId="10" applyFont="1" applyBorder="1"/>
    <xf numFmtId="0" fontId="40" fillId="0" borderId="20" xfId="10" applyFont="1" applyBorder="1"/>
    <xf numFmtId="0" fontId="40" fillId="0" borderId="15" xfId="10" applyFont="1" applyBorder="1"/>
    <xf numFmtId="0" fontId="40" fillId="0" borderId="16" xfId="10" applyFont="1" applyBorder="1"/>
    <xf numFmtId="0" fontId="40" fillId="0" borderId="17" xfId="10" applyFont="1" applyBorder="1"/>
    <xf numFmtId="0" fontId="40" fillId="0" borderId="18" xfId="10" applyFont="1" applyBorder="1"/>
    <xf numFmtId="164" fontId="22" fillId="0" borderId="0" xfId="0" applyNumberFormat="1" applyFont="1" applyAlignment="1">
      <alignment horizontal="right"/>
    </xf>
    <xf numFmtId="0" fontId="22" fillId="0" borderId="0" xfId="0" applyFont="1" applyBorder="1" applyAlignment="1">
      <alignment horizontal="center"/>
    </xf>
    <xf numFmtId="0" fontId="22" fillId="0" borderId="1" xfId="0" applyFont="1" applyFill="1" applyBorder="1" applyAlignment="1">
      <alignment horizontal="center" wrapText="1"/>
    </xf>
    <xf numFmtId="164" fontId="22" fillId="0" borderId="0" xfId="0" applyNumberFormat="1" applyFont="1"/>
    <xf numFmtId="167" fontId="22" fillId="0" borderId="0" xfId="0" applyNumberFormat="1" applyFont="1" applyAlignment="1">
      <alignment horizontal="center"/>
    </xf>
    <xf numFmtId="164" fontId="22" fillId="0" borderId="1" xfId="0" applyNumberFormat="1" applyFont="1" applyBorder="1"/>
    <xf numFmtId="167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/>
    <xf numFmtId="168" fontId="22" fillId="0" borderId="0" xfId="6" applyNumberFormat="1" applyFont="1"/>
    <xf numFmtId="1" fontId="22" fillId="0" borderId="0" xfId="0" applyNumberFormat="1" applyFont="1" applyAlignment="1">
      <alignment horizontal="right"/>
    </xf>
    <xf numFmtId="1" fontId="22" fillId="0" borderId="2" xfId="7" quotePrefix="1" applyNumberFormat="1" applyFont="1" applyBorder="1" applyAlignment="1">
      <alignment horizontal="center"/>
    </xf>
    <xf numFmtId="1" fontId="22" fillId="0" borderId="0" xfId="6" applyNumberFormat="1" applyFont="1"/>
    <xf numFmtId="0" fontId="22" fillId="0" borderId="17" xfId="0" applyNumberFormat="1" applyFont="1" applyFill="1" applyBorder="1" applyAlignment="1"/>
    <xf numFmtId="0" fontId="22" fillId="0" borderId="0" xfId="0" applyNumberFormat="1" applyFont="1" applyFill="1" applyBorder="1" applyAlignment="1"/>
    <xf numFmtId="3" fontId="27" fillId="0" borderId="0" xfId="0" applyNumberFormat="1" applyFont="1"/>
    <xf numFmtId="0" fontId="22" fillId="0" borderId="4" xfId="0" applyFont="1" applyBorder="1"/>
    <xf numFmtId="0" fontId="22" fillId="0" borderId="0" xfId="0" applyNumberFormat="1" applyFont="1" applyBorder="1" applyAlignment="1">
      <alignment horizontal="right"/>
    </xf>
    <xf numFmtId="0" fontId="22" fillId="0" borderId="1" xfId="0" applyNumberFormat="1" applyFont="1" applyBorder="1" applyAlignment="1">
      <alignment horizontal="right"/>
    </xf>
    <xf numFmtId="1" fontId="22" fillId="0" borderId="1" xfId="0" applyNumberFormat="1" applyFont="1" applyBorder="1"/>
    <xf numFmtId="0" fontId="22" fillId="0" borderId="19" xfId="3" applyFont="1" applyBorder="1" applyAlignment="1">
      <alignment wrapText="1"/>
    </xf>
    <xf numFmtId="0" fontId="25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2" fillId="0" borderId="0" xfId="6" quotePrefix="1" applyNumberFormat="1" applyFont="1"/>
    <xf numFmtId="0" fontId="40" fillId="0" borderId="1" xfId="6" applyFont="1" applyFill="1" applyBorder="1" applyAlignment="1">
      <alignment wrapText="1"/>
    </xf>
    <xf numFmtId="0" fontId="22" fillId="0" borderId="18" xfId="3" applyFont="1" applyBorder="1" applyAlignment="1"/>
    <xf numFmtId="1" fontId="25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2" fillId="0" borderId="13" xfId="3" applyBorder="1" applyAlignment="1">
      <alignment horizontal="left"/>
    </xf>
    <xf numFmtId="2" fontId="25" fillId="0" borderId="0" xfId="0" applyNumberFormat="1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2" fillId="0" borderId="1" xfId="0" applyNumberFormat="1" applyFont="1" applyBorder="1"/>
    <xf numFmtId="0" fontId="54" fillId="0" borderId="1" xfId="6" applyFont="1" applyBorder="1"/>
    <xf numFmtId="0" fontId="40" fillId="0" borderId="1" xfId="6" applyFont="1" applyBorder="1"/>
    <xf numFmtId="0" fontId="1" fillId="0" borderId="0" xfId="6" applyFont="1"/>
    <xf numFmtId="164" fontId="1" fillId="0" borderId="0" xfId="6" applyNumberFormat="1" applyFont="1"/>
    <xf numFmtId="168" fontId="46" fillId="0" borderId="2" xfId="7" quotePrefix="1" applyNumberFormat="1" applyFont="1" applyBorder="1" applyAlignment="1">
      <alignment horizontal="center"/>
    </xf>
    <xf numFmtId="168" fontId="56" fillId="0" borderId="2" xfId="7" applyNumberFormat="1" applyFont="1" applyBorder="1" applyAlignment="1">
      <alignment horizontal="center"/>
    </xf>
    <xf numFmtId="168" fontId="1" fillId="0" borderId="0" xfId="6" applyNumberFormat="1" applyFont="1"/>
    <xf numFmtId="0" fontId="1" fillId="0" borderId="0" xfId="6" applyFont="1" applyAlignment="1">
      <alignment horizontal="right"/>
    </xf>
    <xf numFmtId="168" fontId="1" fillId="0" borderId="0" xfId="6" quotePrefix="1" applyNumberFormat="1" applyFont="1"/>
    <xf numFmtId="3" fontId="22" fillId="0" borderId="0" xfId="0" quotePrefix="1" applyNumberFormat="1" applyFont="1"/>
    <xf numFmtId="0" fontId="30" fillId="0" borderId="8" xfId="0" applyFont="1" applyBorder="1" applyAlignment="1"/>
    <xf numFmtId="0" fontId="0" fillId="0" borderId="8" xfId="0" applyBorder="1" applyAlignment="1"/>
    <xf numFmtId="0" fontId="31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9" fillId="2" borderId="0" xfId="2" applyFont="1" applyFill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32" fillId="0" borderId="0" xfId="0" applyFont="1" applyBorder="1" applyAlignment="1">
      <alignment horizontal="center"/>
    </xf>
    <xf numFmtId="9" fontId="25" fillId="0" borderId="0" xfId="2" applyFont="1" applyFill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2" fillId="0" borderId="0" xfId="3" applyBorder="1" applyAlignment="1">
      <alignment horizontal="center"/>
    </xf>
    <xf numFmtId="0" fontId="22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/>
    </xf>
    <xf numFmtId="0" fontId="27" fillId="0" borderId="1" xfId="3" applyFont="1" applyBorder="1" applyAlignment="1">
      <alignment horizontal="center"/>
    </xf>
    <xf numFmtId="0" fontId="25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2" fillId="0" borderId="0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center"/>
    </xf>
    <xf numFmtId="0" fontId="27" fillId="0" borderId="0" xfId="0" applyFont="1" applyAlignment="1">
      <alignment horizontal="left" wrapText="1"/>
    </xf>
    <xf numFmtId="0" fontId="23" fillId="0" borderId="0" xfId="1" applyAlignment="1" applyProtection="1">
      <alignment horizontal="left"/>
    </xf>
    <xf numFmtId="0" fontId="22" fillId="0" borderId="0" xfId="0" applyFont="1" applyAlignment="1">
      <alignment horizontal="left"/>
    </xf>
    <xf numFmtId="0" fontId="49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8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94.617000000000004</c:v>
                </c:pt>
                <c:pt idx="1">
                  <c:v>100.81699999999999</c:v>
                </c:pt>
                <c:pt idx="2">
                  <c:v>100.804</c:v>
                </c:pt>
                <c:pt idx="3">
                  <c:v>102.069</c:v>
                </c:pt>
                <c:pt idx="4">
                  <c:v>102.17700000000001</c:v>
                </c:pt>
                <c:pt idx="5">
                  <c:v>105.794</c:v>
                </c:pt>
                <c:pt idx="6">
                  <c:v>103.58799999999999</c:v>
                </c:pt>
                <c:pt idx="7">
                  <c:v>96.534999999999997</c:v>
                </c:pt>
                <c:pt idx="8">
                  <c:v>93.212000000000003</c:v>
                </c:pt>
                <c:pt idx="9">
                  <c:v>84.397000000000006</c:v>
                </c:pt>
                <c:pt idx="10">
                  <c:v>75.789000000000001</c:v>
                </c:pt>
                <c:pt idx="11">
                  <c:v>59.29</c:v>
                </c:pt>
                <c:pt idx="12">
                  <c:v>47.216999999999999</c:v>
                </c:pt>
                <c:pt idx="13">
                  <c:v>50.584000000000003</c:v>
                </c:pt>
                <c:pt idx="14">
                  <c:v>47.823</c:v>
                </c:pt>
                <c:pt idx="15">
                  <c:v>54.453000000000003</c:v>
                </c:pt>
                <c:pt idx="16">
                  <c:v>59.265000000000001</c:v>
                </c:pt>
                <c:pt idx="17">
                  <c:v>59.819000000000003</c:v>
                </c:pt>
                <c:pt idx="18">
                  <c:v>50.901000000000003</c:v>
                </c:pt>
                <c:pt idx="19">
                  <c:v>42.866999999999997</c:v>
                </c:pt>
                <c:pt idx="20">
                  <c:v>45.478999999999999</c:v>
                </c:pt>
                <c:pt idx="21">
                  <c:v>46.222999999999999</c:v>
                </c:pt>
                <c:pt idx="22">
                  <c:v>42.442999999999998</c:v>
                </c:pt>
                <c:pt idx="23">
                  <c:v>37.189</c:v>
                </c:pt>
                <c:pt idx="24">
                  <c:v>31.683</c:v>
                </c:pt>
                <c:pt idx="25">
                  <c:v>30.323</c:v>
                </c:pt>
                <c:pt idx="26">
                  <c:v>37.545000000000002</c:v>
                </c:pt>
                <c:pt idx="27">
                  <c:v>40.753999999999998</c:v>
                </c:pt>
                <c:pt idx="28">
                  <c:v>46.712000000000003</c:v>
                </c:pt>
                <c:pt idx="29">
                  <c:v>48.756999999999998</c:v>
                </c:pt>
                <c:pt idx="30">
                  <c:v>44.651000000000003</c:v>
                </c:pt>
                <c:pt idx="31">
                  <c:v>44.723999999999997</c:v>
                </c:pt>
                <c:pt idx="32">
                  <c:v>45.182000000000002</c:v>
                </c:pt>
                <c:pt idx="33">
                  <c:v>49.774999999999999</c:v>
                </c:pt>
                <c:pt idx="34">
                  <c:v>45.661000000000001</c:v>
                </c:pt>
                <c:pt idx="35">
                  <c:v>51.972000000000001</c:v>
                </c:pt>
                <c:pt idx="36">
                  <c:v>52.503999999999998</c:v>
                </c:pt>
                <c:pt idx="37">
                  <c:v>53.468000000000004</c:v>
                </c:pt>
                <c:pt idx="38">
                  <c:v>49.328000000000003</c:v>
                </c:pt>
                <c:pt idx="39">
                  <c:v>51.06</c:v>
                </c:pt>
                <c:pt idx="40">
                  <c:v>48.475999999999999</c:v>
                </c:pt>
                <c:pt idx="41">
                  <c:v>45.177999999999997</c:v>
                </c:pt>
                <c:pt idx="42">
                  <c:v>46.63</c:v>
                </c:pt>
                <c:pt idx="43">
                  <c:v>48.036999999999999</c:v>
                </c:pt>
                <c:pt idx="44">
                  <c:v>49.822000000000003</c:v>
                </c:pt>
                <c:pt idx="45">
                  <c:v>51.578000000000003</c:v>
                </c:pt>
                <c:pt idx="46">
                  <c:v>56.639000000000003</c:v>
                </c:pt>
                <c:pt idx="47">
                  <c:v>57.881</c:v>
                </c:pt>
                <c:pt idx="48">
                  <c:v>63.698</c:v>
                </c:pt>
                <c:pt idx="49">
                  <c:v>62.228999999999999</c:v>
                </c:pt>
                <c:pt idx="50">
                  <c:v>62.725000000000001</c:v>
                </c:pt>
                <c:pt idx="51">
                  <c:v>66.254000000000005</c:v>
                </c:pt>
                <c:pt idx="52">
                  <c:v>69.977999999999994</c:v>
                </c:pt>
                <c:pt idx="53">
                  <c:v>67.873000000000005</c:v>
                </c:pt>
                <c:pt idx="54">
                  <c:v>70.980999999999995</c:v>
                </c:pt>
                <c:pt idx="55">
                  <c:v>68.055000000000007</c:v>
                </c:pt>
                <c:pt idx="56">
                  <c:v>70.230999999999995</c:v>
                </c:pt>
                <c:pt idx="57">
                  <c:v>70.748999999999995</c:v>
                </c:pt>
                <c:pt idx="58">
                  <c:v>56.963000000000001</c:v>
                </c:pt>
                <c:pt idx="59">
                  <c:v>49.523000000000003</c:v>
                </c:pt>
                <c:pt idx="60">
                  <c:v>51.375999999999998</c:v>
                </c:pt>
                <c:pt idx="61">
                  <c:v>54.954000000000001</c:v>
                </c:pt>
                <c:pt idx="62">
                  <c:v>58.151000000000003</c:v>
                </c:pt>
                <c:pt idx="63">
                  <c:v>63.862000000000002</c:v>
                </c:pt>
                <c:pt idx="64">
                  <c:v>60.826999999999998</c:v>
                </c:pt>
                <c:pt idx="65">
                  <c:v>54.656999999999996</c:v>
                </c:pt>
                <c:pt idx="66">
                  <c:v>57.34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57.34</c:v>
                </c:pt>
                <c:pt idx="67">
                  <c:v>56</c:v>
                </c:pt>
                <c:pt idx="68">
                  <c:v>58</c:v>
                </c:pt>
                <c:pt idx="69">
                  <c:v>59.5</c:v>
                </c:pt>
                <c:pt idx="70">
                  <c:v>59.5</c:v>
                </c:pt>
                <c:pt idx="71">
                  <c:v>59.5</c:v>
                </c:pt>
                <c:pt idx="72">
                  <c:v>59.5</c:v>
                </c:pt>
                <c:pt idx="73">
                  <c:v>59.5</c:v>
                </c:pt>
                <c:pt idx="74">
                  <c:v>59.5</c:v>
                </c:pt>
                <c:pt idx="75">
                  <c:v>59.5</c:v>
                </c:pt>
                <c:pt idx="76">
                  <c:v>59.5</c:v>
                </c:pt>
                <c:pt idx="77">
                  <c:v>59.5</c:v>
                </c:pt>
                <c:pt idx="78">
                  <c:v>59.5</c:v>
                </c:pt>
                <c:pt idx="79">
                  <c:v>59.5</c:v>
                </c:pt>
                <c:pt idx="80">
                  <c:v>59.5</c:v>
                </c:pt>
                <c:pt idx="81">
                  <c:v>59.5</c:v>
                </c:pt>
                <c:pt idx="82">
                  <c:v>59.5</c:v>
                </c:pt>
                <c:pt idx="83">
                  <c:v>59.5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56.73</c:v>
                </c:pt>
                <c:pt idx="69">
                  <c:v>56.807999999999993</c:v>
                </c:pt>
                <c:pt idx="70">
                  <c:v>56.836000000000013</c:v>
                </c:pt>
                <c:pt idx="71">
                  <c:v>56.77</c:v>
                </c:pt>
                <c:pt idx="72">
                  <c:v>56.631999999999991</c:v>
                </c:pt>
                <c:pt idx="73">
                  <c:v>56.43399999999999</c:v>
                </c:pt>
                <c:pt idx="74">
                  <c:v>56.198</c:v>
                </c:pt>
                <c:pt idx="75">
                  <c:v>55.94</c:v>
                </c:pt>
                <c:pt idx="76">
                  <c:v>55.67</c:v>
                </c:pt>
                <c:pt idx="77">
                  <c:v>55.398000000000003</c:v>
                </c:pt>
                <c:pt idx="78">
                  <c:v>55.125999999999998</c:v>
                </c:pt>
                <c:pt idx="79">
                  <c:v>54.875999999999998</c:v>
                </c:pt>
                <c:pt idx="80">
                  <c:v>54.648000000000003</c:v>
                </c:pt>
                <c:pt idx="81">
                  <c:v>54.430000000000007</c:v>
                </c:pt>
                <c:pt idx="82">
                  <c:v>54.244000000000007</c:v>
                </c:pt>
                <c:pt idx="83">
                  <c:v>54.076000000000001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46.563113152059486</c:v>
                </c:pt>
                <c:pt idx="70">
                  <c:v>43.673534143979857</c:v>
                </c:pt>
                <c:pt idx="71">
                  <c:v>41.508869395892908</c:v>
                </c:pt>
                <c:pt idx="72">
                  <c:v>39.683920233906882</c:v>
                </c:pt>
                <c:pt idx="73">
                  <c:v>38.233061004608793</c:v>
                </c:pt>
                <c:pt idx="74">
                  <c:v>37.078665086072192</c:v>
                </c:pt>
                <c:pt idx="75">
                  <c:v>#N/A</c:v>
                </c:pt>
                <c:pt idx="76">
                  <c:v>#N/A</c:v>
                </c:pt>
                <c:pt idx="77">
                  <c:v>34.272560437151917</c:v>
                </c:pt>
                <c:pt idx="78">
                  <c:v>#N/A</c:v>
                </c:pt>
                <c:pt idx="79">
                  <c:v>#N/A</c:v>
                </c:pt>
                <c:pt idx="80">
                  <c:v>32.515960693880245</c:v>
                </c:pt>
                <c:pt idx="81">
                  <c:v>#N/A</c:v>
                </c:pt>
                <c:pt idx="82">
                  <c:v>#N/A</c:v>
                </c:pt>
                <c:pt idx="83">
                  <c:v>30.98402317239379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69.306982406034905</c:v>
                </c:pt>
                <c:pt idx="70">
                  <c:v>73.9654108447114</c:v>
                </c:pt>
                <c:pt idx="71">
                  <c:v>77.642030411912003</c:v>
                </c:pt>
                <c:pt idx="72">
                  <c:v>80.818210627782307</c:v>
                </c:pt>
                <c:pt idx="73">
                  <c:v>83.299538993649719</c:v>
                </c:pt>
                <c:pt idx="74">
                  <c:v>85.176076233292349</c:v>
                </c:pt>
                <c:pt idx="75">
                  <c:v>#N/A</c:v>
                </c:pt>
                <c:pt idx="76">
                  <c:v>#N/A</c:v>
                </c:pt>
                <c:pt idx="77">
                  <c:v>89.545057762104932</c:v>
                </c:pt>
                <c:pt idx="78">
                  <c:v>#N/A</c:v>
                </c:pt>
                <c:pt idx="79">
                  <c:v>#N/A</c:v>
                </c:pt>
                <c:pt idx="80">
                  <c:v>91.844246341522521</c:v>
                </c:pt>
                <c:pt idx="81">
                  <c:v>#N/A</c:v>
                </c:pt>
                <c:pt idx="82">
                  <c:v>#N/A</c:v>
                </c:pt>
                <c:pt idx="83">
                  <c:v>94.378117384233761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0914864"/>
        <c:axId val="360914304"/>
      </c:lineChart>
      <c:catAx>
        <c:axId val="3609148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360914304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360914304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360914864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-0.14382599285714304</c:v>
                </c:pt>
                <c:pt idx="3">
                  <c:v>-3.5770750952379693E-3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-1.2543136028571489E-2</c:v>
                </c:pt>
                <c:pt idx="1">
                  <c:v>-0.11560462084285716</c:v>
                </c:pt>
                <c:pt idx="2">
                  <c:v>1.4444158457143086E-2</c:v>
                </c:pt>
                <c:pt idx="3">
                  <c:v>5.4342951595237832E-2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3.2456411299999877E-2</c:v>
                </c:pt>
                <c:pt idx="1">
                  <c:v>1.9542343800000195E-2</c:v>
                </c:pt>
                <c:pt idx="2">
                  <c:v>1.8331856599999474E-2</c:v>
                </c:pt>
                <c:pt idx="3">
                  <c:v>4.034097850000018E-2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60923264"/>
        <c:axId val="360923824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650907520046E-2"/>
                  <c:y val="-3.502969473493777E-2"/>
                </c:manualLayout>
              </c:layout>
              <c:tx>
                <c:rich>
                  <a:bodyPr/>
                  <a:lstStyle/>
                  <a:p>
                    <a:fld id="{58B4E450-3620-4E6D-AA0F-C0AEB5CA981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7.5331442658969794E-2"/>
                  <c:y val="-9.989098234313909E-2"/>
                </c:manualLayout>
              </c:layout>
              <c:tx>
                <c:rich>
                  <a:bodyPr/>
                  <a:lstStyle/>
                  <a:p>
                    <a:fld id="{ECC7FD6C-758C-49BF-8AD8-8DD40CC4344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8.9163429497949698E-2"/>
                  <c:y val="5.0902715567652655E-2"/>
                </c:manualLayout>
              </c:layout>
              <c:tx>
                <c:rich>
                  <a:bodyPr/>
                  <a:lstStyle/>
                  <a:p>
                    <a:fld id="{97D6A320-2985-4717-B7DE-AEDD8026F68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7.7557418014529228E-2"/>
                  <c:y val="-4.8303664636815596E-2"/>
                </c:manualLayout>
              </c:layout>
              <c:tx>
                <c:rich>
                  <a:bodyPr/>
                  <a:lstStyle/>
                  <a:p>
                    <a:fld id="{5C273A20-4383-4BD5-9ACF-F830ED17BA5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0.26772204619999984</c:v>
                </c:pt>
                <c:pt idx="1">
                  <c:v>0.30965756110000031</c:v>
                </c:pt>
                <c:pt idx="2">
                  <c:v>-0.11104997780000048</c:v>
                </c:pt>
                <c:pt idx="3">
                  <c:v>9.1106855000000042E-2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0.27</c:v>
                  </c:pt>
                  <c:pt idx="1">
                    <c:v>0.31</c:v>
                  </c:pt>
                  <c:pt idx="2">
                    <c:v>-0.11</c:v>
                  </c:pt>
                  <c:pt idx="3">
                    <c:v>0.09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923264"/>
        <c:axId val="360923824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2163232"/>
        <c:axId val="362163792"/>
      </c:scatterChart>
      <c:catAx>
        <c:axId val="36092326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60923824"/>
        <c:crosses val="autoZero"/>
        <c:auto val="1"/>
        <c:lblAlgn val="ctr"/>
        <c:lblOffset val="100"/>
        <c:tickLblSkip val="1"/>
        <c:noMultiLvlLbl val="0"/>
      </c:catAx>
      <c:valAx>
        <c:axId val="360923824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60923264"/>
        <c:crosses val="autoZero"/>
        <c:crossBetween val="between"/>
      </c:valAx>
      <c:valAx>
        <c:axId val="36216379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362163232"/>
        <c:crosses val="max"/>
        <c:crossBetween val="midCat"/>
      </c:valAx>
      <c:valAx>
        <c:axId val="362163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21637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1.9484999999999999</c:v>
                </c:pt>
                <c:pt idx="1">
                  <c:v>1.7636000000000001</c:v>
                </c:pt>
                <c:pt idx="2">
                  <c:v>1.96875</c:v>
                </c:pt>
                <c:pt idx="3">
                  <c:v>2.1127500000000001</c:v>
                </c:pt>
                <c:pt idx="4">
                  <c:v>2.2681999999999998</c:v>
                </c:pt>
                <c:pt idx="5">
                  <c:v>2.3654999999999999</c:v>
                </c:pt>
                <c:pt idx="6">
                  <c:v>2.2389999999999999</c:v>
                </c:pt>
                <c:pt idx="7">
                  <c:v>2.1776</c:v>
                </c:pt>
                <c:pt idx="8">
                  <c:v>2.2185000000000001</c:v>
                </c:pt>
                <c:pt idx="9">
                  <c:v>2.2494000000000001</c:v>
                </c:pt>
                <c:pt idx="10">
                  <c:v>2.1815000000000002</c:v>
                </c:pt>
                <c:pt idx="11">
                  <c:v>2.2542500000000003</c:v>
                </c:pt>
                <c:pt idx="12">
                  <c:v>2.3490000000000002</c:v>
                </c:pt>
                <c:pt idx="13">
                  <c:v>2.3040000000000003</c:v>
                </c:pt>
                <c:pt idx="14">
                  <c:v>2.3250000000000002</c:v>
                </c:pt>
                <c:pt idx="15">
                  <c:v>2.4172500000000001</c:v>
                </c:pt>
                <c:pt idx="16">
                  <c:v>2.3914</c:v>
                </c:pt>
                <c:pt idx="17">
                  <c:v>2.3465000000000003</c:v>
                </c:pt>
                <c:pt idx="18">
                  <c:v>2.2997999999999998</c:v>
                </c:pt>
                <c:pt idx="19">
                  <c:v>2.3802500000000002</c:v>
                </c:pt>
                <c:pt idx="20">
                  <c:v>2.6452499999999999</c:v>
                </c:pt>
                <c:pt idx="21">
                  <c:v>2.5049999999999999</c:v>
                </c:pt>
                <c:pt idx="22">
                  <c:v>2.5635000000000003</c:v>
                </c:pt>
                <c:pt idx="23">
                  <c:v>2.47675</c:v>
                </c:pt>
                <c:pt idx="24">
                  <c:v>2.5546000000000002</c:v>
                </c:pt>
                <c:pt idx="25">
                  <c:v>2.58725</c:v>
                </c:pt>
                <c:pt idx="26">
                  <c:v>2.5912500000000001</c:v>
                </c:pt>
                <c:pt idx="27">
                  <c:v>2.7569999999999997</c:v>
                </c:pt>
                <c:pt idx="28">
                  <c:v>2.9007499999999999</c:v>
                </c:pt>
                <c:pt idx="29">
                  <c:v>2.8907499999999997</c:v>
                </c:pt>
                <c:pt idx="30">
                  <c:v>2.8486000000000002</c:v>
                </c:pt>
                <c:pt idx="31">
                  <c:v>2.83575</c:v>
                </c:pt>
                <c:pt idx="32">
                  <c:v>2.8355000000000001</c:v>
                </c:pt>
                <c:pt idx="33">
                  <c:v>2.86</c:v>
                </c:pt>
                <c:pt idx="34">
                  <c:v>2.6472500000000001</c:v>
                </c:pt>
                <c:pt idx="35">
                  <c:v>2.3656000000000001</c:v>
                </c:pt>
                <c:pt idx="36">
                  <c:v>2.2477499999999999</c:v>
                </c:pt>
                <c:pt idx="37">
                  <c:v>2.30925</c:v>
                </c:pt>
                <c:pt idx="38">
                  <c:v>2.516</c:v>
                </c:pt>
                <c:pt idx="39">
                  <c:v>2.7983999999999996</c:v>
                </c:pt>
                <c:pt idx="40">
                  <c:v>2.8592500000000003</c:v>
                </c:pt>
                <c:pt idx="41">
                  <c:v>2.7157499999999999</c:v>
                </c:pt>
                <c:pt idx="42">
                  <c:v>2.74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2.1456291666666663</c:v>
                </c:pt>
                <c:pt idx="2">
                  <c:v>2.1456291666666663</c:v>
                </c:pt>
                <c:pt idx="3">
                  <c:v>2.1456291666666663</c:v>
                </c:pt>
                <c:pt idx="4">
                  <c:v>2.1456291666666663</c:v>
                </c:pt>
                <c:pt idx="5">
                  <c:v>2.1456291666666663</c:v>
                </c:pt>
                <c:pt idx="6">
                  <c:v>2.1456291666666663</c:v>
                </c:pt>
                <c:pt idx="7">
                  <c:v>2.1456291666666663</c:v>
                </c:pt>
                <c:pt idx="8">
                  <c:v>2.1456291666666663</c:v>
                </c:pt>
                <c:pt idx="9">
                  <c:v>2.1456291666666663</c:v>
                </c:pt>
                <c:pt idx="10">
                  <c:v>2.1456291666666663</c:v>
                </c:pt>
                <c:pt idx="13">
                  <c:v>2.4169750000000003</c:v>
                </c:pt>
                <c:pt idx="14">
                  <c:v>2.4169750000000003</c:v>
                </c:pt>
                <c:pt idx="15">
                  <c:v>2.4169750000000003</c:v>
                </c:pt>
                <c:pt idx="16">
                  <c:v>2.4169750000000003</c:v>
                </c:pt>
                <c:pt idx="17">
                  <c:v>2.4169750000000003</c:v>
                </c:pt>
                <c:pt idx="18">
                  <c:v>2.4169750000000003</c:v>
                </c:pt>
                <c:pt idx="19">
                  <c:v>2.4169750000000003</c:v>
                </c:pt>
                <c:pt idx="20">
                  <c:v>2.4169750000000003</c:v>
                </c:pt>
                <c:pt idx="21">
                  <c:v>2.4169750000000003</c:v>
                </c:pt>
                <c:pt idx="22">
                  <c:v>2.4169750000000003</c:v>
                </c:pt>
                <c:pt idx="25">
                  <c:v>2.7228583333333334</c:v>
                </c:pt>
                <c:pt idx="26">
                  <c:v>2.7228583333333334</c:v>
                </c:pt>
                <c:pt idx="27">
                  <c:v>2.7228583333333334</c:v>
                </c:pt>
                <c:pt idx="28">
                  <c:v>2.7228583333333334</c:v>
                </c:pt>
                <c:pt idx="29">
                  <c:v>2.7228583333333334</c:v>
                </c:pt>
                <c:pt idx="30">
                  <c:v>2.7228583333333334</c:v>
                </c:pt>
                <c:pt idx="31">
                  <c:v>2.7228583333333334</c:v>
                </c:pt>
                <c:pt idx="32">
                  <c:v>2.7228583333333334</c:v>
                </c:pt>
                <c:pt idx="33">
                  <c:v>2.7228583333333334</c:v>
                </c:pt>
                <c:pt idx="34">
                  <c:v>2.7228583333333334</c:v>
                </c:pt>
                <c:pt idx="37">
                  <c:v>2.6099755</c:v>
                </c:pt>
                <c:pt idx="38">
                  <c:v>2.6099755</c:v>
                </c:pt>
                <c:pt idx="39">
                  <c:v>2.6099755</c:v>
                </c:pt>
                <c:pt idx="40">
                  <c:v>2.6099755</c:v>
                </c:pt>
                <c:pt idx="41">
                  <c:v>2.6099755</c:v>
                </c:pt>
                <c:pt idx="42">
                  <c:v>2.6099755</c:v>
                </c:pt>
                <c:pt idx="43">
                  <c:v>2.6099755</c:v>
                </c:pt>
                <c:pt idx="44">
                  <c:v>2.6099755</c:v>
                </c:pt>
                <c:pt idx="45">
                  <c:v>2.6099755</c:v>
                </c:pt>
                <c:pt idx="46">
                  <c:v>2.6099755</c:v>
                </c:pt>
                <c:pt idx="49">
                  <c:v>2.7040509166666666</c:v>
                </c:pt>
                <c:pt idx="50">
                  <c:v>2.7040509166666666</c:v>
                </c:pt>
                <c:pt idx="51">
                  <c:v>2.7040509166666666</c:v>
                </c:pt>
                <c:pt idx="52">
                  <c:v>2.7040509166666666</c:v>
                </c:pt>
                <c:pt idx="53">
                  <c:v>2.7040509166666666</c:v>
                </c:pt>
                <c:pt idx="54">
                  <c:v>2.7040509166666666</c:v>
                </c:pt>
                <c:pt idx="55">
                  <c:v>2.7040509166666666</c:v>
                </c:pt>
                <c:pt idx="56">
                  <c:v>2.7040509166666666</c:v>
                </c:pt>
                <c:pt idx="57">
                  <c:v>2.7040509166666666</c:v>
                </c:pt>
                <c:pt idx="58">
                  <c:v>2.7040509166666666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1.6960238095238096</c:v>
                </c:pt>
                <c:pt idx="40">
                  <c:v>1.698047619047619</c:v>
                </c:pt>
                <c:pt idx="41">
                  <c:v>1.5290714285714286</c:v>
                </c:pt>
                <c:pt idx="42">
                  <c:v>1.5223809523809524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1.5500436507936508</c:v>
                </c:pt>
                <c:pt idx="38">
                  <c:v>1.5500436507936508</c:v>
                </c:pt>
                <c:pt idx="39">
                  <c:v>1.5500436507936508</c:v>
                </c:pt>
                <c:pt idx="40">
                  <c:v>1.5500436507936508</c:v>
                </c:pt>
                <c:pt idx="41">
                  <c:v>1.5500436507936508</c:v>
                </c:pt>
                <c:pt idx="42">
                  <c:v>1.5500436507936508</c:v>
                </c:pt>
                <c:pt idx="43">
                  <c:v>1.5500436507936508</c:v>
                </c:pt>
                <c:pt idx="44">
                  <c:v>1.5500436507936508</c:v>
                </c:pt>
                <c:pt idx="45">
                  <c:v>1.5500436507936508</c:v>
                </c:pt>
                <c:pt idx="46">
                  <c:v>1.5500436507936508</c:v>
                </c:pt>
                <c:pt idx="49">
                  <c:v>1.5476190476190477</c:v>
                </c:pt>
                <c:pt idx="50">
                  <c:v>1.5476190476190477</c:v>
                </c:pt>
                <c:pt idx="51">
                  <c:v>1.5476190476190477</c:v>
                </c:pt>
                <c:pt idx="52">
                  <c:v>1.5476190476190477</c:v>
                </c:pt>
                <c:pt idx="53">
                  <c:v>1.5476190476190477</c:v>
                </c:pt>
                <c:pt idx="54">
                  <c:v>1.5476190476190477</c:v>
                </c:pt>
                <c:pt idx="55">
                  <c:v>1.5476190476190477</c:v>
                </c:pt>
                <c:pt idx="56">
                  <c:v>1.5476190476190477</c:v>
                </c:pt>
                <c:pt idx="57">
                  <c:v>1.5476190476190477</c:v>
                </c:pt>
                <c:pt idx="58">
                  <c:v>1.5476190476190477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1.5223809523809524</c:v>
                </c:pt>
                <c:pt idx="43">
                  <c:v>1.4761904761904763</c:v>
                </c:pt>
                <c:pt idx="44">
                  <c:v>1.5238095238095237</c:v>
                </c:pt>
                <c:pt idx="45">
                  <c:v>1.5476190476190477</c:v>
                </c:pt>
                <c:pt idx="46">
                  <c:v>1.5476190476190477</c:v>
                </c:pt>
                <c:pt idx="47">
                  <c:v>1.5476190476190477</c:v>
                </c:pt>
                <c:pt idx="48">
                  <c:v>1.5476190476190477</c:v>
                </c:pt>
                <c:pt idx="49">
                  <c:v>1.5476190476190477</c:v>
                </c:pt>
                <c:pt idx="50">
                  <c:v>1.5476190476190477</c:v>
                </c:pt>
                <c:pt idx="51">
                  <c:v>1.5476190476190477</c:v>
                </c:pt>
                <c:pt idx="52">
                  <c:v>1.5476190476190477</c:v>
                </c:pt>
                <c:pt idx="53">
                  <c:v>1.5476190476190477</c:v>
                </c:pt>
                <c:pt idx="54">
                  <c:v>1.5476190476190477</c:v>
                </c:pt>
                <c:pt idx="55">
                  <c:v>1.5476190476190477</c:v>
                </c:pt>
                <c:pt idx="56">
                  <c:v>1.5476190476190477</c:v>
                </c:pt>
                <c:pt idx="57">
                  <c:v>1.5476190476190477</c:v>
                </c:pt>
                <c:pt idx="58">
                  <c:v>1.5476190476190477</c:v>
                </c:pt>
                <c:pt idx="59">
                  <c:v>1.5476190476190477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2.74</c:v>
                </c:pt>
                <c:pt idx="43">
                  <c:v>2.6757909999999998</c:v>
                </c:pt>
                <c:pt idx="44">
                  <c:v>2.6423619999999999</c:v>
                </c:pt>
                <c:pt idx="45">
                  <c:v>2.6483600000000003</c:v>
                </c:pt>
                <c:pt idx="46">
                  <c:v>2.6143560000000003</c:v>
                </c:pt>
                <c:pt idx="47">
                  <c:v>2.5524369999999998</c:v>
                </c:pt>
                <c:pt idx="48">
                  <c:v>2.5204719999999998</c:v>
                </c:pt>
                <c:pt idx="49">
                  <c:v>2.6436799999999998</c:v>
                </c:pt>
                <c:pt idx="50">
                  <c:v>2.7327159999999999</c:v>
                </c:pt>
                <c:pt idx="51">
                  <c:v>2.7495060000000002</c:v>
                </c:pt>
                <c:pt idx="52">
                  <c:v>2.7860010000000002</c:v>
                </c:pt>
                <c:pt idx="53">
                  <c:v>2.8396969999999997</c:v>
                </c:pt>
                <c:pt idx="54">
                  <c:v>2.8159100000000001</c:v>
                </c:pt>
                <c:pt idx="55">
                  <c:v>2.7696990000000001</c:v>
                </c:pt>
                <c:pt idx="56">
                  <c:v>2.7209320000000004</c:v>
                </c:pt>
                <c:pt idx="57">
                  <c:v>2.6688209999999999</c:v>
                </c:pt>
                <c:pt idx="58">
                  <c:v>2.6316730000000002</c:v>
                </c:pt>
                <c:pt idx="59">
                  <c:v>2.5695040000000002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162672"/>
        <c:axId val="362162112"/>
      </c:lineChart>
      <c:catAx>
        <c:axId val="362162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621621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362162112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62162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-0.14382599285714304</c:v>
                </c:pt>
                <c:pt idx="3">
                  <c:v>-3.5770750952379693E-3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6.3181179571428325E-2</c:v>
                </c:pt>
                <c:pt idx="1">
                  <c:v>3.7933173857142677E-2</c:v>
                </c:pt>
                <c:pt idx="2">
                  <c:v>2.1419615957143145E-2</c:v>
                </c:pt>
                <c:pt idx="3">
                  <c:v>0.19285929089523801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680081656886E-3"/>
                  <c:y val="-4.4916416697912763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D990F20C-5701-4B37-85F5-821BDC687DA3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07724838-C985-4DB7-8604-13B8B8AC9A5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0.12323240844894388"/>
                </c:manualLayout>
              </c:layout>
              <c:tx>
                <c:rich>
                  <a:bodyPr/>
                  <a:lstStyle/>
                  <a:p>
                    <a:fld id="{C622B084-2305-4107-B77D-C275E95C78C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4.6296296296296294E-3"/>
                  <c:y val="0.17122609673790776"/>
                </c:manualLayout>
              </c:layout>
              <c:tx>
                <c:rich>
                  <a:bodyPr/>
                  <a:lstStyle/>
                  <a:p>
                    <a:fld id="{F821C571-C66E-4177-9AA8-BB0B534306A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3.3050633200000235E-2</c:v>
                </c:pt>
                <c:pt idx="1">
                  <c:v>8.5266753199999989E-2</c:v>
                </c:pt>
                <c:pt idx="2">
                  <c:v>1.353143560000003E-2</c:v>
                </c:pt>
                <c:pt idx="3">
                  <c:v>-3.9894561500000147E-2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0.34</c:v>
                  </c:pt>
                  <c:pt idx="1">
                    <c:v>0.53</c:v>
                  </c:pt>
                  <c:pt idx="2">
                    <c:v>-0.11</c:v>
                  </c:pt>
                  <c:pt idx="3">
                    <c:v>0.15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8043120"/>
        <c:axId val="418043680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0.34404058370000001</c:v>
                </c:pt>
                <c:pt idx="1">
                  <c:v>0.52891976519999995</c:v>
                </c:pt>
                <c:pt idx="2">
                  <c:v>-0.10887494129999986</c:v>
                </c:pt>
                <c:pt idx="3">
                  <c:v>0.14938765429999989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8043120"/>
        <c:axId val="418043680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044800"/>
        <c:axId val="418044240"/>
      </c:scatterChart>
      <c:catAx>
        <c:axId val="41804312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8043680"/>
        <c:crosses val="autoZero"/>
        <c:auto val="1"/>
        <c:lblAlgn val="ctr"/>
        <c:lblOffset val="100"/>
        <c:tickLblSkip val="1"/>
        <c:noMultiLvlLbl val="0"/>
      </c:catAx>
      <c:valAx>
        <c:axId val="418043680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8043120"/>
        <c:crosses val="autoZero"/>
        <c:crossBetween val="between"/>
        <c:majorUnit val="0.2"/>
      </c:valAx>
      <c:valAx>
        <c:axId val="418044240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18044800"/>
        <c:crosses val="max"/>
        <c:crossBetween val="midCat"/>
      </c:valAx>
      <c:valAx>
        <c:axId val="418044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18044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2.1427499999999999</c:v>
                </c:pt>
                <c:pt idx="1">
                  <c:v>1.9982</c:v>
                </c:pt>
                <c:pt idx="2">
                  <c:v>2.09</c:v>
                </c:pt>
                <c:pt idx="3">
                  <c:v>2.1515</c:v>
                </c:pt>
                <c:pt idx="4">
                  <c:v>2.3146</c:v>
                </c:pt>
                <c:pt idx="5">
                  <c:v>2.4224999999999999</c:v>
                </c:pt>
                <c:pt idx="6">
                  <c:v>2.4045000000000001</c:v>
                </c:pt>
                <c:pt idx="7">
                  <c:v>2.3506</c:v>
                </c:pt>
                <c:pt idx="8">
                  <c:v>2.39425</c:v>
                </c:pt>
                <c:pt idx="9">
                  <c:v>2.4544000000000001</c:v>
                </c:pt>
                <c:pt idx="10">
                  <c:v>2.4384999999999999</c:v>
                </c:pt>
                <c:pt idx="11">
                  <c:v>2.5099999999999998</c:v>
                </c:pt>
                <c:pt idx="12">
                  <c:v>2.5798000000000001</c:v>
                </c:pt>
                <c:pt idx="13">
                  <c:v>2.5680000000000001</c:v>
                </c:pt>
                <c:pt idx="14">
                  <c:v>2.5535000000000001</c:v>
                </c:pt>
                <c:pt idx="15">
                  <c:v>2.5825</c:v>
                </c:pt>
                <c:pt idx="16">
                  <c:v>2.5604</c:v>
                </c:pt>
                <c:pt idx="17">
                  <c:v>2.5105</c:v>
                </c:pt>
                <c:pt idx="18">
                  <c:v>2.4964</c:v>
                </c:pt>
                <c:pt idx="19">
                  <c:v>2.5950000000000002</c:v>
                </c:pt>
                <c:pt idx="20">
                  <c:v>2.7847500000000003</c:v>
                </c:pt>
                <c:pt idx="21">
                  <c:v>2.7942</c:v>
                </c:pt>
                <c:pt idx="22">
                  <c:v>2.9087499999999999</c:v>
                </c:pt>
                <c:pt idx="23">
                  <c:v>2.9089999999999998</c:v>
                </c:pt>
                <c:pt idx="24">
                  <c:v>3.0183999999999997</c:v>
                </c:pt>
                <c:pt idx="25">
                  <c:v>3.04575</c:v>
                </c:pt>
                <c:pt idx="26">
                  <c:v>2.9874999999999998</c:v>
                </c:pt>
                <c:pt idx="27">
                  <c:v>3.0957999999999997</c:v>
                </c:pt>
                <c:pt idx="28">
                  <c:v>3.2437499999999999</c:v>
                </c:pt>
                <c:pt idx="29">
                  <c:v>3.2527499999999998</c:v>
                </c:pt>
                <c:pt idx="30">
                  <c:v>3.2327999999999997</c:v>
                </c:pt>
                <c:pt idx="31">
                  <c:v>3.2182499999999998</c:v>
                </c:pt>
                <c:pt idx="32">
                  <c:v>3.2622500000000003</c:v>
                </c:pt>
                <c:pt idx="33">
                  <c:v>3.3654000000000002</c:v>
                </c:pt>
                <c:pt idx="34">
                  <c:v>3.2995000000000001</c:v>
                </c:pt>
                <c:pt idx="35">
                  <c:v>3.1227999999999998</c:v>
                </c:pt>
                <c:pt idx="36">
                  <c:v>2.9797500000000001</c:v>
                </c:pt>
                <c:pt idx="37">
                  <c:v>2.9964999999999997</c:v>
                </c:pt>
                <c:pt idx="38">
                  <c:v>3.0762499999999999</c:v>
                </c:pt>
                <c:pt idx="39">
                  <c:v>3.1210000000000004</c:v>
                </c:pt>
                <c:pt idx="40">
                  <c:v>3.1612499999999999</c:v>
                </c:pt>
                <c:pt idx="41">
                  <c:v>3.0885000000000002</c:v>
                </c:pt>
                <c:pt idx="42">
                  <c:v>3.0451999999999999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2.3059833333333337</c:v>
                </c:pt>
                <c:pt idx="2">
                  <c:v>2.3059833333333337</c:v>
                </c:pt>
                <c:pt idx="3">
                  <c:v>2.3059833333333337</c:v>
                </c:pt>
                <c:pt idx="4">
                  <c:v>2.3059833333333337</c:v>
                </c:pt>
                <c:pt idx="5">
                  <c:v>2.3059833333333337</c:v>
                </c:pt>
                <c:pt idx="6">
                  <c:v>2.3059833333333337</c:v>
                </c:pt>
                <c:pt idx="7">
                  <c:v>2.3059833333333337</c:v>
                </c:pt>
                <c:pt idx="8">
                  <c:v>2.3059833333333337</c:v>
                </c:pt>
                <c:pt idx="9">
                  <c:v>2.3059833333333337</c:v>
                </c:pt>
                <c:pt idx="10">
                  <c:v>2.3059833333333337</c:v>
                </c:pt>
                <c:pt idx="13">
                  <c:v>2.6535666666666664</c:v>
                </c:pt>
                <c:pt idx="14">
                  <c:v>2.6535666666666664</c:v>
                </c:pt>
                <c:pt idx="15">
                  <c:v>2.6535666666666664</c:v>
                </c:pt>
                <c:pt idx="16">
                  <c:v>2.6535666666666664</c:v>
                </c:pt>
                <c:pt idx="17">
                  <c:v>2.6535666666666664</c:v>
                </c:pt>
                <c:pt idx="18">
                  <c:v>2.6535666666666664</c:v>
                </c:pt>
                <c:pt idx="19">
                  <c:v>2.6535666666666664</c:v>
                </c:pt>
                <c:pt idx="20">
                  <c:v>2.6535666666666664</c:v>
                </c:pt>
                <c:pt idx="21">
                  <c:v>2.6535666666666664</c:v>
                </c:pt>
                <c:pt idx="22">
                  <c:v>2.6535666666666664</c:v>
                </c:pt>
                <c:pt idx="25">
                  <c:v>3.1787458333333336</c:v>
                </c:pt>
                <c:pt idx="26">
                  <c:v>3.1787458333333336</c:v>
                </c:pt>
                <c:pt idx="27">
                  <c:v>3.1787458333333336</c:v>
                </c:pt>
                <c:pt idx="28">
                  <c:v>3.1787458333333336</c:v>
                </c:pt>
                <c:pt idx="29">
                  <c:v>3.1787458333333336</c:v>
                </c:pt>
                <c:pt idx="30">
                  <c:v>3.1787458333333336</c:v>
                </c:pt>
                <c:pt idx="31">
                  <c:v>3.1787458333333336</c:v>
                </c:pt>
                <c:pt idx="32">
                  <c:v>3.1787458333333336</c:v>
                </c:pt>
                <c:pt idx="33">
                  <c:v>3.1787458333333336</c:v>
                </c:pt>
                <c:pt idx="34">
                  <c:v>3.1787458333333336</c:v>
                </c:pt>
                <c:pt idx="37">
                  <c:v>3.0744949166666671</c:v>
                </c:pt>
                <c:pt idx="38">
                  <c:v>3.0744949166666671</c:v>
                </c:pt>
                <c:pt idx="39">
                  <c:v>3.0744949166666671</c:v>
                </c:pt>
                <c:pt idx="40">
                  <c:v>3.0744949166666671</c:v>
                </c:pt>
                <c:pt idx="41">
                  <c:v>3.0744949166666671</c:v>
                </c:pt>
                <c:pt idx="42">
                  <c:v>3.0744949166666671</c:v>
                </c:pt>
                <c:pt idx="43">
                  <c:v>3.0744949166666671</c:v>
                </c:pt>
                <c:pt idx="44">
                  <c:v>3.0744949166666671</c:v>
                </c:pt>
                <c:pt idx="45">
                  <c:v>3.0744949166666671</c:v>
                </c:pt>
                <c:pt idx="46">
                  <c:v>3.0744949166666671</c:v>
                </c:pt>
                <c:pt idx="49">
                  <c:v>3.2231420833333329</c:v>
                </c:pt>
                <c:pt idx="50">
                  <c:v>3.2231420833333329</c:v>
                </c:pt>
                <c:pt idx="51">
                  <c:v>3.2231420833333329</c:v>
                </c:pt>
                <c:pt idx="52">
                  <c:v>3.2231420833333329</c:v>
                </c:pt>
                <c:pt idx="53">
                  <c:v>3.2231420833333329</c:v>
                </c:pt>
                <c:pt idx="54">
                  <c:v>3.2231420833333329</c:v>
                </c:pt>
                <c:pt idx="55">
                  <c:v>3.2231420833333329</c:v>
                </c:pt>
                <c:pt idx="56">
                  <c:v>3.2231420833333329</c:v>
                </c:pt>
                <c:pt idx="57">
                  <c:v>3.2231420833333329</c:v>
                </c:pt>
                <c:pt idx="58">
                  <c:v>3.2231420833333329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1.6960238095238096</c:v>
                </c:pt>
                <c:pt idx="40">
                  <c:v>1.698047619047619</c:v>
                </c:pt>
                <c:pt idx="41">
                  <c:v>1.5290714285714286</c:v>
                </c:pt>
                <c:pt idx="42">
                  <c:v>1.5223809523809524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1.5500436507936508</c:v>
                </c:pt>
                <c:pt idx="38">
                  <c:v>1.5500436507936508</c:v>
                </c:pt>
                <c:pt idx="39">
                  <c:v>1.5500436507936508</c:v>
                </c:pt>
                <c:pt idx="40">
                  <c:v>1.5500436507936508</c:v>
                </c:pt>
                <c:pt idx="41">
                  <c:v>1.5500436507936508</c:v>
                </c:pt>
                <c:pt idx="42">
                  <c:v>1.5500436507936508</c:v>
                </c:pt>
                <c:pt idx="43">
                  <c:v>1.5500436507936508</c:v>
                </c:pt>
                <c:pt idx="44">
                  <c:v>1.5500436507936508</c:v>
                </c:pt>
                <c:pt idx="45">
                  <c:v>1.5500436507936508</c:v>
                </c:pt>
                <c:pt idx="46">
                  <c:v>1.5500436507936508</c:v>
                </c:pt>
                <c:pt idx="49">
                  <c:v>1.5476190476190477</c:v>
                </c:pt>
                <c:pt idx="50">
                  <c:v>1.5476190476190477</c:v>
                </c:pt>
                <c:pt idx="51">
                  <c:v>1.5476190476190477</c:v>
                </c:pt>
                <c:pt idx="52">
                  <c:v>1.5476190476190477</c:v>
                </c:pt>
                <c:pt idx="53">
                  <c:v>1.5476190476190477</c:v>
                </c:pt>
                <c:pt idx="54">
                  <c:v>1.5476190476190477</c:v>
                </c:pt>
                <c:pt idx="55">
                  <c:v>1.5476190476190477</c:v>
                </c:pt>
                <c:pt idx="56">
                  <c:v>1.5476190476190477</c:v>
                </c:pt>
                <c:pt idx="57">
                  <c:v>1.5476190476190477</c:v>
                </c:pt>
                <c:pt idx="58">
                  <c:v>1.5476190476190477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1.5223809523809524</c:v>
                </c:pt>
                <c:pt idx="43">
                  <c:v>1.4761904761904763</c:v>
                </c:pt>
                <c:pt idx="44">
                  <c:v>1.5238095238095237</c:v>
                </c:pt>
                <c:pt idx="45">
                  <c:v>1.5476190476190477</c:v>
                </c:pt>
                <c:pt idx="46">
                  <c:v>1.5476190476190477</c:v>
                </c:pt>
                <c:pt idx="47">
                  <c:v>1.5476190476190477</c:v>
                </c:pt>
                <c:pt idx="48">
                  <c:v>1.5476190476190477</c:v>
                </c:pt>
                <c:pt idx="49">
                  <c:v>1.5476190476190477</c:v>
                </c:pt>
                <c:pt idx="50">
                  <c:v>1.5476190476190477</c:v>
                </c:pt>
                <c:pt idx="51">
                  <c:v>1.5476190476190477</c:v>
                </c:pt>
                <c:pt idx="52">
                  <c:v>1.5476190476190477</c:v>
                </c:pt>
                <c:pt idx="53">
                  <c:v>1.5476190476190477</c:v>
                </c:pt>
                <c:pt idx="54">
                  <c:v>1.5476190476190477</c:v>
                </c:pt>
                <c:pt idx="55">
                  <c:v>1.5476190476190477</c:v>
                </c:pt>
                <c:pt idx="56">
                  <c:v>1.5476190476190477</c:v>
                </c:pt>
                <c:pt idx="57">
                  <c:v>1.5476190476190477</c:v>
                </c:pt>
                <c:pt idx="58">
                  <c:v>1.5476190476190477</c:v>
                </c:pt>
                <c:pt idx="59">
                  <c:v>1.5476190476190477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3.0451999999999999</c:v>
                </c:pt>
                <c:pt idx="43">
                  <c:v>2.9967270000000004</c:v>
                </c:pt>
                <c:pt idx="44">
                  <c:v>3.0384840000000004</c:v>
                </c:pt>
                <c:pt idx="45">
                  <c:v>3.097664</c:v>
                </c:pt>
                <c:pt idx="46">
                  <c:v>3.1303210000000004</c:v>
                </c:pt>
                <c:pt idx="47">
                  <c:v>3.162293</c:v>
                </c:pt>
                <c:pt idx="48">
                  <c:v>3.1548689999999997</c:v>
                </c:pt>
                <c:pt idx="49">
                  <c:v>3.1540170000000001</c:v>
                </c:pt>
                <c:pt idx="50">
                  <c:v>3.2075560000000003</c:v>
                </c:pt>
                <c:pt idx="51">
                  <c:v>3.2265600000000001</c:v>
                </c:pt>
                <c:pt idx="52">
                  <c:v>3.2385459999999999</c:v>
                </c:pt>
                <c:pt idx="53">
                  <c:v>3.2360850000000001</c:v>
                </c:pt>
                <c:pt idx="54">
                  <c:v>3.2292070000000002</c:v>
                </c:pt>
                <c:pt idx="55">
                  <c:v>3.2320100000000003</c:v>
                </c:pt>
                <c:pt idx="56">
                  <c:v>3.2365900000000001</c:v>
                </c:pt>
                <c:pt idx="57">
                  <c:v>3.2428820000000003</c:v>
                </c:pt>
                <c:pt idx="58">
                  <c:v>3.2510559999999997</c:v>
                </c:pt>
                <c:pt idx="59">
                  <c:v>3.2683269999999998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8050400"/>
        <c:axId val="418050960"/>
      </c:lineChart>
      <c:catAx>
        <c:axId val="418050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805096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18050960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8050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4.7130000000000001</c:v>
                </c:pt>
                <c:pt idx="1">
                  <c:v>5.9989999999999997</c:v>
                </c:pt>
                <c:pt idx="2">
                  <c:v>4.9029999999999996</c:v>
                </c:pt>
                <c:pt idx="3">
                  <c:v>4.6580000000000004</c:v>
                </c:pt>
                <c:pt idx="4">
                  <c:v>4.5810000000000004</c:v>
                </c:pt>
                <c:pt idx="5">
                  <c:v>4.5880000000000001</c:v>
                </c:pt>
                <c:pt idx="6">
                  <c:v>4.0490000000000004</c:v>
                </c:pt>
                <c:pt idx="7">
                  <c:v>3.9119999999999999</c:v>
                </c:pt>
                <c:pt idx="8">
                  <c:v>3.9239999999999999</c:v>
                </c:pt>
                <c:pt idx="9">
                  <c:v>3.7810000000000001</c:v>
                </c:pt>
                <c:pt idx="10">
                  <c:v>4.1219999999999999</c:v>
                </c:pt>
                <c:pt idx="11">
                  <c:v>3.4820000000000002</c:v>
                </c:pt>
                <c:pt idx="12">
                  <c:v>2.9940000000000002</c:v>
                </c:pt>
                <c:pt idx="13">
                  <c:v>2.8730000000000002</c:v>
                </c:pt>
                <c:pt idx="14">
                  <c:v>2.831</c:v>
                </c:pt>
                <c:pt idx="15">
                  <c:v>2.61</c:v>
                </c:pt>
                <c:pt idx="16">
                  <c:v>2.8490000000000002</c:v>
                </c:pt>
                <c:pt idx="17">
                  <c:v>2.7839999999999998</c:v>
                </c:pt>
                <c:pt idx="18">
                  <c:v>2.839</c:v>
                </c:pt>
                <c:pt idx="19">
                  <c:v>2.774</c:v>
                </c:pt>
                <c:pt idx="20">
                  <c:v>2.66</c:v>
                </c:pt>
                <c:pt idx="21">
                  <c:v>2.3410000000000002</c:v>
                </c:pt>
                <c:pt idx="22">
                  <c:v>2.093</c:v>
                </c:pt>
                <c:pt idx="23">
                  <c:v>1.929</c:v>
                </c:pt>
                <c:pt idx="24">
                  <c:v>2.2829999999999999</c:v>
                </c:pt>
                <c:pt idx="25">
                  <c:v>1.9890000000000001</c:v>
                </c:pt>
                <c:pt idx="26">
                  <c:v>1.7290000000000001</c:v>
                </c:pt>
                <c:pt idx="27">
                  <c:v>1.917</c:v>
                </c:pt>
                <c:pt idx="28">
                  <c:v>1.9219999999999999</c:v>
                </c:pt>
                <c:pt idx="29">
                  <c:v>2.5870000000000002</c:v>
                </c:pt>
                <c:pt idx="30">
                  <c:v>2.8220000000000001</c:v>
                </c:pt>
                <c:pt idx="31">
                  <c:v>2.8220000000000001</c:v>
                </c:pt>
                <c:pt idx="32">
                  <c:v>2.992</c:v>
                </c:pt>
                <c:pt idx="33">
                  <c:v>2.9769999999999999</c:v>
                </c:pt>
                <c:pt idx="34">
                  <c:v>2.548</c:v>
                </c:pt>
                <c:pt idx="35">
                  <c:v>3.5910000000000002</c:v>
                </c:pt>
                <c:pt idx="36">
                  <c:v>3.3039999999999998</c:v>
                </c:pt>
                <c:pt idx="37">
                  <c:v>2.8519999999999999</c:v>
                </c:pt>
                <c:pt idx="38">
                  <c:v>2.88</c:v>
                </c:pt>
                <c:pt idx="39">
                  <c:v>3.1030000000000002</c:v>
                </c:pt>
                <c:pt idx="40">
                  <c:v>3.15</c:v>
                </c:pt>
                <c:pt idx="41">
                  <c:v>2.9750000000000001</c:v>
                </c:pt>
                <c:pt idx="42">
                  <c:v>2.984</c:v>
                </c:pt>
                <c:pt idx="43">
                  <c:v>2.9</c:v>
                </c:pt>
                <c:pt idx="44">
                  <c:v>2.976</c:v>
                </c:pt>
                <c:pt idx="45">
                  <c:v>2.879</c:v>
                </c:pt>
                <c:pt idx="46">
                  <c:v>3.0139999999999998</c:v>
                </c:pt>
                <c:pt idx="47">
                  <c:v>2.8210000000000002</c:v>
                </c:pt>
                <c:pt idx="48">
                  <c:v>3.69</c:v>
                </c:pt>
                <c:pt idx="49">
                  <c:v>2.67</c:v>
                </c:pt>
                <c:pt idx="50">
                  <c:v>2.6930000000000001</c:v>
                </c:pt>
                <c:pt idx="51">
                  <c:v>2.7959999999999998</c:v>
                </c:pt>
                <c:pt idx="52">
                  <c:v>2.8</c:v>
                </c:pt>
                <c:pt idx="53">
                  <c:v>2.9670000000000001</c:v>
                </c:pt>
                <c:pt idx="54">
                  <c:v>2.8330000000000002</c:v>
                </c:pt>
                <c:pt idx="55">
                  <c:v>2.9609999999999999</c:v>
                </c:pt>
                <c:pt idx="56">
                  <c:v>2.9950000000000001</c:v>
                </c:pt>
                <c:pt idx="57">
                  <c:v>3.2759999999999998</c:v>
                </c:pt>
                <c:pt idx="58">
                  <c:v>4.0910000000000002</c:v>
                </c:pt>
                <c:pt idx="59">
                  <c:v>4.0410000000000004</c:v>
                </c:pt>
                <c:pt idx="60">
                  <c:v>3.109</c:v>
                </c:pt>
                <c:pt idx="61">
                  <c:v>2.6909999999999998</c:v>
                </c:pt>
                <c:pt idx="62">
                  <c:v>2.948</c:v>
                </c:pt>
                <c:pt idx="63">
                  <c:v>2.6469999999999998</c:v>
                </c:pt>
                <c:pt idx="64">
                  <c:v>2.6379999999999999</c:v>
                </c:pt>
                <c:pt idx="65">
                  <c:v>2.399</c:v>
                </c:pt>
                <c:pt idx="66">
                  <c:v>2.37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2.37</c:v>
                </c:pt>
                <c:pt idx="67">
                  <c:v>2.2542810000000002</c:v>
                </c:pt>
                <c:pt idx="68">
                  <c:v>2.2480519999999999</c:v>
                </c:pt>
                <c:pt idx="69">
                  <c:v>2.3403610000000001</c:v>
                </c:pt>
                <c:pt idx="70">
                  <c:v>2.392325</c:v>
                </c:pt>
                <c:pt idx="71">
                  <c:v>2.5433479999999999</c:v>
                </c:pt>
                <c:pt idx="72">
                  <c:v>2.971104</c:v>
                </c:pt>
                <c:pt idx="73">
                  <c:v>2.959438</c:v>
                </c:pt>
                <c:pt idx="74">
                  <c:v>2.797838</c:v>
                </c:pt>
                <c:pt idx="75">
                  <c:v>2.6168680000000002</c:v>
                </c:pt>
                <c:pt idx="76">
                  <c:v>2.5467610000000001</c:v>
                </c:pt>
                <c:pt idx="77">
                  <c:v>2.5476130000000001</c:v>
                </c:pt>
                <c:pt idx="78">
                  <c:v>2.6572179999999999</c:v>
                </c:pt>
                <c:pt idx="79">
                  <c:v>2.6153469999999999</c:v>
                </c:pt>
                <c:pt idx="80">
                  <c:v>2.6045479999999999</c:v>
                </c:pt>
                <c:pt idx="81">
                  <c:v>2.723633</c:v>
                </c:pt>
                <c:pt idx="82">
                  <c:v>2.8833099999999998</c:v>
                </c:pt>
                <c:pt idx="83">
                  <c:v>3.0421499999999999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2.1676000000000002</c:v>
                </c:pt>
                <c:pt idx="69">
                  <c:v>2.1875999999999998</c:v>
                </c:pt>
                <c:pt idx="70">
                  <c:v>2.2749999999999999</c:v>
                </c:pt>
                <c:pt idx="71">
                  <c:v>2.4685999999999999</c:v>
                </c:pt>
                <c:pt idx="72">
                  <c:v>2.5954000000000002</c:v>
                </c:pt>
                <c:pt idx="73">
                  <c:v>2.5688000000000004</c:v>
                </c:pt>
                <c:pt idx="74">
                  <c:v>2.4948000000000001</c:v>
                </c:pt>
                <c:pt idx="75">
                  <c:v>2.3304</c:v>
                </c:pt>
                <c:pt idx="76">
                  <c:v>2.3174000000000001</c:v>
                </c:pt>
                <c:pt idx="77">
                  <c:v>2.3637999999999999</c:v>
                </c:pt>
                <c:pt idx="78">
                  <c:v>2.4123999999999999</c:v>
                </c:pt>
                <c:pt idx="79">
                  <c:v>2.4248000000000003</c:v>
                </c:pt>
                <c:pt idx="80">
                  <c:v>2.4098000000000002</c:v>
                </c:pt>
                <c:pt idx="81">
                  <c:v>2.4361999999999999</c:v>
                </c:pt>
                <c:pt idx="82">
                  <c:v>2.5060000000000002</c:v>
                </c:pt>
                <c:pt idx="83">
                  <c:v>2.6728000000000001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1.8065271155335221</c:v>
                </c:pt>
                <c:pt idx="69">
                  <c:v>1.676298484517162</c:v>
                </c:pt>
                <c:pt idx="70">
                  <c:v>1.6001936422513046</c:v>
                </c:pt>
                <c:pt idx="71">
                  <c:v>1.6338940454682902</c:v>
                </c:pt>
                <c:pt idx="72">
                  <c:v>1.5796283341148643</c:v>
                </c:pt>
                <c:pt idx="73">
                  <c:v>1.4650806432913719</c:v>
                </c:pt>
                <c:pt idx="74">
                  <c:v>1.3987190019960531</c:v>
                </c:pt>
                <c:pt idx="75">
                  <c:v>1.5505315618240185</c:v>
                </c:pt>
                <c:pt idx="76">
                  <c:v>1.5819613704011242</c:v>
                </c:pt>
                <c:pt idx="77">
                  <c:v>1.6101766293734925</c:v>
                </c:pt>
                <c:pt idx="78">
                  <c:v>1.6249777268989578</c:v>
                </c:pt>
                <c:pt idx="79">
                  <c:v>1.6077859775647296</c:v>
                </c:pt>
                <c:pt idx="80">
                  <c:v>1.574566143721712</c:v>
                </c:pt>
                <c:pt idx="81">
                  <c:v>1.5657298019900494</c:v>
                </c:pt>
                <c:pt idx="82">
                  <c:v>1.5790186582673067</c:v>
                </c:pt>
                <c:pt idx="83">
                  <c:v>1.6453118026675813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2.6008409835644204</c:v>
                </c:pt>
                <c:pt idx="69">
                  <c:v>2.8548577739592917</c:v>
                </c:pt>
                <c:pt idx="70">
                  <c:v>3.2343741803138513</c:v>
                </c:pt>
                <c:pt idx="71">
                  <c:v>3.7297314210196557</c:v>
                </c:pt>
                <c:pt idx="72">
                  <c:v>4.2643582762615715</c:v>
                </c:pt>
                <c:pt idx="73">
                  <c:v>4.5040069775105627</c:v>
                </c:pt>
                <c:pt idx="74">
                  <c:v>4.4498051653820054</c:v>
                </c:pt>
                <c:pt idx="75">
                  <c:v>3.5025176486000347</c:v>
                </c:pt>
                <c:pt idx="76">
                  <c:v>3.3947369768190292</c:v>
                </c:pt>
                <c:pt idx="77">
                  <c:v>3.4701475217498801</c:v>
                </c:pt>
                <c:pt idx="78">
                  <c:v>3.5813867868244755</c:v>
                </c:pt>
                <c:pt idx="79">
                  <c:v>3.6569886303559862</c:v>
                </c:pt>
                <c:pt idx="80">
                  <c:v>3.68808643774977</c:v>
                </c:pt>
                <c:pt idx="81">
                  <c:v>3.7906096137765912</c:v>
                </c:pt>
                <c:pt idx="82">
                  <c:v>3.9771765628730615</c:v>
                </c:pt>
                <c:pt idx="83">
                  <c:v>4.3419489414817898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9709376"/>
        <c:axId val="419709936"/>
      </c:lineChart>
      <c:catAx>
        <c:axId val="41970937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19709936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419709936"/>
        <c:scaling>
          <c:orientation val="minMax"/>
          <c:max val="9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19709376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9.5</c:v>
                </c:pt>
                <c:pt idx="1">
                  <c:v>9.08</c:v>
                </c:pt>
                <c:pt idx="2">
                  <c:v>9.2799999999999994</c:v>
                </c:pt>
                <c:pt idx="3">
                  <c:v>10.43</c:v>
                </c:pt>
                <c:pt idx="4">
                  <c:v>12.73</c:v>
                </c:pt>
                <c:pt idx="5">
                  <c:v>15.07</c:v>
                </c:pt>
                <c:pt idx="6">
                  <c:v>16.28</c:v>
                </c:pt>
                <c:pt idx="7">
                  <c:v>16.88</c:v>
                </c:pt>
                <c:pt idx="8">
                  <c:v>16.399999999999999</c:v>
                </c:pt>
                <c:pt idx="9">
                  <c:v>12.6</c:v>
                </c:pt>
                <c:pt idx="10">
                  <c:v>10.02</c:v>
                </c:pt>
                <c:pt idx="11">
                  <c:v>9.27</c:v>
                </c:pt>
                <c:pt idx="12">
                  <c:v>8.2799999999999994</c:v>
                </c:pt>
                <c:pt idx="13">
                  <c:v>8.36</c:v>
                </c:pt>
                <c:pt idx="14">
                  <c:v>9.19</c:v>
                </c:pt>
                <c:pt idx="15">
                  <c:v>9.65</c:v>
                </c:pt>
                <c:pt idx="16">
                  <c:v>11.62</c:v>
                </c:pt>
                <c:pt idx="17">
                  <c:v>14.43</c:v>
                </c:pt>
                <c:pt idx="18">
                  <c:v>16.559999999999999</c:v>
                </c:pt>
                <c:pt idx="19">
                  <c:v>17.600000000000001</c:v>
                </c:pt>
                <c:pt idx="20">
                  <c:v>16.78</c:v>
                </c:pt>
                <c:pt idx="21">
                  <c:v>13.74</c:v>
                </c:pt>
                <c:pt idx="22">
                  <c:v>10.77</c:v>
                </c:pt>
                <c:pt idx="23">
                  <c:v>9.06</c:v>
                </c:pt>
                <c:pt idx="24">
                  <c:v>9.32</c:v>
                </c:pt>
                <c:pt idx="25">
                  <c:v>10.01</c:v>
                </c:pt>
                <c:pt idx="26">
                  <c:v>9.86</c:v>
                </c:pt>
                <c:pt idx="27">
                  <c:v>11.34</c:v>
                </c:pt>
                <c:pt idx="28">
                  <c:v>13.26</c:v>
                </c:pt>
                <c:pt idx="29">
                  <c:v>16.059999999999999</c:v>
                </c:pt>
                <c:pt idx="30">
                  <c:v>17.86</c:v>
                </c:pt>
                <c:pt idx="31">
                  <c:v>18.22</c:v>
                </c:pt>
                <c:pt idx="32">
                  <c:v>16.920000000000002</c:v>
                </c:pt>
                <c:pt idx="33">
                  <c:v>13.36</c:v>
                </c:pt>
                <c:pt idx="34">
                  <c:v>10.15</c:v>
                </c:pt>
                <c:pt idx="35">
                  <c:v>9.2899999999999991</c:v>
                </c:pt>
                <c:pt idx="36">
                  <c:v>8.91</c:v>
                </c:pt>
                <c:pt idx="37">
                  <c:v>9.64</c:v>
                </c:pt>
                <c:pt idx="38">
                  <c:v>9.7799999999999994</c:v>
                </c:pt>
                <c:pt idx="39">
                  <c:v>10.039999999999999</c:v>
                </c:pt>
                <c:pt idx="40">
                  <c:v>13.64</c:v>
                </c:pt>
                <c:pt idx="41">
                  <c:v>16.510000000000002</c:v>
                </c:pt>
                <c:pt idx="42">
                  <c:v>17.920000000000002</c:v>
                </c:pt>
                <c:pt idx="43">
                  <c:v>18.63</c:v>
                </c:pt>
                <c:pt idx="44">
                  <c:v>17.309999999999999</c:v>
                </c:pt>
                <c:pt idx="45">
                  <c:v>12.26</c:v>
                </c:pt>
                <c:pt idx="46">
                  <c:v>9.43</c:v>
                </c:pt>
                <c:pt idx="47">
                  <c:v>9.6300000000000008</c:v>
                </c:pt>
                <c:pt idx="48">
                  <c:v>9.43</c:v>
                </c:pt>
                <c:pt idx="49">
                  <c:v>9.4700000000000006</c:v>
                </c:pt>
                <c:pt idx="50">
                  <c:v>9.48</c:v>
                </c:pt>
                <c:pt idx="51">
                  <c:v>10.92</c:v>
                </c:pt>
                <c:pt idx="52">
                  <c:v>12.86</c:v>
                </c:pt>
                <c:pt idx="53">
                  <c:v>15.049429999999999</c:v>
                </c:pt>
                <c:pt idx="54">
                  <c:v>16.30029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12.295000000000002</c:v>
                </c:pt>
                <c:pt idx="2">
                  <c:v>12.295000000000002</c:v>
                </c:pt>
                <c:pt idx="3">
                  <c:v>12.295000000000002</c:v>
                </c:pt>
                <c:pt idx="4">
                  <c:v>12.295000000000002</c:v>
                </c:pt>
                <c:pt idx="5">
                  <c:v>12.295000000000002</c:v>
                </c:pt>
                <c:pt idx="6">
                  <c:v>12.295000000000002</c:v>
                </c:pt>
                <c:pt idx="7">
                  <c:v>12.295000000000002</c:v>
                </c:pt>
                <c:pt idx="8">
                  <c:v>12.295000000000002</c:v>
                </c:pt>
                <c:pt idx="9">
                  <c:v>12.295000000000002</c:v>
                </c:pt>
                <c:pt idx="10">
                  <c:v>12.295000000000002</c:v>
                </c:pt>
                <c:pt idx="13">
                  <c:v>12.17</c:v>
                </c:pt>
                <c:pt idx="14">
                  <c:v>12.17</c:v>
                </c:pt>
                <c:pt idx="15">
                  <c:v>12.17</c:v>
                </c:pt>
                <c:pt idx="16">
                  <c:v>12.17</c:v>
                </c:pt>
                <c:pt idx="17">
                  <c:v>12.17</c:v>
                </c:pt>
                <c:pt idx="18">
                  <c:v>12.17</c:v>
                </c:pt>
                <c:pt idx="19">
                  <c:v>12.17</c:v>
                </c:pt>
                <c:pt idx="20">
                  <c:v>12.17</c:v>
                </c:pt>
                <c:pt idx="21">
                  <c:v>12.17</c:v>
                </c:pt>
                <c:pt idx="22">
                  <c:v>12.17</c:v>
                </c:pt>
                <c:pt idx="25">
                  <c:v>12.970833333333331</c:v>
                </c:pt>
                <c:pt idx="26">
                  <c:v>12.970833333333331</c:v>
                </c:pt>
                <c:pt idx="27">
                  <c:v>12.970833333333331</c:v>
                </c:pt>
                <c:pt idx="28">
                  <c:v>12.970833333333331</c:v>
                </c:pt>
                <c:pt idx="29">
                  <c:v>12.970833333333331</c:v>
                </c:pt>
                <c:pt idx="30">
                  <c:v>12.970833333333331</c:v>
                </c:pt>
                <c:pt idx="31">
                  <c:v>12.970833333333331</c:v>
                </c:pt>
                <c:pt idx="32">
                  <c:v>12.970833333333331</c:v>
                </c:pt>
                <c:pt idx="33">
                  <c:v>12.970833333333331</c:v>
                </c:pt>
                <c:pt idx="34">
                  <c:v>12.970833333333331</c:v>
                </c:pt>
                <c:pt idx="37">
                  <c:v>12.808333333333332</c:v>
                </c:pt>
                <c:pt idx="38">
                  <c:v>12.808333333333332</c:v>
                </c:pt>
                <c:pt idx="39">
                  <c:v>12.808333333333332</c:v>
                </c:pt>
                <c:pt idx="40">
                  <c:v>12.808333333333332</c:v>
                </c:pt>
                <c:pt idx="41">
                  <c:v>12.808333333333332</c:v>
                </c:pt>
                <c:pt idx="42">
                  <c:v>12.808333333333332</c:v>
                </c:pt>
                <c:pt idx="43">
                  <c:v>12.808333333333332</c:v>
                </c:pt>
                <c:pt idx="44">
                  <c:v>12.808333333333332</c:v>
                </c:pt>
                <c:pt idx="45">
                  <c:v>12.808333333333332</c:v>
                </c:pt>
                <c:pt idx="46">
                  <c:v>12.808333333333332</c:v>
                </c:pt>
                <c:pt idx="49">
                  <c:v>12.3722055</c:v>
                </c:pt>
                <c:pt idx="50">
                  <c:v>12.3722055</c:v>
                </c:pt>
                <c:pt idx="51">
                  <c:v>12.3722055</c:v>
                </c:pt>
                <c:pt idx="52">
                  <c:v>12.3722055</c:v>
                </c:pt>
                <c:pt idx="53">
                  <c:v>12.3722055</c:v>
                </c:pt>
                <c:pt idx="54">
                  <c:v>12.3722055</c:v>
                </c:pt>
                <c:pt idx="55">
                  <c:v>12.3722055</c:v>
                </c:pt>
                <c:pt idx="56">
                  <c:v>12.3722055</c:v>
                </c:pt>
                <c:pt idx="57">
                  <c:v>12.3722055</c:v>
                </c:pt>
                <c:pt idx="58">
                  <c:v>12.3722055</c:v>
                </c:pt>
                <c:pt idx="61">
                  <c:v>12.563936416666666</c:v>
                </c:pt>
                <c:pt idx="62">
                  <c:v>12.563936416666666</c:v>
                </c:pt>
                <c:pt idx="63">
                  <c:v>12.563936416666666</c:v>
                </c:pt>
                <c:pt idx="64">
                  <c:v>12.563936416666666</c:v>
                </c:pt>
                <c:pt idx="65">
                  <c:v>12.563936416666666</c:v>
                </c:pt>
                <c:pt idx="66">
                  <c:v>12.563936416666666</c:v>
                </c:pt>
                <c:pt idx="67">
                  <c:v>12.563936416666666</c:v>
                </c:pt>
                <c:pt idx="68">
                  <c:v>12.563936416666666</c:v>
                </c:pt>
                <c:pt idx="69">
                  <c:v>12.563936416666666</c:v>
                </c:pt>
                <c:pt idx="70">
                  <c:v>12.563936416666666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3.1077720000000002</c:v>
                </c:pt>
                <c:pt idx="1">
                  <c:v>2.9821740000000001</c:v>
                </c:pt>
                <c:pt idx="2">
                  <c:v>2.9385780000000001</c:v>
                </c:pt>
                <c:pt idx="3">
                  <c:v>2.7091799999999999</c:v>
                </c:pt>
                <c:pt idx="4">
                  <c:v>2.9572620000000001</c:v>
                </c:pt>
                <c:pt idx="5">
                  <c:v>2.8897919999999999</c:v>
                </c:pt>
                <c:pt idx="6">
                  <c:v>2.946882</c:v>
                </c:pt>
                <c:pt idx="7">
                  <c:v>2.8794119999999999</c:v>
                </c:pt>
                <c:pt idx="8">
                  <c:v>2.7610800000000002</c:v>
                </c:pt>
                <c:pt idx="9">
                  <c:v>2.4299580000000001</c:v>
                </c:pt>
                <c:pt idx="10">
                  <c:v>2.1725340000000002</c:v>
                </c:pt>
                <c:pt idx="11">
                  <c:v>2.0023019999999998</c:v>
                </c:pt>
                <c:pt idx="12">
                  <c:v>2.3674710000000001</c:v>
                </c:pt>
                <c:pt idx="13">
                  <c:v>2.0625930000000001</c:v>
                </c:pt>
                <c:pt idx="14">
                  <c:v>1.7929729999999999</c:v>
                </c:pt>
                <c:pt idx="15">
                  <c:v>1.9879290000000001</c:v>
                </c:pt>
                <c:pt idx="16">
                  <c:v>1.9931140000000001</c:v>
                </c:pt>
                <c:pt idx="17">
                  <c:v>2.6827190000000001</c:v>
                </c:pt>
                <c:pt idx="18">
                  <c:v>2.9264139999999998</c:v>
                </c:pt>
                <c:pt idx="19">
                  <c:v>2.9264139999999998</c:v>
                </c:pt>
                <c:pt idx="20">
                  <c:v>3.1027040000000001</c:v>
                </c:pt>
                <c:pt idx="21">
                  <c:v>3.0871490000000001</c:v>
                </c:pt>
                <c:pt idx="22">
                  <c:v>2.6422759999999998</c:v>
                </c:pt>
                <c:pt idx="23">
                  <c:v>3.7238669999999998</c:v>
                </c:pt>
                <c:pt idx="24">
                  <c:v>3.4262480000000002</c:v>
                </c:pt>
                <c:pt idx="25">
                  <c:v>2.9575239999999998</c:v>
                </c:pt>
                <c:pt idx="26">
                  <c:v>2.9865599999999999</c:v>
                </c:pt>
                <c:pt idx="27">
                  <c:v>3.2178110000000002</c:v>
                </c:pt>
                <c:pt idx="28">
                  <c:v>3.2665500000000001</c:v>
                </c:pt>
                <c:pt idx="29">
                  <c:v>3.0850749999999998</c:v>
                </c:pt>
                <c:pt idx="30">
                  <c:v>3.094408</c:v>
                </c:pt>
                <c:pt idx="31">
                  <c:v>3.0072999999999999</c:v>
                </c:pt>
                <c:pt idx="32">
                  <c:v>3.086112</c:v>
                </c:pt>
                <c:pt idx="33">
                  <c:v>2.9855230000000001</c:v>
                </c:pt>
                <c:pt idx="34">
                  <c:v>3.125518</c:v>
                </c:pt>
                <c:pt idx="35">
                  <c:v>2.9253770000000001</c:v>
                </c:pt>
                <c:pt idx="36">
                  <c:v>3.82653</c:v>
                </c:pt>
                <c:pt idx="37">
                  <c:v>2.7687900000000001</c:v>
                </c:pt>
                <c:pt idx="38">
                  <c:v>2.7926410000000002</c:v>
                </c:pt>
                <c:pt idx="39">
                  <c:v>2.8994520000000001</c:v>
                </c:pt>
                <c:pt idx="40">
                  <c:v>2.9036</c:v>
                </c:pt>
                <c:pt idx="41">
                  <c:v>3.0767790000000002</c:v>
                </c:pt>
                <c:pt idx="42">
                  <c:v>2.937821</c:v>
                </c:pt>
                <c:pt idx="43">
                  <c:v>3.070557</c:v>
                </c:pt>
                <c:pt idx="44">
                  <c:v>3.1058150000000002</c:v>
                </c:pt>
                <c:pt idx="45">
                  <c:v>3.3972120000000001</c:v>
                </c:pt>
                <c:pt idx="46">
                  <c:v>4.2423669999999998</c:v>
                </c:pt>
                <c:pt idx="47">
                  <c:v>4.1905169999999998</c:v>
                </c:pt>
                <c:pt idx="48">
                  <c:v>3.2240329999999999</c:v>
                </c:pt>
                <c:pt idx="49">
                  <c:v>2.7905669999999998</c:v>
                </c:pt>
                <c:pt idx="50">
                  <c:v>3.0570759999999999</c:v>
                </c:pt>
                <c:pt idx="51">
                  <c:v>2.744939</c:v>
                </c:pt>
                <c:pt idx="52">
                  <c:v>2.7356060000000002</c:v>
                </c:pt>
                <c:pt idx="53">
                  <c:v>2.4877630000000002</c:v>
                </c:pt>
                <c:pt idx="54">
                  <c:v>2.4576899999999999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2.7314104999999995</c:v>
                </c:pt>
                <c:pt idx="2">
                  <c:v>2.7314104999999995</c:v>
                </c:pt>
                <c:pt idx="3">
                  <c:v>2.7314104999999995</c:v>
                </c:pt>
                <c:pt idx="4">
                  <c:v>2.7314104999999995</c:v>
                </c:pt>
                <c:pt idx="5">
                  <c:v>2.7314104999999995</c:v>
                </c:pt>
                <c:pt idx="6">
                  <c:v>2.7314104999999995</c:v>
                </c:pt>
                <c:pt idx="7">
                  <c:v>2.7314104999999995</c:v>
                </c:pt>
                <c:pt idx="8">
                  <c:v>2.7314104999999995</c:v>
                </c:pt>
                <c:pt idx="9">
                  <c:v>2.7314104999999995</c:v>
                </c:pt>
                <c:pt idx="10">
                  <c:v>2.7314104999999995</c:v>
                </c:pt>
                <c:pt idx="13">
                  <c:v>2.6079685833333328</c:v>
                </c:pt>
                <c:pt idx="14">
                  <c:v>2.6079685833333328</c:v>
                </c:pt>
                <c:pt idx="15">
                  <c:v>2.6079685833333328</c:v>
                </c:pt>
                <c:pt idx="16">
                  <c:v>2.6079685833333328</c:v>
                </c:pt>
                <c:pt idx="17">
                  <c:v>2.6079685833333328</c:v>
                </c:pt>
                <c:pt idx="18">
                  <c:v>2.6079685833333328</c:v>
                </c:pt>
                <c:pt idx="19">
                  <c:v>2.6079685833333328</c:v>
                </c:pt>
                <c:pt idx="20">
                  <c:v>2.6079685833333328</c:v>
                </c:pt>
                <c:pt idx="21">
                  <c:v>2.6079685833333328</c:v>
                </c:pt>
                <c:pt idx="22">
                  <c:v>2.6079685833333328</c:v>
                </c:pt>
                <c:pt idx="25">
                  <c:v>3.0970005</c:v>
                </c:pt>
                <c:pt idx="26">
                  <c:v>3.0970005</c:v>
                </c:pt>
                <c:pt idx="27">
                  <c:v>3.0970005</c:v>
                </c:pt>
                <c:pt idx="28">
                  <c:v>3.0970005</c:v>
                </c:pt>
                <c:pt idx="29">
                  <c:v>3.0970005</c:v>
                </c:pt>
                <c:pt idx="30">
                  <c:v>3.0970005</c:v>
                </c:pt>
                <c:pt idx="31">
                  <c:v>3.0970005</c:v>
                </c:pt>
                <c:pt idx="32">
                  <c:v>3.0970005</c:v>
                </c:pt>
                <c:pt idx="33">
                  <c:v>3.0970005</c:v>
                </c:pt>
                <c:pt idx="34">
                  <c:v>3.0970005</c:v>
                </c:pt>
                <c:pt idx="37">
                  <c:v>3.2676734166666663</c:v>
                </c:pt>
                <c:pt idx="38">
                  <c:v>3.2676734166666663</c:v>
                </c:pt>
                <c:pt idx="39">
                  <c:v>3.2676734166666663</c:v>
                </c:pt>
                <c:pt idx="40">
                  <c:v>3.2676734166666663</c:v>
                </c:pt>
                <c:pt idx="41">
                  <c:v>3.2676734166666663</c:v>
                </c:pt>
                <c:pt idx="42">
                  <c:v>3.2676734166666663</c:v>
                </c:pt>
                <c:pt idx="43">
                  <c:v>3.2676734166666663</c:v>
                </c:pt>
                <c:pt idx="44">
                  <c:v>3.2676734166666663</c:v>
                </c:pt>
                <c:pt idx="45">
                  <c:v>3.2676734166666663</c:v>
                </c:pt>
                <c:pt idx="46">
                  <c:v>3.2676734166666663</c:v>
                </c:pt>
                <c:pt idx="49">
                  <c:v>2.6426534166666662</c:v>
                </c:pt>
                <c:pt idx="50">
                  <c:v>2.6426534166666662</c:v>
                </c:pt>
                <c:pt idx="51">
                  <c:v>2.6426534166666662</c:v>
                </c:pt>
                <c:pt idx="52">
                  <c:v>2.6426534166666662</c:v>
                </c:pt>
                <c:pt idx="53">
                  <c:v>2.6426534166666662</c:v>
                </c:pt>
                <c:pt idx="54">
                  <c:v>2.6426534166666662</c:v>
                </c:pt>
                <c:pt idx="55">
                  <c:v>2.6426534166666662</c:v>
                </c:pt>
                <c:pt idx="56">
                  <c:v>2.6426534166666662</c:v>
                </c:pt>
                <c:pt idx="57">
                  <c:v>2.6426534166666662</c:v>
                </c:pt>
                <c:pt idx="58">
                  <c:v>2.6426534166666662</c:v>
                </c:pt>
                <c:pt idx="61">
                  <c:v>2.8487968333333327</c:v>
                </c:pt>
                <c:pt idx="62">
                  <c:v>2.8487968333333327</c:v>
                </c:pt>
                <c:pt idx="63">
                  <c:v>2.8487968333333327</c:v>
                </c:pt>
                <c:pt idx="64">
                  <c:v>2.8487968333333327</c:v>
                </c:pt>
                <c:pt idx="65">
                  <c:v>2.8487968333333327</c:v>
                </c:pt>
                <c:pt idx="66">
                  <c:v>2.8487968333333327</c:v>
                </c:pt>
                <c:pt idx="67">
                  <c:v>2.8487968333333327</c:v>
                </c:pt>
                <c:pt idx="68">
                  <c:v>2.8487968333333327</c:v>
                </c:pt>
                <c:pt idx="69">
                  <c:v>2.8487968333333327</c:v>
                </c:pt>
                <c:pt idx="70">
                  <c:v>2.8487968333333327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2.4576899999999999</c:v>
                </c:pt>
                <c:pt idx="55">
                  <c:v>2.3376899999999998</c:v>
                </c:pt>
                <c:pt idx="56">
                  <c:v>2.3312300000000001</c:v>
                </c:pt>
                <c:pt idx="57">
                  <c:v>2.4269539999999998</c:v>
                </c:pt>
                <c:pt idx="58">
                  <c:v>2.4808409999999999</c:v>
                </c:pt>
                <c:pt idx="59">
                  <c:v>2.6374520000000001</c:v>
                </c:pt>
                <c:pt idx="60">
                  <c:v>3.081035</c:v>
                </c:pt>
                <c:pt idx="61">
                  <c:v>3.068937</c:v>
                </c:pt>
                <c:pt idx="62">
                  <c:v>2.9013580000000001</c:v>
                </c:pt>
                <c:pt idx="63">
                  <c:v>2.713692</c:v>
                </c:pt>
                <c:pt idx="64">
                  <c:v>2.6409910000000001</c:v>
                </c:pt>
                <c:pt idx="65">
                  <c:v>2.6418740000000001</c:v>
                </c:pt>
                <c:pt idx="66">
                  <c:v>2.7555350000000001</c:v>
                </c:pt>
                <c:pt idx="67">
                  <c:v>2.7121140000000001</c:v>
                </c:pt>
                <c:pt idx="68">
                  <c:v>2.7009159999999999</c:v>
                </c:pt>
                <c:pt idx="69">
                  <c:v>2.824408</c:v>
                </c:pt>
                <c:pt idx="70">
                  <c:v>2.9899930000000001</c:v>
                </c:pt>
                <c:pt idx="71">
                  <c:v>3.154709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16.30029</c:v>
                </c:pt>
                <c:pt idx="55">
                  <c:v>16.94107</c:v>
                </c:pt>
                <c:pt idx="56">
                  <c:v>15.826219999999999</c:v>
                </c:pt>
                <c:pt idx="57">
                  <c:v>12.68318</c:v>
                </c:pt>
                <c:pt idx="58">
                  <c:v>10.206239999999999</c:v>
                </c:pt>
                <c:pt idx="59">
                  <c:v>9.3000360000000004</c:v>
                </c:pt>
                <c:pt idx="60">
                  <c:v>9.1072550000000003</c:v>
                </c:pt>
                <c:pt idx="61">
                  <c:v>9.3890539999999998</c:v>
                </c:pt>
                <c:pt idx="62">
                  <c:v>9.7997460000000007</c:v>
                </c:pt>
                <c:pt idx="63">
                  <c:v>10.71738</c:v>
                </c:pt>
                <c:pt idx="64">
                  <c:v>12.733280000000001</c:v>
                </c:pt>
                <c:pt idx="65">
                  <c:v>15.116860000000001</c:v>
                </c:pt>
                <c:pt idx="66">
                  <c:v>16.525189999999998</c:v>
                </c:pt>
                <c:pt idx="67">
                  <c:v>17.324739999999998</c:v>
                </c:pt>
                <c:pt idx="68">
                  <c:v>16.30714</c:v>
                </c:pt>
                <c:pt idx="69">
                  <c:v>13.18413</c:v>
                </c:pt>
                <c:pt idx="70">
                  <c:v>10.703939999999999</c:v>
                </c:pt>
                <c:pt idx="71">
                  <c:v>9.8585220000000007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9717216"/>
        <c:axId val="419717776"/>
      </c:lineChart>
      <c:catAx>
        <c:axId val="419717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97177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1971777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9717216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92.687296721999999</c:v>
                </c:pt>
                <c:pt idx="1">
                  <c:v>93.348933076999998</c:v>
                </c:pt>
                <c:pt idx="2">
                  <c:v>94.650941500000002</c:v>
                </c:pt>
                <c:pt idx="3">
                  <c:v>96.230709946000005</c:v>
                </c:pt>
                <c:pt idx="4">
                  <c:v>95.784240462</c:v>
                </c:pt>
                <c:pt idx="5">
                  <c:v>96.854013815000002</c:v>
                </c:pt>
                <c:pt idx="6">
                  <c:v>97.772736378999994</c:v>
                </c:pt>
                <c:pt idx="7">
                  <c:v>97.936240593999997</c:v>
                </c:pt>
                <c:pt idx="8">
                  <c:v>97.328768315999994</c:v>
                </c:pt>
                <c:pt idx="9">
                  <c:v>96.675851456000004</c:v>
                </c:pt>
                <c:pt idx="10">
                  <c:v>97.273662094000002</c:v>
                </c:pt>
                <c:pt idx="11">
                  <c:v>98.641028550000001</c:v>
                </c:pt>
                <c:pt idx="12">
                  <c:v>97.240547742999993</c:v>
                </c:pt>
                <c:pt idx="13">
                  <c:v>97.559383530000005</c:v>
                </c:pt>
                <c:pt idx="14">
                  <c:v>98.606809562999999</c:v>
                </c:pt>
                <c:pt idx="15">
                  <c:v>99.089073248000005</c:v>
                </c:pt>
                <c:pt idx="16">
                  <c:v>99.326469693999996</c:v>
                </c:pt>
                <c:pt idx="17">
                  <c:v>99.806903654999999</c:v>
                </c:pt>
                <c:pt idx="18">
                  <c:v>101.45090906</c:v>
                </c:pt>
                <c:pt idx="19">
                  <c:v>102.23735434</c:v>
                </c:pt>
                <c:pt idx="20">
                  <c:v>100.0234186</c:v>
                </c:pt>
                <c:pt idx="21">
                  <c:v>100.33037625999999</c:v>
                </c:pt>
                <c:pt idx="22">
                  <c:v>101.40923462000001</c:v>
                </c:pt>
                <c:pt idx="23">
                  <c:v>102.27244379</c:v>
                </c:pt>
                <c:pt idx="24">
                  <c:v>101.28935421</c:v>
                </c:pt>
                <c:pt idx="25">
                  <c:v>102.59651341</c:v>
                </c:pt>
                <c:pt idx="26">
                  <c:v>103.25577531</c:v>
                </c:pt>
                <c:pt idx="27">
                  <c:v>103.33660469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92.955630432000007</c:v>
                </c:pt>
                <c:pt idx="1">
                  <c:v>93.301562150999999</c:v>
                </c:pt>
                <c:pt idx="2">
                  <c:v>94.406997946000004</c:v>
                </c:pt>
                <c:pt idx="3">
                  <c:v>94.931997095</c:v>
                </c:pt>
                <c:pt idx="4">
                  <c:v>94.576239732000005</c:v>
                </c:pt>
                <c:pt idx="5">
                  <c:v>95.408569530999998</c:v>
                </c:pt>
                <c:pt idx="6">
                  <c:v>97.071549192999996</c:v>
                </c:pt>
                <c:pt idx="7">
                  <c:v>96.502895652999996</c:v>
                </c:pt>
                <c:pt idx="8">
                  <c:v>96.105450009999998</c:v>
                </c:pt>
                <c:pt idx="9">
                  <c:v>96.559367928</c:v>
                </c:pt>
                <c:pt idx="10">
                  <c:v>97.526654747999999</c:v>
                </c:pt>
                <c:pt idx="11">
                  <c:v>97.593022304000002</c:v>
                </c:pt>
                <c:pt idx="12">
                  <c:v>96.979979462000003</c:v>
                </c:pt>
                <c:pt idx="13">
                  <c:v>98.690933372999993</c:v>
                </c:pt>
                <c:pt idx="14">
                  <c:v>99.109139931000001</c:v>
                </c:pt>
                <c:pt idx="15">
                  <c:v>99.478724959999994</c:v>
                </c:pt>
                <c:pt idx="16">
                  <c:v>99.143154338000002</c:v>
                </c:pt>
                <c:pt idx="17">
                  <c:v>99.591933867999998</c:v>
                </c:pt>
                <c:pt idx="18">
                  <c:v>100.46836922</c:v>
                </c:pt>
                <c:pt idx="19">
                  <c:v>100.40542024</c:v>
                </c:pt>
                <c:pt idx="20">
                  <c:v>99.787139190000005</c:v>
                </c:pt>
                <c:pt idx="21">
                  <c:v>100.28758138000001</c:v>
                </c:pt>
                <c:pt idx="22">
                  <c:v>101.54341469000001</c:v>
                </c:pt>
                <c:pt idx="23">
                  <c:v>101.9806784</c:v>
                </c:pt>
                <c:pt idx="24">
                  <c:v>101.25748522000001</c:v>
                </c:pt>
                <c:pt idx="25">
                  <c:v>101.79259378</c:v>
                </c:pt>
                <c:pt idx="26">
                  <c:v>103.0426434</c:v>
                </c:pt>
                <c:pt idx="27">
                  <c:v>103.24703381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9722256"/>
        <c:axId val="419722816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9722256"/>
        <c:axId val="419722816"/>
      </c:scatterChart>
      <c:catAx>
        <c:axId val="419722256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419722816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419722816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19722256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-0.26833370960000003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-0.25299265453999997</c:v>
                </c:pt>
                <c:pt idx="11">
                  <c:v>0</c:v>
                </c:pt>
                <c:pt idx="12">
                  <c:v>0</c:v>
                </c:pt>
                <c:pt idx="13">
                  <c:v>-1.1315498424999999</c:v>
                </c:pt>
                <c:pt idx="14">
                  <c:v>-0.50233036787999996</c:v>
                </c:pt>
                <c:pt idx="15">
                  <c:v>-0.38965171175000002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-0.13418007029000001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4.7370925765000002E-2</c:v>
                </c:pt>
                <c:pt idx="2">
                  <c:v>0.24394355401000001</c:v>
                </c:pt>
                <c:pt idx="3">
                  <c:v>1.2987128505000001</c:v>
                </c:pt>
                <c:pt idx="4">
                  <c:v>1.2080007303</c:v>
                </c:pt>
                <c:pt idx="5">
                  <c:v>1.4454442842999999</c:v>
                </c:pt>
                <c:pt idx="6">
                  <c:v>0.70118718585999995</c:v>
                </c:pt>
                <c:pt idx="7">
                  <c:v>1.4333449409000001</c:v>
                </c:pt>
                <c:pt idx="8">
                  <c:v>1.2233183067</c:v>
                </c:pt>
                <c:pt idx="9">
                  <c:v>0.1164835286</c:v>
                </c:pt>
                <c:pt idx="10">
                  <c:v>0</c:v>
                </c:pt>
                <c:pt idx="11">
                  <c:v>1.0480062464</c:v>
                </c:pt>
                <c:pt idx="12">
                  <c:v>0.26056828055999998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0.18331535573999999</c:v>
                </c:pt>
                <c:pt idx="17">
                  <c:v>0.21496978691999999</c:v>
                </c:pt>
                <c:pt idx="18">
                  <c:v>0.98253983715000004</c:v>
                </c:pt>
                <c:pt idx="19">
                  <c:v>1.8319340947</c:v>
                </c:pt>
                <c:pt idx="20">
                  <c:v>0.23627941014000001</c:v>
                </c:pt>
                <c:pt idx="21">
                  <c:v>4.2794878075999999E-2</c:v>
                </c:pt>
                <c:pt idx="22">
                  <c:v>0</c:v>
                </c:pt>
                <c:pt idx="23">
                  <c:v>0.29176538612000003</c:v>
                </c:pt>
                <c:pt idx="24">
                  <c:v>3.1868990049999997E-2</c:v>
                </c:pt>
                <c:pt idx="25">
                  <c:v>0.80391962602</c:v>
                </c:pt>
                <c:pt idx="26">
                  <c:v>0.21313191319999999</c:v>
                </c:pt>
                <c:pt idx="27">
                  <c:v>8.9570879285000002E-2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21148528"/>
        <c:axId val="421149088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148528"/>
        <c:axId val="421149088"/>
      </c:scatterChart>
      <c:catAx>
        <c:axId val="4211485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421149088"/>
        <c:crosses val="autoZero"/>
        <c:auto val="1"/>
        <c:lblAlgn val="ctr"/>
        <c:lblOffset val="100"/>
        <c:noMultiLvlLbl val="0"/>
      </c:catAx>
      <c:valAx>
        <c:axId val="421149088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21148528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0.622</c:v>
                </c:pt>
                <c:pt idx="1">
                  <c:v>0.61</c:v>
                </c:pt>
                <c:pt idx="2">
                  <c:v>0.71</c:v>
                </c:pt>
                <c:pt idx="3">
                  <c:v>0.76500000000000001</c:v>
                </c:pt>
                <c:pt idx="4">
                  <c:v>0.52</c:v>
                </c:pt>
                <c:pt idx="5">
                  <c:v>0.45</c:v>
                </c:pt>
                <c:pt idx="6">
                  <c:v>0.29499999999999998</c:v>
                </c:pt>
                <c:pt idx="7">
                  <c:v>0.41</c:v>
                </c:pt>
                <c:pt idx="8">
                  <c:v>0.375</c:v>
                </c:pt>
                <c:pt idx="9">
                  <c:v>0.34</c:v>
                </c:pt>
                <c:pt idx="10">
                  <c:v>0.32</c:v>
                </c:pt>
                <c:pt idx="11">
                  <c:v>0.38</c:v>
                </c:pt>
                <c:pt idx="12">
                  <c:v>0.28499999999999998</c:v>
                </c:pt>
                <c:pt idx="13">
                  <c:v>0.31</c:v>
                </c:pt>
                <c:pt idx="14">
                  <c:v>0.315</c:v>
                </c:pt>
                <c:pt idx="15">
                  <c:v>0.29499999999999998</c:v>
                </c:pt>
                <c:pt idx="16">
                  <c:v>0.31</c:v>
                </c:pt>
                <c:pt idx="17">
                  <c:v>0.55000000000000004</c:v>
                </c:pt>
                <c:pt idx="18">
                  <c:v>0.64500000000000002</c:v>
                </c:pt>
                <c:pt idx="19">
                  <c:v>0.31</c:v>
                </c:pt>
                <c:pt idx="20">
                  <c:v>0.22</c:v>
                </c:pt>
                <c:pt idx="21">
                  <c:v>0.22</c:v>
                </c:pt>
                <c:pt idx="22">
                  <c:v>0.17</c:v>
                </c:pt>
                <c:pt idx="23">
                  <c:v>0.42</c:v>
                </c:pt>
                <c:pt idx="24">
                  <c:v>0.47</c:v>
                </c:pt>
                <c:pt idx="25">
                  <c:v>0.44</c:v>
                </c:pt>
                <c:pt idx="26">
                  <c:v>0.21</c:v>
                </c:pt>
                <c:pt idx="27">
                  <c:v>0.13</c:v>
                </c:pt>
                <c:pt idx="28">
                  <c:v>0.14000000000000001</c:v>
                </c:pt>
                <c:pt idx="29">
                  <c:v>0.17</c:v>
                </c:pt>
                <c:pt idx="30">
                  <c:v>0.17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0.55275446702999997</c:v>
                </c:pt>
                <c:pt idx="1">
                  <c:v>0.51132692235999999</c:v>
                </c:pt>
                <c:pt idx="2">
                  <c:v>0.40491365314</c:v>
                </c:pt>
                <c:pt idx="3">
                  <c:v>0.36951451661000001</c:v>
                </c:pt>
                <c:pt idx="4">
                  <c:v>0.36012937144000001</c:v>
                </c:pt>
                <c:pt idx="5">
                  <c:v>0.28975807773000001</c:v>
                </c:pt>
                <c:pt idx="6">
                  <c:v>0.25340049695</c:v>
                </c:pt>
                <c:pt idx="7">
                  <c:v>0.22705649198</c:v>
                </c:pt>
                <c:pt idx="8">
                  <c:v>0.2</c:v>
                </c:pt>
                <c:pt idx="9">
                  <c:v>0.20499999999999999</c:v>
                </c:pt>
                <c:pt idx="10">
                  <c:v>0.16500000000000001</c:v>
                </c:pt>
                <c:pt idx="11">
                  <c:v>0.14000000000000001</c:v>
                </c:pt>
                <c:pt idx="12">
                  <c:v>0.14000000000000001</c:v>
                </c:pt>
                <c:pt idx="13">
                  <c:v>0.14000000000000001</c:v>
                </c:pt>
                <c:pt idx="14">
                  <c:v>0.17</c:v>
                </c:pt>
                <c:pt idx="15">
                  <c:v>0.17</c:v>
                </c:pt>
                <c:pt idx="16">
                  <c:v>0.35</c:v>
                </c:pt>
                <c:pt idx="17">
                  <c:v>0.42</c:v>
                </c:pt>
                <c:pt idx="18">
                  <c:v>0.37</c:v>
                </c:pt>
                <c:pt idx="19">
                  <c:v>0.3</c:v>
                </c:pt>
                <c:pt idx="20">
                  <c:v>0.2</c:v>
                </c:pt>
                <c:pt idx="21">
                  <c:v>0.24</c:v>
                </c:pt>
                <c:pt idx="22">
                  <c:v>0.25</c:v>
                </c:pt>
                <c:pt idx="23">
                  <c:v>0.22</c:v>
                </c:pt>
                <c:pt idx="24">
                  <c:v>0.28100000000000003</c:v>
                </c:pt>
                <c:pt idx="25">
                  <c:v>0.25900000000000001</c:v>
                </c:pt>
                <c:pt idx="26">
                  <c:v>0.23699999999999999</c:v>
                </c:pt>
                <c:pt idx="27">
                  <c:v>0.17499999999999999</c:v>
                </c:pt>
                <c:pt idx="28">
                  <c:v>0.28299999999999997</c:v>
                </c:pt>
                <c:pt idx="29">
                  <c:v>0.22</c:v>
                </c:pt>
                <c:pt idx="30">
                  <c:v>0.23799999999999999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0.13</c:v>
                </c:pt>
                <c:pt idx="1">
                  <c:v>0.16</c:v>
                </c:pt>
                <c:pt idx="2">
                  <c:v>0.223</c:v>
                </c:pt>
                <c:pt idx="3">
                  <c:v>0.26</c:v>
                </c:pt>
                <c:pt idx="4">
                  <c:v>0.16</c:v>
                </c:pt>
                <c:pt idx="5">
                  <c:v>0.13</c:v>
                </c:pt>
                <c:pt idx="6">
                  <c:v>0.1</c:v>
                </c:pt>
                <c:pt idx="7">
                  <c:v>0.1</c:v>
                </c:pt>
                <c:pt idx="8">
                  <c:v>0.05</c:v>
                </c:pt>
                <c:pt idx="9">
                  <c:v>0.18</c:v>
                </c:pt>
                <c:pt idx="10">
                  <c:v>0.22</c:v>
                </c:pt>
                <c:pt idx="11">
                  <c:v>0.17</c:v>
                </c:pt>
                <c:pt idx="12">
                  <c:v>0.23</c:v>
                </c:pt>
                <c:pt idx="13">
                  <c:v>0.28000000000000003</c:v>
                </c:pt>
                <c:pt idx="14">
                  <c:v>0.25</c:v>
                </c:pt>
                <c:pt idx="15">
                  <c:v>0.27</c:v>
                </c:pt>
                <c:pt idx="16">
                  <c:v>0.23</c:v>
                </c:pt>
                <c:pt idx="17">
                  <c:v>0.18</c:v>
                </c:pt>
                <c:pt idx="18">
                  <c:v>0.17</c:v>
                </c:pt>
                <c:pt idx="19">
                  <c:v>0.14000000000000001</c:v>
                </c:pt>
                <c:pt idx="20">
                  <c:v>0.14000000000000001</c:v>
                </c:pt>
                <c:pt idx="21">
                  <c:v>0.125</c:v>
                </c:pt>
                <c:pt idx="22">
                  <c:v>0.1</c:v>
                </c:pt>
                <c:pt idx="23">
                  <c:v>7.4999999999999997E-2</c:v>
                </c:pt>
                <c:pt idx="24">
                  <c:v>7.4999999999999997E-2</c:v>
                </c:pt>
                <c:pt idx="25">
                  <c:v>7.4999999999999997E-2</c:v>
                </c:pt>
                <c:pt idx="26">
                  <c:v>0.155</c:v>
                </c:pt>
                <c:pt idx="27">
                  <c:v>7.4999999999999997E-2</c:v>
                </c:pt>
                <c:pt idx="28">
                  <c:v>7.4999999999999997E-2</c:v>
                </c:pt>
                <c:pt idx="29">
                  <c:v>7.4999999999999997E-2</c:v>
                </c:pt>
                <c:pt idx="30">
                  <c:v>7.4999999999999997E-2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0.02</c:v>
                </c:pt>
                <c:pt idx="18">
                  <c:v>7.8E-2</c:v>
                </c:pt>
                <c:pt idx="19">
                  <c:v>0.28000000000000003</c:v>
                </c:pt>
                <c:pt idx="20">
                  <c:v>0.4</c:v>
                </c:pt>
                <c:pt idx="21">
                  <c:v>0.4</c:v>
                </c:pt>
                <c:pt idx="22">
                  <c:v>1.1000000000000001</c:v>
                </c:pt>
                <c:pt idx="23">
                  <c:v>1.2</c:v>
                </c:pt>
                <c:pt idx="24">
                  <c:v>1.1499999999999999</c:v>
                </c:pt>
                <c:pt idx="25">
                  <c:v>1.1499999999999999</c:v>
                </c:pt>
                <c:pt idx="26">
                  <c:v>1.2</c:v>
                </c:pt>
                <c:pt idx="27">
                  <c:v>1.3</c:v>
                </c:pt>
                <c:pt idx="28">
                  <c:v>1.5</c:v>
                </c:pt>
                <c:pt idx="29">
                  <c:v>1.6</c:v>
                </c:pt>
                <c:pt idx="30">
                  <c:v>1.7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0.31774193548000002</c:v>
                </c:pt>
                <c:pt idx="25">
                  <c:v>0.44285714286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0.192</c:v>
                </c:pt>
                <c:pt idx="3">
                  <c:v>0.42499999999999999</c:v>
                </c:pt>
                <c:pt idx="4">
                  <c:v>0.36499999999999999</c:v>
                </c:pt>
                <c:pt idx="5">
                  <c:v>0.29499999999999998</c:v>
                </c:pt>
                <c:pt idx="6">
                  <c:v>0.22</c:v>
                </c:pt>
                <c:pt idx="7">
                  <c:v>0.13</c:v>
                </c:pt>
                <c:pt idx="8">
                  <c:v>0.17499999999999999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</c:v>
                </c:pt>
                <c:pt idx="13">
                  <c:v>0.17</c:v>
                </c:pt>
                <c:pt idx="14">
                  <c:v>0.249</c:v>
                </c:pt>
                <c:pt idx="15">
                  <c:v>0</c:v>
                </c:pt>
                <c:pt idx="16">
                  <c:v>0</c:v>
                </c:pt>
                <c:pt idx="17">
                  <c:v>0.11700000000000001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0.11899999999999999</c:v>
                </c:pt>
                <c:pt idx="23">
                  <c:v>5.0999999999999997E-2</c:v>
                </c:pt>
                <c:pt idx="24">
                  <c:v>0.04</c:v>
                </c:pt>
                <c:pt idx="25">
                  <c:v>0.04</c:v>
                </c:pt>
                <c:pt idx="26">
                  <c:v>0.04</c:v>
                </c:pt>
                <c:pt idx="27">
                  <c:v>7.4999999999999997E-2</c:v>
                </c:pt>
                <c:pt idx="28">
                  <c:v>0.04</c:v>
                </c:pt>
                <c:pt idx="29">
                  <c:v>0.04</c:v>
                </c:pt>
                <c:pt idx="30">
                  <c:v>0.02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0.27700000000000002</c:v>
                </c:pt>
                <c:pt idx="8">
                  <c:v>1.6E-2</c:v>
                </c:pt>
                <c:pt idx="9">
                  <c:v>0.27100000000000002</c:v>
                </c:pt>
                <c:pt idx="10">
                  <c:v>0</c:v>
                </c:pt>
                <c:pt idx="11">
                  <c:v>0.03</c:v>
                </c:pt>
                <c:pt idx="12">
                  <c:v>4.9000000000000002E-2</c:v>
                </c:pt>
                <c:pt idx="13">
                  <c:v>4.9000000000000002E-2</c:v>
                </c:pt>
                <c:pt idx="14">
                  <c:v>4.9000000000000002E-2</c:v>
                </c:pt>
                <c:pt idx="15">
                  <c:v>0.13600000000000001</c:v>
                </c:pt>
                <c:pt idx="16">
                  <c:v>0.115</c:v>
                </c:pt>
                <c:pt idx="17">
                  <c:v>6.4000000000000001E-2</c:v>
                </c:pt>
                <c:pt idx="18">
                  <c:v>0</c:v>
                </c:pt>
                <c:pt idx="19">
                  <c:v>1.2E-2</c:v>
                </c:pt>
                <c:pt idx="20">
                  <c:v>0.08</c:v>
                </c:pt>
                <c:pt idx="21">
                  <c:v>0.16</c:v>
                </c:pt>
                <c:pt idx="22">
                  <c:v>0</c:v>
                </c:pt>
                <c:pt idx="23">
                  <c:v>0.13100000000000001</c:v>
                </c:pt>
                <c:pt idx="24">
                  <c:v>0.126</c:v>
                </c:pt>
                <c:pt idx="25">
                  <c:v>0.29199999999999998</c:v>
                </c:pt>
                <c:pt idx="26">
                  <c:v>0.11600000000000001</c:v>
                </c:pt>
                <c:pt idx="27">
                  <c:v>5.1999999999999998E-2</c:v>
                </c:pt>
                <c:pt idx="28">
                  <c:v>5.8000000000000003E-2</c:v>
                </c:pt>
                <c:pt idx="29">
                  <c:v>0.17399999999999999</c:v>
                </c:pt>
                <c:pt idx="30">
                  <c:v>0.65300000000000002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0.30887096774</c:v>
                </c:pt>
                <c:pt idx="1">
                  <c:v>0.20714285714</c:v>
                </c:pt>
                <c:pt idx="2">
                  <c:v>0.185</c:v>
                </c:pt>
                <c:pt idx="3">
                  <c:v>0.19633333332999997</c:v>
                </c:pt>
                <c:pt idx="4">
                  <c:v>0.18500000000000005</c:v>
                </c:pt>
                <c:pt idx="5">
                  <c:v>0.17833333333000001</c:v>
                </c:pt>
                <c:pt idx="6">
                  <c:v>0.19241935483999997</c:v>
                </c:pt>
                <c:pt idx="7">
                  <c:v>0.17699999999999994</c:v>
                </c:pt>
                <c:pt idx="8">
                  <c:v>0.312</c:v>
                </c:pt>
                <c:pt idx="9">
                  <c:v>0.21532258064999998</c:v>
                </c:pt>
                <c:pt idx="10">
                  <c:v>0.22500000000000001</c:v>
                </c:pt>
                <c:pt idx="11">
                  <c:v>0.48798387096999996</c:v>
                </c:pt>
                <c:pt idx="12">
                  <c:v>0.16677419355000001</c:v>
                </c:pt>
                <c:pt idx="13">
                  <c:v>0.20112500000000005</c:v>
                </c:pt>
                <c:pt idx="14">
                  <c:v>0.15550000000000003</c:v>
                </c:pt>
                <c:pt idx="15">
                  <c:v>0.13550000000000001</c:v>
                </c:pt>
                <c:pt idx="16">
                  <c:v>0.1255</c:v>
                </c:pt>
                <c:pt idx="17">
                  <c:v>0.1255</c:v>
                </c:pt>
                <c:pt idx="18">
                  <c:v>0.13548387097</c:v>
                </c:pt>
                <c:pt idx="19">
                  <c:v>0.13094354839</c:v>
                </c:pt>
                <c:pt idx="20">
                  <c:v>0.15400000000000003</c:v>
                </c:pt>
                <c:pt idx="21">
                  <c:v>0.10514516128999998</c:v>
                </c:pt>
                <c:pt idx="22">
                  <c:v>0.14600000000000002</c:v>
                </c:pt>
                <c:pt idx="23">
                  <c:v>0.20174193548000002</c:v>
                </c:pt>
                <c:pt idx="24">
                  <c:v>8.8999999999999996E-2</c:v>
                </c:pt>
                <c:pt idx="25">
                  <c:v>0.25399999999999995</c:v>
                </c:pt>
                <c:pt idx="26">
                  <c:v>7.9999999999999974E-2</c:v>
                </c:pt>
                <c:pt idx="27">
                  <c:v>0.10000000000000003</c:v>
                </c:pt>
                <c:pt idx="28">
                  <c:v>0.2</c:v>
                </c:pt>
                <c:pt idx="29">
                  <c:v>0.13500000000000001</c:v>
                </c:pt>
                <c:pt idx="30">
                  <c:v>0.14499999999999991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421157488"/>
        <c:axId val="421158048"/>
      </c:barChart>
      <c:dateAx>
        <c:axId val="421157488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2115804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2115804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42115748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1.109824634000006</c:v>
                </c:pt>
                <c:pt idx="1">
                  <c:v>1.1727470659999994</c:v>
                </c:pt>
                <c:pt idx="2">
                  <c:v>0.93093254899999778</c:v>
                </c:pt>
                <c:pt idx="3">
                  <c:v>1.1401505070000013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0.51372992699999998</c:v>
                </c:pt>
                <c:pt idx="1">
                  <c:v>0.16144976799999711</c:v>
                </c:pt>
                <c:pt idx="2">
                  <c:v>6.9315379000002508E-2</c:v>
                </c:pt>
                <c:pt idx="3">
                  <c:v>0.29173752399999842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1648336"/>
        <c:axId val="421648896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1.6235545609999917</c:v>
                </c:pt>
                <c:pt idx="1">
                  <c:v>1.3341968339999966</c:v>
                </c:pt>
                <c:pt idx="2">
                  <c:v>1.0002479250000107</c:v>
                </c:pt>
                <c:pt idx="3">
                  <c:v>1.4318880299999961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648336"/>
        <c:axId val="421648896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650016"/>
        <c:axId val="421649456"/>
      </c:scatterChart>
      <c:catAx>
        <c:axId val="4216483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1648896"/>
        <c:crosses val="autoZero"/>
        <c:auto val="1"/>
        <c:lblAlgn val="ctr"/>
        <c:lblOffset val="100"/>
        <c:tickLblSkip val="1"/>
        <c:noMultiLvlLbl val="0"/>
      </c:catAx>
      <c:valAx>
        <c:axId val="421648896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1648336"/>
        <c:crosses val="autoZero"/>
        <c:crossBetween val="between"/>
        <c:majorUnit val="0.5"/>
        <c:minorUnit val="0.5"/>
      </c:valAx>
      <c:valAx>
        <c:axId val="421649456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1650016"/>
        <c:crosses val="max"/>
        <c:crossBetween val="midCat"/>
      </c:valAx>
      <c:valAx>
        <c:axId val="421650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1649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95.085052149999996</c:v>
                </c:pt>
                <c:pt idx="1">
                  <c:v>97.249896593000003</c:v>
                </c:pt>
                <c:pt idx="2">
                  <c:v>98.631110656000004</c:v>
                </c:pt>
                <c:pt idx="3">
                  <c:v>96.584973207999994</c:v>
                </c:pt>
                <c:pt idx="4">
                  <c:v>99.014923234999998</c:v>
                </c:pt>
                <c:pt idx="5">
                  <c:v>100.46210401</c:v>
                </c:pt>
                <c:pt idx="6">
                  <c:v>98.578837471</c:v>
                </c:pt>
                <c:pt idx="7">
                  <c:v>98.953204818000003</c:v>
                </c:pt>
                <c:pt idx="8">
                  <c:v>99.818252090000001</c:v>
                </c:pt>
                <c:pt idx="9">
                  <c:v>98.402092194000005</c:v>
                </c:pt>
                <c:pt idx="10">
                  <c:v>100.93031557</c:v>
                </c:pt>
                <c:pt idx="11">
                  <c:v>99.150592621000001</c:v>
                </c:pt>
                <c:pt idx="12">
                  <c:v>98.130561205000006</c:v>
                </c:pt>
                <c:pt idx="13">
                  <c:v>99.596435253999999</c:v>
                </c:pt>
                <c:pt idx="14">
                  <c:v>99.746332451000001</c:v>
                </c:pt>
                <c:pt idx="15">
                  <c:v>98.789015221</c:v>
                </c:pt>
                <c:pt idx="16">
                  <c:v>99.159380972999998</c:v>
                </c:pt>
                <c:pt idx="17">
                  <c:v>100.84182384</c:v>
                </c:pt>
                <c:pt idx="18">
                  <c:v>100.73294032</c:v>
                </c:pt>
                <c:pt idx="19">
                  <c:v>101.07104867</c:v>
                </c:pt>
                <c:pt idx="20">
                  <c:v>99.572210315000007</c:v>
                </c:pt>
                <c:pt idx="21">
                  <c:v>100.17851132</c:v>
                </c:pt>
                <c:pt idx="22">
                  <c:v>100.5337139</c:v>
                </c:pt>
                <c:pt idx="23">
                  <c:v>100.50817401</c:v>
                </c:pt>
                <c:pt idx="24">
                  <c:v>99.349296375999998</c:v>
                </c:pt>
                <c:pt idx="25">
                  <c:v>100.93048369</c:v>
                </c:pt>
                <c:pt idx="26">
                  <c:v>99.192283747000005</c:v>
                </c:pt>
                <c:pt idx="27">
                  <c:v>100.31919888</c:v>
                </c:pt>
                <c:pt idx="28">
                  <c:v>99.478002465000003</c:v>
                </c:pt>
                <c:pt idx="29">
                  <c:v>101.09252875</c:v>
                </c:pt>
                <c:pt idx="30">
                  <c:v>101.47120191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101.47120191</c:v>
                </c:pt>
                <c:pt idx="31">
                  <c:v>101.41831042</c:v>
                </c:pt>
                <c:pt idx="32">
                  <c:v>101.74730898</c:v>
                </c:pt>
                <c:pt idx="33">
                  <c:v>100.88358271</c:v>
                </c:pt>
                <c:pt idx="34">
                  <c:v>101.83154752999999</c:v>
                </c:pt>
                <c:pt idx="35">
                  <c:v>103.22209429999999</c:v>
                </c:pt>
                <c:pt idx="36">
                  <c:v>99.778765086999996</c:v>
                </c:pt>
                <c:pt idx="37">
                  <c:v>102.55556224999999</c:v>
                </c:pt>
                <c:pt idx="38">
                  <c:v>101.52187524</c:v>
                </c:pt>
                <c:pt idx="39">
                  <c:v>101.3719533</c:v>
                </c:pt>
                <c:pt idx="40">
                  <c:v>101.15642115</c:v>
                </c:pt>
                <c:pt idx="41">
                  <c:v>102.87061265</c:v>
                </c:pt>
                <c:pt idx="42">
                  <c:v>103.11834004000001</c:v>
                </c:pt>
                <c:pt idx="43">
                  <c:v>102.80993702000001</c:v>
                </c:pt>
                <c:pt idx="44">
                  <c:v>103.2048868</c:v>
                </c:pt>
                <c:pt idx="45">
                  <c:v>102.16929525</c:v>
                </c:pt>
                <c:pt idx="46">
                  <c:v>103.08701252</c:v>
                </c:pt>
                <c:pt idx="47">
                  <c:v>104.47963169000001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98.571779551333336</c:v>
                </c:pt>
                <c:pt idx="2">
                  <c:v>98.571779551333336</c:v>
                </c:pt>
                <c:pt idx="3">
                  <c:v>98.571779551333336</c:v>
                </c:pt>
                <c:pt idx="4">
                  <c:v>98.571779551333336</c:v>
                </c:pt>
                <c:pt idx="5">
                  <c:v>98.571779551333336</c:v>
                </c:pt>
                <c:pt idx="6">
                  <c:v>98.571779551333336</c:v>
                </c:pt>
                <c:pt idx="7">
                  <c:v>98.571779551333336</c:v>
                </c:pt>
                <c:pt idx="8">
                  <c:v>98.571779551333336</c:v>
                </c:pt>
                <c:pt idx="9">
                  <c:v>98.571779551333336</c:v>
                </c:pt>
                <c:pt idx="10">
                  <c:v>98.571779551333336</c:v>
                </c:pt>
                <c:pt idx="13">
                  <c:v>99.905012289916669</c:v>
                </c:pt>
                <c:pt idx="14">
                  <c:v>99.905012289916669</c:v>
                </c:pt>
                <c:pt idx="15">
                  <c:v>99.905012289916669</c:v>
                </c:pt>
                <c:pt idx="16">
                  <c:v>99.905012289916669</c:v>
                </c:pt>
                <c:pt idx="17">
                  <c:v>99.905012289916669</c:v>
                </c:pt>
                <c:pt idx="18">
                  <c:v>99.905012289916669</c:v>
                </c:pt>
                <c:pt idx="19">
                  <c:v>99.905012289916669</c:v>
                </c:pt>
                <c:pt idx="20">
                  <c:v>99.905012289916669</c:v>
                </c:pt>
                <c:pt idx="21">
                  <c:v>99.905012289916669</c:v>
                </c:pt>
                <c:pt idx="22">
                  <c:v>99.905012289916669</c:v>
                </c:pt>
                <c:pt idx="25">
                  <c:v>100.91131997983332</c:v>
                </c:pt>
                <c:pt idx="26">
                  <c:v>100.91131997983332</c:v>
                </c:pt>
                <c:pt idx="27">
                  <c:v>100.91131997983332</c:v>
                </c:pt>
                <c:pt idx="28">
                  <c:v>100.91131997983332</c:v>
                </c:pt>
                <c:pt idx="29">
                  <c:v>100.91131997983332</c:v>
                </c:pt>
                <c:pt idx="30">
                  <c:v>100.91131997983332</c:v>
                </c:pt>
                <c:pt idx="31">
                  <c:v>100.91131997983332</c:v>
                </c:pt>
                <c:pt idx="32">
                  <c:v>100.91131997983332</c:v>
                </c:pt>
                <c:pt idx="33">
                  <c:v>100.91131997983332</c:v>
                </c:pt>
                <c:pt idx="34">
                  <c:v>100.91131997983332</c:v>
                </c:pt>
                <c:pt idx="37">
                  <c:v>102.34369108308333</c:v>
                </c:pt>
                <c:pt idx="38">
                  <c:v>102.34369108308333</c:v>
                </c:pt>
                <c:pt idx="39">
                  <c:v>102.34369108308333</c:v>
                </c:pt>
                <c:pt idx="40">
                  <c:v>102.34369108308333</c:v>
                </c:pt>
                <c:pt idx="41">
                  <c:v>102.34369108308333</c:v>
                </c:pt>
                <c:pt idx="42">
                  <c:v>102.34369108308333</c:v>
                </c:pt>
                <c:pt idx="43">
                  <c:v>102.34369108308333</c:v>
                </c:pt>
                <c:pt idx="44">
                  <c:v>102.34369108308333</c:v>
                </c:pt>
                <c:pt idx="45">
                  <c:v>102.34369108308333</c:v>
                </c:pt>
                <c:pt idx="46">
                  <c:v>102.34369108308333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1653936"/>
        <c:axId val="421654496"/>
      </c:lineChart>
      <c:catAx>
        <c:axId val="421653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16544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1654496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1653936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0.27048184300000244</c:v>
                </c:pt>
                <c:pt idx="1">
                  <c:v>0.49515373999999923</c:v>
                </c:pt>
                <c:pt idx="2">
                  <c:v>0.20892285000000044</c:v>
                </c:pt>
                <c:pt idx="3">
                  <c:v>0.2569742849999983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0.24324808399999753</c:v>
                </c:pt>
                <c:pt idx="1">
                  <c:v>-0.33370397200000212</c:v>
                </c:pt>
                <c:pt idx="2">
                  <c:v>-0.13960747099999793</c:v>
                </c:pt>
                <c:pt idx="3">
                  <c:v>3.4763239000000112E-2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0.56844699999999904</c:v>
                </c:pt>
                <c:pt idx="1">
                  <c:v>0.50999999999999979</c:v>
                </c:pt>
                <c:pt idx="2">
                  <c:v>0.54534246600000102</c:v>
                </c:pt>
                <c:pt idx="3">
                  <c:v>0.47465753400000033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0.11129041090000058</c:v>
                </c:pt>
                <c:pt idx="1">
                  <c:v>0.22363835609999949</c:v>
                </c:pt>
                <c:pt idx="2">
                  <c:v>0.10361917800000064</c:v>
                </c:pt>
                <c:pt idx="3">
                  <c:v>0.18045205499999994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9.536283100000098E-2</c:v>
                </c:pt>
                <c:pt idx="1">
                  <c:v>-1.1096015999996212E-3</c:v>
                </c:pt>
                <c:pt idx="2">
                  <c:v>0.13973753819999857</c:v>
                </c:pt>
                <c:pt idx="3">
                  <c:v>0.15476429730000163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0.33472439210000005</c:v>
                </c:pt>
                <c:pt idx="1">
                  <c:v>0.44021831150000423</c:v>
                </c:pt>
                <c:pt idx="2">
                  <c:v>0.14223336679999932</c:v>
                </c:pt>
                <c:pt idx="3">
                  <c:v>0.33027662069999764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1645520"/>
        <c:axId val="421646080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1"/>
              <c:layout>
                <c:manualLayout>
                  <c:x val="-3.4363995861407814E-2"/>
                  <c:y val="-0.1197322209723784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4363995861407773E-2"/>
                  <c:y val="-9.59226971628546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1.6235545609999917</c:v>
                </c:pt>
                <c:pt idx="1">
                  <c:v>1.3341968339999966</c:v>
                </c:pt>
                <c:pt idx="2">
                  <c:v>1.0002479250000107</c:v>
                </c:pt>
                <c:pt idx="3">
                  <c:v>1.4318880299999961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645520"/>
        <c:axId val="421646080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907200"/>
        <c:axId val="422906640"/>
      </c:scatterChart>
      <c:catAx>
        <c:axId val="42164552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1646080"/>
        <c:crosses val="autoZero"/>
        <c:auto val="1"/>
        <c:lblAlgn val="ctr"/>
        <c:lblOffset val="100"/>
        <c:noMultiLvlLbl val="0"/>
      </c:catAx>
      <c:valAx>
        <c:axId val="42164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1645520"/>
        <c:crosses val="autoZero"/>
        <c:crossBetween val="between"/>
      </c:valAx>
      <c:valAx>
        <c:axId val="422906640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2907200"/>
        <c:crosses val="max"/>
        <c:crossBetween val="midCat"/>
      </c:valAx>
      <c:valAx>
        <c:axId val="4229072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2906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-9.3487140999997109E-2</c:v>
                </c:pt>
                <c:pt idx="1">
                  <c:v>-7.6560413999999355E-2</c:v>
                </c:pt>
                <c:pt idx="2">
                  <c:v>-1.8369089790000004</c:v>
                </c:pt>
                <c:pt idx="3">
                  <c:v>-0.62907849300000152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0.95820803109999986</c:v>
                </c:pt>
                <c:pt idx="1">
                  <c:v>2.4259632495999988</c:v>
                </c:pt>
                <c:pt idx="2">
                  <c:v>1.7861059409000006</c:v>
                </c:pt>
                <c:pt idx="3">
                  <c:v>1.7155216652000007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0.11315760150999843</c:v>
                </c:pt>
                <c:pt idx="1">
                  <c:v>0.26500547930000096</c:v>
                </c:pt>
                <c:pt idx="2">
                  <c:v>5.687438149999835E-3</c:v>
                </c:pt>
                <c:pt idx="3">
                  <c:v>-1.9615311939997326E-2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6.192171881999986E-2</c:v>
                </c:pt>
                <c:pt idx="1">
                  <c:v>6.4593695840000187E-2</c:v>
                </c:pt>
                <c:pt idx="2">
                  <c:v>0.24043040336999955</c:v>
                </c:pt>
                <c:pt idx="3">
                  <c:v>0.30600490901000033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-0.39189633342999741</c:v>
                </c:pt>
                <c:pt idx="1">
                  <c:v>-9.3916198740007673E-2</c:v>
                </c:pt>
                <c:pt idx="2">
                  <c:v>0.10538543658001487</c:v>
                </c:pt>
                <c:pt idx="3">
                  <c:v>0.23429964072999354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2913920"/>
        <c:axId val="422914480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39997083697888E-2"/>
                  <c:y val="-6.41766654168229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939997083697916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5.62401574803150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7.21131733533308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0.64790387700000451</c:v>
                </c:pt>
                <c:pt idx="1">
                  <c:v>2.5850858119999884</c:v>
                </c:pt>
                <c:pt idx="2">
                  <c:v>0.30070024000001183</c:v>
                </c:pt>
                <c:pt idx="3">
                  <c:v>1.6071324099999913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2913920"/>
        <c:axId val="422914480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915600"/>
        <c:axId val="422915040"/>
      </c:scatterChart>
      <c:catAx>
        <c:axId val="422913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2914480"/>
        <c:crosses val="autoZero"/>
        <c:auto val="1"/>
        <c:lblAlgn val="ctr"/>
        <c:lblOffset val="100"/>
        <c:noMultiLvlLbl val="0"/>
      </c:catAx>
      <c:valAx>
        <c:axId val="422914480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2913920"/>
        <c:crosses val="autoZero"/>
        <c:crossBetween val="between"/>
        <c:majorUnit val="1"/>
      </c:valAx>
      <c:valAx>
        <c:axId val="422915040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2915600"/>
        <c:crosses val="max"/>
        <c:crossBetween val="midCat"/>
      </c:valAx>
      <c:valAx>
        <c:axId val="422915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291504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97.363521792</c:v>
                </c:pt>
                <c:pt idx="1">
                  <c:v>97.515071148000004</c:v>
                </c:pt>
                <c:pt idx="2">
                  <c:v>96.869617069</c:v>
                </c:pt>
                <c:pt idx="3">
                  <c:v>96.682033343000001</c:v>
                </c:pt>
                <c:pt idx="4">
                  <c:v>97.622948164999997</c:v>
                </c:pt>
                <c:pt idx="5">
                  <c:v>98.371050260999993</c:v>
                </c:pt>
                <c:pt idx="6">
                  <c:v>99.072059780000004</c:v>
                </c:pt>
                <c:pt idx="7">
                  <c:v>98.318946514000004</c:v>
                </c:pt>
                <c:pt idx="8">
                  <c:v>98.423509488999997</c:v>
                </c:pt>
                <c:pt idx="9">
                  <c:v>98.946658374999998</c:v>
                </c:pt>
                <c:pt idx="10">
                  <c:v>99.544797931000005</c:v>
                </c:pt>
                <c:pt idx="11">
                  <c:v>98.790464235000002</c:v>
                </c:pt>
                <c:pt idx="12">
                  <c:v>99.124562128999997</c:v>
                </c:pt>
                <c:pt idx="13">
                  <c:v>99.388755758000002</c:v>
                </c:pt>
                <c:pt idx="14">
                  <c:v>99.472118879000007</c:v>
                </c:pt>
                <c:pt idx="15">
                  <c:v>99.539457669000001</c:v>
                </c:pt>
                <c:pt idx="16">
                  <c:v>99.521309338999998</c:v>
                </c:pt>
                <c:pt idx="17">
                  <c:v>100.36946377</c:v>
                </c:pt>
                <c:pt idx="18">
                  <c:v>101.14277242999999</c:v>
                </c:pt>
                <c:pt idx="19">
                  <c:v>101.59675283999999</c:v>
                </c:pt>
                <c:pt idx="20">
                  <c:v>101.61861167000001</c:v>
                </c:pt>
                <c:pt idx="21">
                  <c:v>102.49202416</c:v>
                </c:pt>
                <c:pt idx="22">
                  <c:v>102.39206133</c:v>
                </c:pt>
                <c:pt idx="23">
                  <c:v>101.83296806</c:v>
                </c:pt>
                <c:pt idx="24">
                  <c:v>100.19597877</c:v>
                </c:pt>
                <c:pt idx="25">
                  <c:v>99.946458000000007</c:v>
                </c:pt>
                <c:pt idx="26">
                  <c:v>99.920371226</c:v>
                </c:pt>
                <c:pt idx="27">
                  <c:v>100.019125</c:v>
                </c:pt>
                <c:pt idx="28">
                  <c:v>100.18850797</c:v>
                </c:pt>
                <c:pt idx="29">
                  <c:v>100.78822475</c:v>
                </c:pt>
                <c:pt idx="30">
                  <c:v>100.47179523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100.47179523</c:v>
                </c:pt>
                <c:pt idx="31">
                  <c:v>101.57262939</c:v>
                </c:pt>
                <c:pt idx="32">
                  <c:v>102.20908072</c:v>
                </c:pt>
                <c:pt idx="33">
                  <c:v>102.31648074</c:v>
                </c:pt>
                <c:pt idx="34">
                  <c:v>102.50336093999999</c:v>
                </c:pt>
                <c:pt idx="35">
                  <c:v>102.00493863</c:v>
                </c:pt>
                <c:pt idx="36">
                  <c:v>101.37323302</c:v>
                </c:pt>
                <c:pt idx="37">
                  <c:v>101.24550480000001</c:v>
                </c:pt>
                <c:pt idx="38">
                  <c:v>101.24649582000001</c:v>
                </c:pt>
                <c:pt idx="39">
                  <c:v>102.12837737</c:v>
                </c:pt>
                <c:pt idx="40">
                  <c:v>102.6320654</c:v>
                </c:pt>
                <c:pt idx="41">
                  <c:v>103.02791239</c:v>
                </c:pt>
                <c:pt idx="42">
                  <c:v>103.21842092</c:v>
                </c:pt>
                <c:pt idx="43">
                  <c:v>103.11699192</c:v>
                </c:pt>
                <c:pt idx="44">
                  <c:v>103.43778435</c:v>
                </c:pt>
                <c:pt idx="45">
                  <c:v>103.26009152</c:v>
                </c:pt>
                <c:pt idx="46">
                  <c:v>103.5511249</c:v>
                </c:pt>
                <c:pt idx="47">
                  <c:v>103.20551766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98.12672317516666</c:v>
                </c:pt>
                <c:pt idx="2">
                  <c:v>98.12672317516666</c:v>
                </c:pt>
                <c:pt idx="3">
                  <c:v>98.12672317516666</c:v>
                </c:pt>
                <c:pt idx="4">
                  <c:v>98.12672317516666</c:v>
                </c:pt>
                <c:pt idx="5">
                  <c:v>98.12672317516666</c:v>
                </c:pt>
                <c:pt idx="6">
                  <c:v>98.12672317516666</c:v>
                </c:pt>
                <c:pt idx="7">
                  <c:v>98.12672317516666</c:v>
                </c:pt>
                <c:pt idx="8">
                  <c:v>98.12672317516666</c:v>
                </c:pt>
                <c:pt idx="9">
                  <c:v>98.12672317516666</c:v>
                </c:pt>
                <c:pt idx="10">
                  <c:v>98.12672317516666</c:v>
                </c:pt>
                <c:pt idx="13">
                  <c:v>100.70757150283333</c:v>
                </c:pt>
                <c:pt idx="14">
                  <c:v>100.70757150283333</c:v>
                </c:pt>
                <c:pt idx="15">
                  <c:v>100.70757150283333</c:v>
                </c:pt>
                <c:pt idx="16">
                  <c:v>100.70757150283333</c:v>
                </c:pt>
                <c:pt idx="17">
                  <c:v>100.70757150283333</c:v>
                </c:pt>
                <c:pt idx="18">
                  <c:v>100.70757150283333</c:v>
                </c:pt>
                <c:pt idx="19">
                  <c:v>100.70757150283333</c:v>
                </c:pt>
                <c:pt idx="20">
                  <c:v>100.70757150283333</c:v>
                </c:pt>
                <c:pt idx="21">
                  <c:v>100.70757150283333</c:v>
                </c:pt>
                <c:pt idx="22">
                  <c:v>100.70757150283333</c:v>
                </c:pt>
                <c:pt idx="25">
                  <c:v>101.01141261383333</c:v>
                </c:pt>
                <c:pt idx="26">
                  <c:v>101.01141261383333</c:v>
                </c:pt>
                <c:pt idx="27">
                  <c:v>101.01141261383333</c:v>
                </c:pt>
                <c:pt idx="28">
                  <c:v>101.01141261383333</c:v>
                </c:pt>
                <c:pt idx="29">
                  <c:v>101.01141261383333</c:v>
                </c:pt>
                <c:pt idx="30">
                  <c:v>101.01141261383333</c:v>
                </c:pt>
                <c:pt idx="31">
                  <c:v>101.01141261383333</c:v>
                </c:pt>
                <c:pt idx="32">
                  <c:v>101.01141261383333</c:v>
                </c:pt>
                <c:pt idx="33">
                  <c:v>101.01141261383333</c:v>
                </c:pt>
                <c:pt idx="34">
                  <c:v>101.01141261383333</c:v>
                </c:pt>
                <c:pt idx="37">
                  <c:v>102.62029333916668</c:v>
                </c:pt>
                <c:pt idx="38">
                  <c:v>102.62029333916668</c:v>
                </c:pt>
                <c:pt idx="39">
                  <c:v>102.62029333916668</c:v>
                </c:pt>
                <c:pt idx="40">
                  <c:v>102.62029333916668</c:v>
                </c:pt>
                <c:pt idx="41">
                  <c:v>102.62029333916668</c:v>
                </c:pt>
                <c:pt idx="42">
                  <c:v>102.62029333916668</c:v>
                </c:pt>
                <c:pt idx="43">
                  <c:v>102.62029333916668</c:v>
                </c:pt>
                <c:pt idx="44">
                  <c:v>102.62029333916668</c:v>
                </c:pt>
                <c:pt idx="45">
                  <c:v>102.62029333916668</c:v>
                </c:pt>
                <c:pt idx="46">
                  <c:v>102.62029333916668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2919520"/>
        <c:axId val="422920080"/>
      </c:lineChart>
      <c:catAx>
        <c:axId val="422919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92008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2920080"/>
        <c:scaling>
          <c:orientation val="minMax"/>
          <c:max val="140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919520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45.927802796000002</c:v>
                </c:pt>
                <c:pt idx="1">
                  <c:v>46.913892992000001</c:v>
                </c:pt>
                <c:pt idx="2">
                  <c:v>47.686091265000002</c:v>
                </c:pt>
                <c:pt idx="3">
                  <c:v>45.971167154</c:v>
                </c:pt>
                <c:pt idx="4">
                  <c:v>47.059899369999997</c:v>
                </c:pt>
                <c:pt idx="5">
                  <c:v>48.025227385999997</c:v>
                </c:pt>
                <c:pt idx="6">
                  <c:v>47.536660982999997</c:v>
                </c:pt>
                <c:pt idx="7">
                  <c:v>47.806893377000002</c:v>
                </c:pt>
                <c:pt idx="8">
                  <c:v>47.391769015999998</c:v>
                </c:pt>
                <c:pt idx="9">
                  <c:v>47.193474772000002</c:v>
                </c:pt>
                <c:pt idx="10">
                  <c:v>48.338030158999999</c:v>
                </c:pt>
                <c:pt idx="11">
                  <c:v>48.247368139999999</c:v>
                </c:pt>
                <c:pt idx="12">
                  <c:v>47.081699143999998</c:v>
                </c:pt>
                <c:pt idx="13">
                  <c:v>47.950922525000003</c:v>
                </c:pt>
                <c:pt idx="14">
                  <c:v>47.809389115999998</c:v>
                </c:pt>
                <c:pt idx="15">
                  <c:v>46.624647443999997</c:v>
                </c:pt>
                <c:pt idx="16">
                  <c:v>46.921755501</c:v>
                </c:pt>
                <c:pt idx="17">
                  <c:v>47.448897705999997</c:v>
                </c:pt>
                <c:pt idx="18">
                  <c:v>48.066983993999997</c:v>
                </c:pt>
                <c:pt idx="19">
                  <c:v>48.707832682000003</c:v>
                </c:pt>
                <c:pt idx="20">
                  <c:v>46.915690994999999</c:v>
                </c:pt>
                <c:pt idx="21">
                  <c:v>47.925965279000003</c:v>
                </c:pt>
                <c:pt idx="22">
                  <c:v>47.614352771999997</c:v>
                </c:pt>
                <c:pt idx="23">
                  <c:v>46.995225712</c:v>
                </c:pt>
                <c:pt idx="24">
                  <c:v>47.274754375999997</c:v>
                </c:pt>
                <c:pt idx="25">
                  <c:v>47.791525811</c:v>
                </c:pt>
                <c:pt idx="26">
                  <c:v>46.510002083000003</c:v>
                </c:pt>
                <c:pt idx="27">
                  <c:v>47.044947375</c:v>
                </c:pt>
                <c:pt idx="28">
                  <c:v>46.220950944000002</c:v>
                </c:pt>
                <c:pt idx="29">
                  <c:v>47.211836445000003</c:v>
                </c:pt>
                <c:pt idx="30">
                  <c:v>47.925704648999996</c:v>
                </c:pt>
                <c:pt idx="31">
                  <c:v>48.308319249999997</c:v>
                </c:pt>
                <c:pt idx="32">
                  <c:v>47.889418773000003</c:v>
                </c:pt>
                <c:pt idx="33">
                  <c:v>47.909505846000002</c:v>
                </c:pt>
                <c:pt idx="34">
                  <c:v>48.027166510000001</c:v>
                </c:pt>
                <c:pt idx="35">
                  <c:v>48.800576079999999</c:v>
                </c:pt>
                <c:pt idx="36">
                  <c:v>47.042239631999998</c:v>
                </c:pt>
                <c:pt idx="37">
                  <c:v>48.316423614999998</c:v>
                </c:pt>
                <c:pt idx="38">
                  <c:v>47.571741787000001</c:v>
                </c:pt>
                <c:pt idx="39">
                  <c:v>46.952235776999999</c:v>
                </c:pt>
                <c:pt idx="40">
                  <c:v>46.620952459000002</c:v>
                </c:pt>
                <c:pt idx="41">
                  <c:v>47.826905015999998</c:v>
                </c:pt>
                <c:pt idx="42">
                  <c:v>48.384813884000003</c:v>
                </c:pt>
                <c:pt idx="43">
                  <c:v>48.540748174999997</c:v>
                </c:pt>
                <c:pt idx="44">
                  <c:v>48.150012525999998</c:v>
                </c:pt>
                <c:pt idx="45">
                  <c:v>48.085452959999998</c:v>
                </c:pt>
                <c:pt idx="46">
                  <c:v>48.098686854</c:v>
                </c:pt>
                <c:pt idx="47">
                  <c:v>48.823317744999997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49.157249354999998</c:v>
                </c:pt>
                <c:pt idx="1">
                  <c:v>50.336003599999998</c:v>
                </c:pt>
                <c:pt idx="2">
                  <c:v>50.945019391000002</c:v>
                </c:pt>
                <c:pt idx="3">
                  <c:v>50.613806054000001</c:v>
                </c:pt>
                <c:pt idx="4">
                  <c:v>51.955023865000001</c:v>
                </c:pt>
                <c:pt idx="5">
                  <c:v>52.436876626999997</c:v>
                </c:pt>
                <c:pt idx="6">
                  <c:v>51.042176488000003</c:v>
                </c:pt>
                <c:pt idx="7">
                  <c:v>51.146311441000002</c:v>
                </c:pt>
                <c:pt idx="8">
                  <c:v>52.426483073</c:v>
                </c:pt>
                <c:pt idx="9">
                  <c:v>51.208617422000003</c:v>
                </c:pt>
                <c:pt idx="10">
                  <c:v>52.592285408999999</c:v>
                </c:pt>
                <c:pt idx="11">
                  <c:v>50.903224481000002</c:v>
                </c:pt>
                <c:pt idx="12">
                  <c:v>51.048862061000001</c:v>
                </c:pt>
                <c:pt idx="13">
                  <c:v>51.645512728999996</c:v>
                </c:pt>
                <c:pt idx="14">
                  <c:v>51.936943335000002</c:v>
                </c:pt>
                <c:pt idx="15">
                  <c:v>52.164367777000002</c:v>
                </c:pt>
                <c:pt idx="16">
                  <c:v>52.237625471999998</c:v>
                </c:pt>
                <c:pt idx="17">
                  <c:v>53.392926134</c:v>
                </c:pt>
                <c:pt idx="18">
                  <c:v>52.665956323000003</c:v>
                </c:pt>
                <c:pt idx="19">
                  <c:v>52.363215992000001</c:v>
                </c:pt>
                <c:pt idx="20">
                  <c:v>52.656519320000001</c:v>
                </c:pt>
                <c:pt idx="21">
                  <c:v>52.252546039000002</c:v>
                </c:pt>
                <c:pt idx="22">
                  <c:v>52.919361131999999</c:v>
                </c:pt>
                <c:pt idx="23">
                  <c:v>53.512948297999998</c:v>
                </c:pt>
                <c:pt idx="24">
                  <c:v>52.074542000000001</c:v>
                </c:pt>
                <c:pt idx="25">
                  <c:v>53.138957877999999</c:v>
                </c:pt>
                <c:pt idx="26">
                  <c:v>52.682281664000001</c:v>
                </c:pt>
                <c:pt idx="27">
                  <c:v>53.274251509999999</c:v>
                </c:pt>
                <c:pt idx="28">
                  <c:v>53.257051521000001</c:v>
                </c:pt>
                <c:pt idx="29">
                  <c:v>53.880692306</c:v>
                </c:pt>
                <c:pt idx="30">
                  <c:v>53.545497259000001</c:v>
                </c:pt>
                <c:pt idx="31">
                  <c:v>53.109991164999997</c:v>
                </c:pt>
                <c:pt idx="32">
                  <c:v>53.857890204999997</c:v>
                </c:pt>
                <c:pt idx="33">
                  <c:v>52.974076861</c:v>
                </c:pt>
                <c:pt idx="34">
                  <c:v>53.804381014999997</c:v>
                </c:pt>
                <c:pt idx="35">
                  <c:v>54.421518218999999</c:v>
                </c:pt>
                <c:pt idx="36">
                  <c:v>52.736525454999999</c:v>
                </c:pt>
                <c:pt idx="37">
                  <c:v>54.239138634</c:v>
                </c:pt>
                <c:pt idx="38">
                  <c:v>53.950133450999999</c:v>
                </c:pt>
                <c:pt idx="39">
                  <c:v>54.419717523000003</c:v>
                </c:pt>
                <c:pt idx="40">
                  <c:v>54.535468688000002</c:v>
                </c:pt>
                <c:pt idx="41">
                  <c:v>55.043707634999997</c:v>
                </c:pt>
                <c:pt idx="42">
                  <c:v>54.733526154000003</c:v>
                </c:pt>
                <c:pt idx="43">
                  <c:v>54.269188841000002</c:v>
                </c:pt>
                <c:pt idx="44">
                  <c:v>55.054874273000003</c:v>
                </c:pt>
                <c:pt idx="45">
                  <c:v>54.083842289000003</c:v>
                </c:pt>
                <c:pt idx="46">
                  <c:v>54.988325666000001</c:v>
                </c:pt>
                <c:pt idx="47">
                  <c:v>55.656313939999997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486432"/>
        <c:axId val="423486992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31.5</c:v>
                </c:pt>
                <c:pt idx="1">
                  <c:v>31.5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488112"/>
        <c:axId val="423487552"/>
      </c:scatterChart>
      <c:dateAx>
        <c:axId val="4234864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2348699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2348699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23486432"/>
        <c:crosses val="autoZero"/>
        <c:crossBetween val="midCat"/>
      </c:valAx>
      <c:valAx>
        <c:axId val="42348755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23488112"/>
        <c:crosses val="max"/>
        <c:crossBetween val="midCat"/>
      </c:valAx>
      <c:valAx>
        <c:axId val="423488112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2348755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60.102898418999999</c:v>
                </c:pt>
                <c:pt idx="1">
                  <c:v>60.454366286000003</c:v>
                </c:pt>
                <c:pt idx="2">
                  <c:v>60.300825709999998</c:v>
                </c:pt>
                <c:pt idx="3">
                  <c:v>59.902290999999998</c:v>
                </c:pt>
                <c:pt idx="4">
                  <c:v>60.360032386999997</c:v>
                </c:pt>
                <c:pt idx="5">
                  <c:v>60.712139333000003</c:v>
                </c:pt>
                <c:pt idx="6">
                  <c:v>61.177698677000002</c:v>
                </c:pt>
                <c:pt idx="7">
                  <c:v>60.630744290000003</c:v>
                </c:pt>
                <c:pt idx="8">
                  <c:v>60.576466000000003</c:v>
                </c:pt>
                <c:pt idx="9">
                  <c:v>61.364552355000001</c:v>
                </c:pt>
                <c:pt idx="10">
                  <c:v>62.123888332999996</c:v>
                </c:pt>
                <c:pt idx="11">
                  <c:v>61.445066386999997</c:v>
                </c:pt>
                <c:pt idx="12">
                  <c:v>61.477090451999999</c:v>
                </c:pt>
                <c:pt idx="13">
                  <c:v>61.898227714000001</c:v>
                </c:pt>
                <c:pt idx="14">
                  <c:v>62.231223774</c:v>
                </c:pt>
                <c:pt idx="15">
                  <c:v>62.398887000000002</c:v>
                </c:pt>
                <c:pt idx="16">
                  <c:v>62.511219838999999</c:v>
                </c:pt>
                <c:pt idx="17">
                  <c:v>63.308056667000002</c:v>
                </c:pt>
                <c:pt idx="18">
                  <c:v>64.028531161000004</c:v>
                </c:pt>
                <c:pt idx="19">
                  <c:v>64.217982968000001</c:v>
                </c:pt>
                <c:pt idx="20">
                  <c:v>64.078143667000006</c:v>
                </c:pt>
                <c:pt idx="21">
                  <c:v>64.781556160999997</c:v>
                </c:pt>
                <c:pt idx="22">
                  <c:v>64.924593333000004</c:v>
                </c:pt>
                <c:pt idx="23">
                  <c:v>65.141500065000002</c:v>
                </c:pt>
                <c:pt idx="24">
                  <c:v>64.154510774000002</c:v>
                </c:pt>
                <c:pt idx="25">
                  <c:v>63.960990000000002</c:v>
                </c:pt>
                <c:pt idx="26">
                  <c:v>64.433903225999998</c:v>
                </c:pt>
                <c:pt idx="27">
                  <c:v>64.474656999999993</c:v>
                </c:pt>
                <c:pt idx="28">
                  <c:v>64.801309293000003</c:v>
                </c:pt>
                <c:pt idx="29">
                  <c:v>65.449939276999999</c:v>
                </c:pt>
                <c:pt idx="30">
                  <c:v>65.498167113999997</c:v>
                </c:pt>
                <c:pt idx="31">
                  <c:v>66.027796703999996</c:v>
                </c:pt>
                <c:pt idx="32">
                  <c:v>66.679104287000001</c:v>
                </c:pt>
                <c:pt idx="33">
                  <c:v>66.880768341999996</c:v>
                </c:pt>
                <c:pt idx="34">
                  <c:v>67.305722701999997</c:v>
                </c:pt>
                <c:pt idx="35">
                  <c:v>66.995156863999995</c:v>
                </c:pt>
                <c:pt idx="36">
                  <c:v>66.528315379999995</c:v>
                </c:pt>
                <c:pt idx="37">
                  <c:v>66.495559017000005</c:v>
                </c:pt>
                <c:pt idx="38">
                  <c:v>66.513236907999996</c:v>
                </c:pt>
                <c:pt idx="39">
                  <c:v>67.401795644000003</c:v>
                </c:pt>
                <c:pt idx="40">
                  <c:v>67.817221528000005</c:v>
                </c:pt>
                <c:pt idx="41">
                  <c:v>68.118948828000001</c:v>
                </c:pt>
                <c:pt idx="42">
                  <c:v>68.210927505000001</c:v>
                </c:pt>
                <c:pt idx="43">
                  <c:v>68.111421899999996</c:v>
                </c:pt>
                <c:pt idx="44">
                  <c:v>68.543817511</c:v>
                </c:pt>
                <c:pt idx="45">
                  <c:v>68.473348259000005</c:v>
                </c:pt>
                <c:pt idx="46">
                  <c:v>68.880353521999993</c:v>
                </c:pt>
                <c:pt idx="47">
                  <c:v>68.475481947999995</c:v>
                </c:pt>
              </c:numCache>
            </c:numRef>
          </c:val>
        </c:ser>
        <c:ser>
          <c:idx val="3"/>
          <c:order val="1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37.260623373000001</c:v>
                </c:pt>
                <c:pt idx="1">
                  <c:v>37.060704862000001</c:v>
                </c:pt>
                <c:pt idx="2">
                  <c:v>36.568791359000002</c:v>
                </c:pt>
                <c:pt idx="3">
                  <c:v>36.779742343000002</c:v>
                </c:pt>
                <c:pt idx="4">
                  <c:v>37.262915778</c:v>
                </c:pt>
                <c:pt idx="5">
                  <c:v>37.658910927999997</c:v>
                </c:pt>
                <c:pt idx="6">
                  <c:v>37.894361103000001</c:v>
                </c:pt>
                <c:pt idx="7">
                  <c:v>37.688202224000001</c:v>
                </c:pt>
                <c:pt idx="8">
                  <c:v>37.847043489000001</c:v>
                </c:pt>
                <c:pt idx="9">
                  <c:v>37.582106021000001</c:v>
                </c:pt>
                <c:pt idx="10">
                  <c:v>37.420909596999998</c:v>
                </c:pt>
                <c:pt idx="11">
                  <c:v>37.345397847999998</c:v>
                </c:pt>
                <c:pt idx="12">
                  <c:v>37.647471678000002</c:v>
                </c:pt>
                <c:pt idx="13">
                  <c:v>37.490528042999998</c:v>
                </c:pt>
                <c:pt idx="14">
                  <c:v>37.240895105</c:v>
                </c:pt>
                <c:pt idx="15">
                  <c:v>37.140570668999999</c:v>
                </c:pt>
                <c:pt idx="16">
                  <c:v>37.010089499999999</c:v>
                </c:pt>
                <c:pt idx="17">
                  <c:v>37.061407101</c:v>
                </c:pt>
                <c:pt idx="18">
                  <c:v>37.114241268000001</c:v>
                </c:pt>
                <c:pt idx="19">
                  <c:v>37.378769867999999</c:v>
                </c:pt>
                <c:pt idx="20">
                  <c:v>37.540467999999997</c:v>
                </c:pt>
                <c:pt idx="21">
                  <c:v>37.710467999999999</c:v>
                </c:pt>
                <c:pt idx="22">
                  <c:v>37.467467999999997</c:v>
                </c:pt>
                <c:pt idx="23">
                  <c:v>36.691468</c:v>
                </c:pt>
                <c:pt idx="24">
                  <c:v>36.041468000000002</c:v>
                </c:pt>
                <c:pt idx="25">
                  <c:v>35.985467999999997</c:v>
                </c:pt>
                <c:pt idx="26">
                  <c:v>35.486468000000002</c:v>
                </c:pt>
                <c:pt idx="27">
                  <c:v>35.544468000000002</c:v>
                </c:pt>
                <c:pt idx="28">
                  <c:v>35.387198675</c:v>
                </c:pt>
                <c:pt idx="29">
                  <c:v>35.338285470000002</c:v>
                </c:pt>
                <c:pt idx="30">
                  <c:v>34.973628118000001</c:v>
                </c:pt>
                <c:pt idx="31">
                  <c:v>35.544832685000003</c:v>
                </c:pt>
                <c:pt idx="32">
                  <c:v>35.529976435000002</c:v>
                </c:pt>
                <c:pt idx="33">
                  <c:v>35.435712399000003</c:v>
                </c:pt>
                <c:pt idx="34">
                  <c:v>35.197638234000003</c:v>
                </c:pt>
                <c:pt idx="35">
                  <c:v>35.009781762000003</c:v>
                </c:pt>
                <c:pt idx="36">
                  <c:v>34.844917641999999</c:v>
                </c:pt>
                <c:pt idx="37">
                  <c:v>34.749945783000001</c:v>
                </c:pt>
                <c:pt idx="38">
                  <c:v>34.733258913999997</c:v>
                </c:pt>
                <c:pt idx="39">
                  <c:v>34.726581725999999</c:v>
                </c:pt>
                <c:pt idx="40">
                  <c:v>34.814843871000001</c:v>
                </c:pt>
                <c:pt idx="41">
                  <c:v>34.908963558000004</c:v>
                </c:pt>
                <c:pt idx="42">
                  <c:v>35.007493410000002</c:v>
                </c:pt>
                <c:pt idx="43">
                  <c:v>35.005570024999997</c:v>
                </c:pt>
                <c:pt idx="44">
                  <c:v>34.893966843000001</c:v>
                </c:pt>
                <c:pt idx="45">
                  <c:v>34.786743258000001</c:v>
                </c:pt>
                <c:pt idx="46">
                  <c:v>34.670771377999998</c:v>
                </c:pt>
                <c:pt idx="47">
                  <c:v>34.730035710000003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492032"/>
        <c:axId val="423492592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31.5</c:v>
                </c:pt>
                <c:pt idx="1">
                  <c:v>31.5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493712"/>
        <c:axId val="423493152"/>
      </c:scatterChart>
      <c:dateAx>
        <c:axId val="423492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2349259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2349259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23492032"/>
        <c:crosses val="autoZero"/>
        <c:crossBetween val="midCat"/>
      </c:valAx>
      <c:valAx>
        <c:axId val="42349315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23493712"/>
        <c:crosses val="max"/>
        <c:crossBetween val="midCat"/>
      </c:valAx>
      <c:valAx>
        <c:axId val="423493712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2349315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3.7770274081999999</c:v>
                </c:pt>
                <c:pt idx="2">
                  <c:v>3.9780037397000001</c:v>
                </c:pt>
                <c:pt idx="3">
                  <c:v>3.0469274137000002</c:v>
                </c:pt>
                <c:pt idx="4">
                  <c:v>2.1223238769999999</c:v>
                </c:pt>
                <c:pt idx="5">
                  <c:v>2.1556190247</c:v>
                </c:pt>
                <c:pt idx="6">
                  <c:v>2.0735442219000002</c:v>
                </c:pt>
                <c:pt idx="7">
                  <c:v>1.4591209178</c:v>
                </c:pt>
                <c:pt idx="8">
                  <c:v>1.1467601284</c:v>
                </c:pt>
                <c:pt idx="9">
                  <c:v>2.0330684932</c:v>
                </c:pt>
                <c:pt idx="10">
                  <c:v>1.4902070932</c:v>
                </c:pt>
                <c:pt idx="11">
                  <c:v>1.9280401013999999</c:v>
                </c:pt>
                <c:pt idx="12">
                  <c:v>1.8409836066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23498192"/>
        <c:axId val="423498752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2.3282602317799999</c:v>
                </c:pt>
                <c:pt idx="1">
                  <c:v>2.3282602317799999</c:v>
                </c:pt>
                <c:pt idx="2">
                  <c:v>2.3282602317799999</c:v>
                </c:pt>
                <c:pt idx="3">
                  <c:v>2.3282602317799999</c:v>
                </c:pt>
                <c:pt idx="4">
                  <c:v>2.3282602317799999</c:v>
                </c:pt>
                <c:pt idx="5">
                  <c:v>2.3282602317799999</c:v>
                </c:pt>
                <c:pt idx="6">
                  <c:v>2.3282602317799999</c:v>
                </c:pt>
                <c:pt idx="7">
                  <c:v>2.3282602317799999</c:v>
                </c:pt>
                <c:pt idx="8">
                  <c:v>2.3282602317799999</c:v>
                </c:pt>
                <c:pt idx="9">
                  <c:v>2.3282602317799999</c:v>
                </c:pt>
                <c:pt idx="10">
                  <c:v>2.3282602317799999</c:v>
                </c:pt>
                <c:pt idx="11">
                  <c:v>2.3282602317799999</c:v>
                </c:pt>
                <c:pt idx="12">
                  <c:v>2.3282602317799999</c:v>
                </c:pt>
                <c:pt idx="13">
                  <c:v>2.3282602317799999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3498192"/>
        <c:axId val="423498752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499312"/>
        <c:axId val="423499872"/>
      </c:scatterChart>
      <c:dateAx>
        <c:axId val="423498192"/>
        <c:scaling>
          <c:orientation val="minMax"/>
          <c:max val="2020"/>
          <c:min val="2009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423498752"/>
        <c:crosses val="autoZero"/>
        <c:auto val="0"/>
        <c:lblOffset val="100"/>
        <c:baseTimeUnit val="days"/>
      </c:dateAx>
      <c:valAx>
        <c:axId val="423498752"/>
        <c:scaling>
          <c:orientation val="minMax"/>
          <c:max val="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423498192"/>
        <c:crosses val="autoZero"/>
        <c:crossBetween val="between"/>
      </c:valAx>
      <c:valAx>
        <c:axId val="423499312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3499872"/>
        <c:crosses val="max"/>
        <c:crossBetween val="midCat"/>
        <c:majorUnit val="1"/>
      </c:valAx>
      <c:valAx>
        <c:axId val="42349987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349931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54.875733453999999</c:v>
                </c:pt>
                <c:pt idx="1">
                  <c:v>56.388588835999997</c:v>
                </c:pt>
                <c:pt idx="2">
                  <c:v>56.957174362000003</c:v>
                </c:pt>
                <c:pt idx="3">
                  <c:v>58.202728677000003</c:v>
                </c:pt>
                <c:pt idx="4">
                  <c:v>58.637864608999998</c:v>
                </c:pt>
                <c:pt idx="5">
                  <c:v>57.125329280999999</c:v>
                </c:pt>
                <c:pt idx="6">
                  <c:v>58.016073747999997</c:v>
                </c:pt>
                <c:pt idx="7">
                  <c:v>58.755238835999997</c:v>
                </c:pt>
                <c:pt idx="8">
                  <c:v>58.297539508</c:v>
                </c:pt>
                <c:pt idx="9">
                  <c:v>58.967445406000003</c:v>
                </c:pt>
                <c:pt idx="10">
                  <c:v>57.219192255000003</c:v>
                </c:pt>
                <c:pt idx="11">
                  <c:v>58.778469364999999</c:v>
                </c:pt>
                <c:pt idx="12">
                  <c:v>54.875733453999999</c:v>
                </c:pt>
                <c:pt idx="13">
                  <c:v>56.388588835999997</c:v>
                </c:pt>
                <c:pt idx="14">
                  <c:v>56.957174362000003</c:v>
                </c:pt>
                <c:pt idx="15">
                  <c:v>58.202728677000003</c:v>
                </c:pt>
                <c:pt idx="16">
                  <c:v>58.637864608999998</c:v>
                </c:pt>
                <c:pt idx="17">
                  <c:v>57.125329280999999</c:v>
                </c:pt>
                <c:pt idx="18">
                  <c:v>58.016073747999997</c:v>
                </c:pt>
                <c:pt idx="19">
                  <c:v>58.755238835999997</c:v>
                </c:pt>
                <c:pt idx="20">
                  <c:v>58.297539508</c:v>
                </c:pt>
                <c:pt idx="21">
                  <c:v>58.967445406000003</c:v>
                </c:pt>
                <c:pt idx="22">
                  <c:v>57.219192255000003</c:v>
                </c:pt>
                <c:pt idx="23">
                  <c:v>58.778469364999999</c:v>
                </c:pt>
                <c:pt idx="24">
                  <c:v>54.875733453999999</c:v>
                </c:pt>
                <c:pt idx="25">
                  <c:v>56.388588835999997</c:v>
                </c:pt>
                <c:pt idx="26">
                  <c:v>56.957174362000003</c:v>
                </c:pt>
                <c:pt idx="27">
                  <c:v>58.202728677000003</c:v>
                </c:pt>
                <c:pt idx="28">
                  <c:v>58.637864608999998</c:v>
                </c:pt>
                <c:pt idx="29">
                  <c:v>57.125329280999999</c:v>
                </c:pt>
                <c:pt idx="30">
                  <c:v>58.016073747999997</c:v>
                </c:pt>
                <c:pt idx="31">
                  <c:v>58.755238835999997</c:v>
                </c:pt>
                <c:pt idx="32">
                  <c:v>58.297539508</c:v>
                </c:pt>
                <c:pt idx="33">
                  <c:v>58.967445406000003</c:v>
                </c:pt>
                <c:pt idx="34">
                  <c:v>57.219192255000003</c:v>
                </c:pt>
                <c:pt idx="35">
                  <c:v>58.778469364999999</c:v>
                </c:pt>
                <c:pt idx="36">
                  <c:v>54.875733453999999</c:v>
                </c:pt>
                <c:pt idx="37">
                  <c:v>56.388588835999997</c:v>
                </c:pt>
                <c:pt idx="38">
                  <c:v>56.957174362000003</c:v>
                </c:pt>
                <c:pt idx="39">
                  <c:v>58.202728677000003</c:v>
                </c:pt>
                <c:pt idx="40">
                  <c:v>58.637864608999998</c:v>
                </c:pt>
                <c:pt idx="41">
                  <c:v>57.125329280999999</c:v>
                </c:pt>
                <c:pt idx="42">
                  <c:v>58.016073747999997</c:v>
                </c:pt>
                <c:pt idx="43">
                  <c:v>58.755238835999997</c:v>
                </c:pt>
                <c:pt idx="44">
                  <c:v>58.297539508</c:v>
                </c:pt>
                <c:pt idx="45">
                  <c:v>58.967445406000003</c:v>
                </c:pt>
                <c:pt idx="46">
                  <c:v>57.219192255000003</c:v>
                </c:pt>
                <c:pt idx="47">
                  <c:v>58.778469364999999</c:v>
                </c:pt>
                <c:pt idx="48">
                  <c:v>54.875733453999999</c:v>
                </c:pt>
                <c:pt idx="49">
                  <c:v>56.388588835999997</c:v>
                </c:pt>
                <c:pt idx="50">
                  <c:v>56.957174362000003</c:v>
                </c:pt>
                <c:pt idx="51">
                  <c:v>58.202728677000003</c:v>
                </c:pt>
                <c:pt idx="52">
                  <c:v>58.637864608999998</c:v>
                </c:pt>
                <c:pt idx="53">
                  <c:v>57.125329280999999</c:v>
                </c:pt>
                <c:pt idx="54">
                  <c:v>58.016073747999997</c:v>
                </c:pt>
                <c:pt idx="55">
                  <c:v>58.755238835999997</c:v>
                </c:pt>
                <c:pt idx="56">
                  <c:v>58.297539508</c:v>
                </c:pt>
                <c:pt idx="57">
                  <c:v>58.967445406000003</c:v>
                </c:pt>
                <c:pt idx="58">
                  <c:v>57.219192255000003</c:v>
                </c:pt>
                <c:pt idx="59">
                  <c:v>58.778469364999999</c:v>
                </c:pt>
                <c:pt idx="60">
                  <c:v>54.875733453999999</c:v>
                </c:pt>
                <c:pt idx="61">
                  <c:v>56.388588835999997</c:v>
                </c:pt>
                <c:pt idx="62">
                  <c:v>56.957174362000003</c:v>
                </c:pt>
                <c:pt idx="63">
                  <c:v>58.202728677000003</c:v>
                </c:pt>
                <c:pt idx="64">
                  <c:v>58.637864608999998</c:v>
                </c:pt>
                <c:pt idx="65">
                  <c:v>57.125329280999999</c:v>
                </c:pt>
                <c:pt idx="66">
                  <c:v>58.016073747999997</c:v>
                </c:pt>
                <c:pt idx="67">
                  <c:v>58.755238835999997</c:v>
                </c:pt>
                <c:pt idx="68">
                  <c:v>58.297539508</c:v>
                </c:pt>
                <c:pt idx="69">
                  <c:v>58.967445406000003</c:v>
                </c:pt>
                <c:pt idx="70">
                  <c:v>57.219192255000003</c:v>
                </c:pt>
                <c:pt idx="71">
                  <c:v>58.778469364999999</c:v>
                </c:pt>
                <c:pt idx="72">
                  <c:v>54.875733453999999</c:v>
                </c:pt>
                <c:pt idx="73">
                  <c:v>56.388588835999997</c:v>
                </c:pt>
                <c:pt idx="74">
                  <c:v>56.957174362000003</c:v>
                </c:pt>
                <c:pt idx="75">
                  <c:v>58.202728677000003</c:v>
                </c:pt>
                <c:pt idx="76">
                  <c:v>58.637864608999998</c:v>
                </c:pt>
                <c:pt idx="77">
                  <c:v>57.125329280999999</c:v>
                </c:pt>
                <c:pt idx="78">
                  <c:v>58.016073747999997</c:v>
                </c:pt>
                <c:pt idx="79">
                  <c:v>58.755238835999997</c:v>
                </c:pt>
                <c:pt idx="80">
                  <c:v>58.297539508</c:v>
                </c:pt>
                <c:pt idx="81">
                  <c:v>58.967445406000003</c:v>
                </c:pt>
                <c:pt idx="82">
                  <c:v>57.219192255000003</c:v>
                </c:pt>
                <c:pt idx="83">
                  <c:v>58.778469364999999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10.496251290000004</c:v>
                </c:pt>
                <c:pt idx="1">
                  <c:v>8.0342867470000101</c:v>
                </c:pt>
                <c:pt idx="2">
                  <c:v>8.9348972889999914</c:v>
                </c:pt>
                <c:pt idx="3">
                  <c:v>8.5134497310000015</c:v>
                </c:pt>
                <c:pt idx="4">
                  <c:v>7.1111848979999976</c:v>
                </c:pt>
                <c:pt idx="5">
                  <c:v>8.7224214310000079</c:v>
                </c:pt>
                <c:pt idx="6">
                  <c:v>6.7648062600000003</c:v>
                </c:pt>
                <c:pt idx="7">
                  <c:v>6.9496515840000015</c:v>
                </c:pt>
                <c:pt idx="8">
                  <c:v>7.5858425400000016</c:v>
                </c:pt>
                <c:pt idx="9">
                  <c:v>5.8687652789999945</c:v>
                </c:pt>
                <c:pt idx="10">
                  <c:v>5.9218931329999975</c:v>
                </c:pt>
                <c:pt idx="11">
                  <c:v>6.5868538230000055</c:v>
                </c:pt>
                <c:pt idx="12">
                  <c:v>10.496251290000004</c:v>
                </c:pt>
                <c:pt idx="13">
                  <c:v>8.0342867470000101</c:v>
                </c:pt>
                <c:pt idx="14">
                  <c:v>8.9348972889999914</c:v>
                </c:pt>
                <c:pt idx="15">
                  <c:v>8.5134497310000015</c:v>
                </c:pt>
                <c:pt idx="16">
                  <c:v>7.1111848979999976</c:v>
                </c:pt>
                <c:pt idx="17">
                  <c:v>8.7224214310000079</c:v>
                </c:pt>
                <c:pt idx="18">
                  <c:v>6.7648062600000003</c:v>
                </c:pt>
                <c:pt idx="19">
                  <c:v>6.9496515840000015</c:v>
                </c:pt>
                <c:pt idx="20">
                  <c:v>7.5858425400000016</c:v>
                </c:pt>
                <c:pt idx="21">
                  <c:v>5.8687652789999945</c:v>
                </c:pt>
                <c:pt idx="22">
                  <c:v>5.9218931329999975</c:v>
                </c:pt>
                <c:pt idx="23">
                  <c:v>6.5868538230000055</c:v>
                </c:pt>
                <c:pt idx="24">
                  <c:v>10.496251290000004</c:v>
                </c:pt>
                <c:pt idx="25">
                  <c:v>8.0342867470000101</c:v>
                </c:pt>
                <c:pt idx="26">
                  <c:v>8.9348972889999914</c:v>
                </c:pt>
                <c:pt idx="27">
                  <c:v>8.5134497310000015</c:v>
                </c:pt>
                <c:pt idx="28">
                  <c:v>7.1111848979999976</c:v>
                </c:pt>
                <c:pt idx="29">
                  <c:v>8.7224214310000079</c:v>
                </c:pt>
                <c:pt idx="30">
                  <c:v>6.7648062600000003</c:v>
                </c:pt>
                <c:pt idx="31">
                  <c:v>6.9496515840000015</c:v>
                </c:pt>
                <c:pt idx="32">
                  <c:v>7.5858425400000016</c:v>
                </c:pt>
                <c:pt idx="33">
                  <c:v>5.8687652789999945</c:v>
                </c:pt>
                <c:pt idx="34">
                  <c:v>5.9218931329999975</c:v>
                </c:pt>
                <c:pt idx="35">
                  <c:v>6.5868538230000055</c:v>
                </c:pt>
                <c:pt idx="36">
                  <c:v>10.496251290000004</c:v>
                </c:pt>
                <c:pt idx="37">
                  <c:v>8.0342867470000101</c:v>
                </c:pt>
                <c:pt idx="38">
                  <c:v>8.9348972889999914</c:v>
                </c:pt>
                <c:pt idx="39">
                  <c:v>8.5134497310000015</c:v>
                </c:pt>
                <c:pt idx="40">
                  <c:v>7.1111848979999976</c:v>
                </c:pt>
                <c:pt idx="41">
                  <c:v>8.7224214310000079</c:v>
                </c:pt>
                <c:pt idx="42">
                  <c:v>6.7648062600000003</c:v>
                </c:pt>
                <c:pt idx="43">
                  <c:v>6.9496515840000015</c:v>
                </c:pt>
                <c:pt idx="44">
                  <c:v>7.5858425400000016</c:v>
                </c:pt>
                <c:pt idx="45">
                  <c:v>5.8687652789999945</c:v>
                </c:pt>
                <c:pt idx="46">
                  <c:v>5.9218931329999975</c:v>
                </c:pt>
                <c:pt idx="47">
                  <c:v>6.5868538230000055</c:v>
                </c:pt>
                <c:pt idx="48">
                  <c:v>10.496251290000004</c:v>
                </c:pt>
                <c:pt idx="49">
                  <c:v>8.0342867470000101</c:v>
                </c:pt>
                <c:pt idx="50">
                  <c:v>8.9348972889999914</c:v>
                </c:pt>
                <c:pt idx="51">
                  <c:v>8.5134497310000015</c:v>
                </c:pt>
                <c:pt idx="52">
                  <c:v>7.1111848979999976</c:v>
                </c:pt>
                <c:pt idx="53">
                  <c:v>8.7224214310000079</c:v>
                </c:pt>
                <c:pt idx="54">
                  <c:v>6.7648062600000003</c:v>
                </c:pt>
                <c:pt idx="55">
                  <c:v>6.9496515840000015</c:v>
                </c:pt>
                <c:pt idx="56">
                  <c:v>7.5858425400000016</c:v>
                </c:pt>
                <c:pt idx="57">
                  <c:v>5.8687652789999945</c:v>
                </c:pt>
                <c:pt idx="58">
                  <c:v>5.9218931329999975</c:v>
                </c:pt>
                <c:pt idx="59">
                  <c:v>6.5868538230000055</c:v>
                </c:pt>
                <c:pt idx="60">
                  <c:v>10.496251290000004</c:v>
                </c:pt>
                <c:pt idx="61">
                  <c:v>8.0342867470000101</c:v>
                </c:pt>
                <c:pt idx="62">
                  <c:v>8.9348972889999914</c:v>
                </c:pt>
                <c:pt idx="63">
                  <c:v>8.5134497310000015</c:v>
                </c:pt>
                <c:pt idx="64">
                  <c:v>7.1111848979999976</c:v>
                </c:pt>
                <c:pt idx="65">
                  <c:v>8.7224214310000079</c:v>
                </c:pt>
                <c:pt idx="66">
                  <c:v>6.7648062600000003</c:v>
                </c:pt>
                <c:pt idx="67">
                  <c:v>6.9496515840000015</c:v>
                </c:pt>
                <c:pt idx="68">
                  <c:v>7.5858425400000016</c:v>
                </c:pt>
                <c:pt idx="69">
                  <c:v>5.8687652789999945</c:v>
                </c:pt>
                <c:pt idx="70">
                  <c:v>5.9218931329999975</c:v>
                </c:pt>
                <c:pt idx="71">
                  <c:v>6.5868538230000055</c:v>
                </c:pt>
                <c:pt idx="72">
                  <c:v>10.496251290000004</c:v>
                </c:pt>
                <c:pt idx="73">
                  <c:v>8.0342867470000101</c:v>
                </c:pt>
                <c:pt idx="74">
                  <c:v>8.9348972889999914</c:v>
                </c:pt>
                <c:pt idx="75">
                  <c:v>8.5134497310000015</c:v>
                </c:pt>
                <c:pt idx="76">
                  <c:v>7.1111848979999976</c:v>
                </c:pt>
                <c:pt idx="77">
                  <c:v>8.7224214310000079</c:v>
                </c:pt>
                <c:pt idx="78">
                  <c:v>6.7648062600000003</c:v>
                </c:pt>
                <c:pt idx="79">
                  <c:v>6.9496515840000015</c:v>
                </c:pt>
                <c:pt idx="80">
                  <c:v>7.5858425400000016</c:v>
                </c:pt>
                <c:pt idx="81">
                  <c:v>5.8687652789999945</c:v>
                </c:pt>
                <c:pt idx="82">
                  <c:v>5.9218931329999975</c:v>
                </c:pt>
                <c:pt idx="83">
                  <c:v>6.5868538230000055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034736"/>
        <c:axId val="41703529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54.875733453999999</c:v>
                </c:pt>
                <c:pt idx="1">
                  <c:v>56.388588835999997</c:v>
                </c:pt>
                <c:pt idx="2">
                  <c:v>56.957174362000003</c:v>
                </c:pt>
                <c:pt idx="3">
                  <c:v>58.202728677000003</c:v>
                </c:pt>
                <c:pt idx="4">
                  <c:v>58.637864608999998</c:v>
                </c:pt>
                <c:pt idx="5">
                  <c:v>57.125329280999999</c:v>
                </c:pt>
                <c:pt idx="6">
                  <c:v>58.103501389000002</c:v>
                </c:pt>
                <c:pt idx="7">
                  <c:v>58.755238835999997</c:v>
                </c:pt>
                <c:pt idx="8">
                  <c:v>58.297539508</c:v>
                </c:pt>
                <c:pt idx="9">
                  <c:v>58.967445406000003</c:v>
                </c:pt>
                <c:pt idx="10">
                  <c:v>57.219192255000003</c:v>
                </c:pt>
                <c:pt idx="11">
                  <c:v>58.778469364999999</c:v>
                </c:pt>
                <c:pt idx="12">
                  <c:v>56.872950996999997</c:v>
                </c:pt>
                <c:pt idx="13">
                  <c:v>58.741239938</c:v>
                </c:pt>
                <c:pt idx="14">
                  <c:v>60.478699431999999</c:v>
                </c:pt>
                <c:pt idx="15">
                  <c:v>62.729544035000004</c:v>
                </c:pt>
                <c:pt idx="16">
                  <c:v>61.663457358000002</c:v>
                </c:pt>
                <c:pt idx="17">
                  <c:v>60.643081823000003</c:v>
                </c:pt>
                <c:pt idx="18">
                  <c:v>61.114087632</c:v>
                </c:pt>
                <c:pt idx="19">
                  <c:v>62.648159</c:v>
                </c:pt>
                <c:pt idx="20">
                  <c:v>63.372410051000003</c:v>
                </c:pt>
                <c:pt idx="21">
                  <c:v>64.220039847999999</c:v>
                </c:pt>
                <c:pt idx="22">
                  <c:v>62.378083420999999</c:v>
                </c:pt>
                <c:pt idx="23">
                  <c:v>65.365323188000005</c:v>
                </c:pt>
                <c:pt idx="24">
                  <c:v>63.509739682999999</c:v>
                </c:pt>
                <c:pt idx="25">
                  <c:v>64.422875583000007</c:v>
                </c:pt>
                <c:pt idx="26">
                  <c:v>65.534332128000003</c:v>
                </c:pt>
                <c:pt idx="27">
                  <c:v>66.716178408000005</c:v>
                </c:pt>
                <c:pt idx="28">
                  <c:v>65.749049506999995</c:v>
                </c:pt>
                <c:pt idx="29">
                  <c:v>65.847750712000007</c:v>
                </c:pt>
                <c:pt idx="30">
                  <c:v>64.780880007999997</c:v>
                </c:pt>
                <c:pt idx="31">
                  <c:v>65.704890419999998</c:v>
                </c:pt>
                <c:pt idx="32">
                  <c:v>65.883382048000001</c:v>
                </c:pt>
                <c:pt idx="33">
                  <c:v>64.836210684999998</c:v>
                </c:pt>
                <c:pt idx="34">
                  <c:v>63.141085388</c:v>
                </c:pt>
                <c:pt idx="35">
                  <c:v>65.193555052999997</c:v>
                </c:pt>
                <c:pt idx="36">
                  <c:v>65.371984744000002</c:v>
                </c:pt>
                <c:pt idx="37">
                  <c:v>64.137951189999995</c:v>
                </c:pt>
                <c:pt idx="38">
                  <c:v>65.892071650999995</c:v>
                </c:pt>
                <c:pt idx="39">
                  <c:v>64.741225200000002</c:v>
                </c:pt>
                <c:pt idx="40">
                  <c:v>63.485896744999998</c:v>
                </c:pt>
                <c:pt idx="41">
                  <c:v>63.376438094999997</c:v>
                </c:pt>
                <c:pt idx="42">
                  <c:v>63.178501730999997</c:v>
                </c:pt>
                <c:pt idx="43">
                  <c:v>63.287118802999998</c:v>
                </c:pt>
                <c:pt idx="44">
                  <c:v>62.730929801000002</c:v>
                </c:pt>
                <c:pt idx="45">
                  <c:v>60.294780971000002</c:v>
                </c:pt>
                <c:pt idx="46">
                  <c:v>59.983878034</c:v>
                </c:pt>
                <c:pt idx="47">
                  <c:v>60.401132492999999</c:v>
                </c:pt>
                <c:pt idx="48">
                  <c:v>59.738907660999999</c:v>
                </c:pt>
                <c:pt idx="49">
                  <c:v>59.517671270000001</c:v>
                </c:pt>
                <c:pt idx="50">
                  <c:v>60.153267333000002</c:v>
                </c:pt>
                <c:pt idx="51">
                  <c:v>59.880856373999997</c:v>
                </c:pt>
                <c:pt idx="52">
                  <c:v>59.373373590999996</c:v>
                </c:pt>
                <c:pt idx="53">
                  <c:v>58.347581832000003</c:v>
                </c:pt>
                <c:pt idx="54">
                  <c:v>58.016073747999997</c:v>
                </c:pt>
                <c:pt idx="55">
                  <c:v>60.792381663999997</c:v>
                </c:pt>
                <c:pt idx="56">
                  <c:v>59.597730507000001</c:v>
                </c:pt>
                <c:pt idx="57">
                  <c:v>59.828645485000003</c:v>
                </c:pt>
                <c:pt idx="58">
                  <c:v>60.617037834000001</c:v>
                </c:pt>
                <c:pt idx="59">
                  <c:v>60.525122611</c:v>
                </c:pt>
                <c:pt idx="60">
                  <c:v>60.099059388999997</c:v>
                </c:pt>
                <c:pt idx="61">
                  <c:v>61.66552033</c:v>
                </c:pt>
                <c:pt idx="62">
                  <c:v>60.716552497000002</c:v>
                </c:pt>
                <c:pt idx="63">
                  <c:v>62.153015512000003</c:v>
                </c:pt>
                <c:pt idx="64">
                  <c:v>61.667607036</c:v>
                </c:pt>
                <c:pt idx="65">
                  <c:v>60.582156722000001</c:v>
                </c:pt>
                <c:pt idx="66">
                  <c:v>59.753181327</c:v>
                </c:pt>
                <c:pt idx="67">
                  <c:v>60.405627350000003</c:v>
                </c:pt>
                <c:pt idx="68">
                  <c:v>60.594758923999997</c:v>
                </c:pt>
                <c:pt idx="69">
                  <c:v>60.709755524999998</c:v>
                </c:pt>
                <c:pt idx="70">
                  <c:v>59.931644359000003</c:v>
                </c:pt>
                <c:pt idx="71">
                  <c:v>61.672567968000003</c:v>
                </c:pt>
                <c:pt idx="72">
                  <c:v>60.396386225999997</c:v>
                </c:pt>
                <c:pt idx="73">
                  <c:v>61.040014866</c:v>
                </c:pt>
                <c:pt idx="74">
                  <c:v>61.879543177999999</c:v>
                </c:pt>
                <c:pt idx="75">
                  <c:v>62.675167043000002</c:v>
                </c:pt>
                <c:pt idx="76">
                  <c:v>61.699823838</c:v>
                </c:pt>
                <c:pt idx="77">
                  <c:v>61.129779136000003</c:v>
                </c:pt>
                <c:pt idx="78">
                  <c:v>60.991295575000002</c:v>
                </c:pt>
                <c:pt idx="79">
                  <c:v>61.637111302999998</c:v>
                </c:pt>
                <c:pt idx="80">
                  <c:v>61.817775902000001</c:v>
                </c:pt>
                <c:pt idx="81">
                  <c:v>61.982074675</c:v>
                </c:pt>
                <c:pt idx="82">
                  <c:v>61.149713132999999</c:v>
                </c:pt>
                <c:pt idx="83">
                  <c:v>62.890636741999998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034736"/>
        <c:axId val="417035296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035856"/>
        <c:axId val="417036416"/>
      </c:scatterChart>
      <c:dateAx>
        <c:axId val="4170347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1703529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17035296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17034736"/>
        <c:crosses val="autoZero"/>
        <c:crossBetween val="between"/>
      </c:valAx>
      <c:valAx>
        <c:axId val="41703585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17036416"/>
        <c:crosses val="max"/>
        <c:crossBetween val="midCat"/>
      </c:valAx>
      <c:valAx>
        <c:axId val="4170364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1703585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0.43445041970000009</c:v>
                </c:pt>
                <c:pt idx="1">
                  <c:v>1.5769422137000007</c:v>
                </c:pt>
                <c:pt idx="2">
                  <c:v>1.1508390448999997</c:v>
                </c:pt>
                <c:pt idx="3">
                  <c:v>0.75532858139999881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4.897947469999997E-3</c:v>
                </c:pt>
                <c:pt idx="1">
                  <c:v>-1.550408218999999E-2</c:v>
                </c:pt>
                <c:pt idx="2">
                  <c:v>-3.9753809700000531E-3</c:v>
                </c:pt>
                <c:pt idx="3">
                  <c:v>1.1626272630000045E-2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8.1592618900000025E-2</c:v>
                </c:pt>
                <c:pt idx="1">
                  <c:v>7.7401199999999948E-2</c:v>
                </c:pt>
                <c:pt idx="2">
                  <c:v>0.13015976829999998</c:v>
                </c:pt>
                <c:pt idx="3">
                  <c:v>0.22382085980000022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7043136"/>
        <c:axId val="417043696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073111591569987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84062073488158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3.76687289088864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184062073488158E-2"/>
                  <c:y val="-3.76687289088863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0.52094098607000006</c:v>
                </c:pt>
                <c:pt idx="1">
                  <c:v>1.6388393315100007</c:v>
                </c:pt>
                <c:pt idx="2">
                  <c:v>1.2770234322299996</c:v>
                </c:pt>
                <c:pt idx="3">
                  <c:v>0.99077571382999907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043136"/>
        <c:axId val="417043696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044816"/>
        <c:axId val="417044256"/>
      </c:scatterChart>
      <c:catAx>
        <c:axId val="4170431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7043696"/>
        <c:crosses val="autoZero"/>
        <c:auto val="1"/>
        <c:lblAlgn val="ctr"/>
        <c:lblOffset val="100"/>
        <c:tickLblSkip val="1"/>
        <c:noMultiLvlLbl val="0"/>
      </c:catAx>
      <c:valAx>
        <c:axId val="417043696"/>
        <c:scaling>
          <c:orientation val="minMax"/>
          <c:max val="3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7043136"/>
        <c:crosses val="autoZero"/>
        <c:crossBetween val="between"/>
        <c:majorUnit val="0.5"/>
      </c:valAx>
      <c:valAx>
        <c:axId val="417044256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17044816"/>
        <c:crosses val="max"/>
        <c:crossBetween val="midCat"/>
      </c:valAx>
      <c:valAx>
        <c:axId val="41704481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17044256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8.8612690000000001</c:v>
                </c:pt>
                <c:pt idx="1">
                  <c:v>9.1005730000000007</c:v>
                </c:pt>
                <c:pt idx="2">
                  <c:v>9.1622400000000006</c:v>
                </c:pt>
                <c:pt idx="3">
                  <c:v>9.1003059999999998</c:v>
                </c:pt>
                <c:pt idx="4">
                  <c:v>9.1825860000000006</c:v>
                </c:pt>
                <c:pt idx="5">
                  <c:v>9.1078600000000005</c:v>
                </c:pt>
                <c:pt idx="6">
                  <c:v>9.2350930000000009</c:v>
                </c:pt>
                <c:pt idx="7">
                  <c:v>9.2484660000000005</c:v>
                </c:pt>
                <c:pt idx="8">
                  <c:v>9.5118539999999996</c:v>
                </c:pt>
                <c:pt idx="9">
                  <c:v>9.6532400000000003</c:v>
                </c:pt>
                <c:pt idx="10">
                  <c:v>10.070655</c:v>
                </c:pt>
                <c:pt idx="11">
                  <c:v>9.9732780000000005</c:v>
                </c:pt>
                <c:pt idx="12">
                  <c:v>10.017673</c:v>
                </c:pt>
                <c:pt idx="13">
                  <c:v>10.281404999999999</c:v>
                </c:pt>
                <c:pt idx="14">
                  <c:v>10.504026</c:v>
                </c:pt>
                <c:pt idx="15">
                  <c:v>10.510258</c:v>
                </c:pt>
                <c:pt idx="16">
                  <c:v>10.459795</c:v>
                </c:pt>
                <c:pt idx="17">
                  <c:v>10.649074000000001</c:v>
                </c:pt>
                <c:pt idx="18">
                  <c:v>10.890979</c:v>
                </c:pt>
                <c:pt idx="19">
                  <c:v>11.360505</c:v>
                </c:pt>
                <c:pt idx="20">
                  <c:v>11.497593</c:v>
                </c:pt>
                <c:pt idx="21">
                  <c:v>11.631247</c:v>
                </c:pt>
                <c:pt idx="22">
                  <c:v>11.999179</c:v>
                </c:pt>
                <c:pt idx="23">
                  <c:v>12.037437000000001</c:v>
                </c:pt>
                <c:pt idx="24">
                  <c:v>11.856331000000001</c:v>
                </c:pt>
                <c:pt idx="25">
                  <c:v>11.669005</c:v>
                </c:pt>
                <c:pt idx="26">
                  <c:v>11.891692000000001</c:v>
                </c:pt>
                <c:pt idx="27">
                  <c:v>12.134036</c:v>
                </c:pt>
                <c:pt idx="28">
                  <c:v>12.108207999999999</c:v>
                </c:pt>
                <c:pt idx="29">
                  <c:v>12.020312486</c:v>
                </c:pt>
                <c:pt idx="30">
                  <c:v>11.720021130999999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11.720021130999999</c:v>
                </c:pt>
                <c:pt idx="31">
                  <c:v>12.48123</c:v>
                </c:pt>
                <c:pt idx="32">
                  <c:v>12.695499999999999</c:v>
                </c:pt>
                <c:pt idx="33">
                  <c:v>12.71114</c:v>
                </c:pt>
                <c:pt idx="34">
                  <c:v>12.93637</c:v>
                </c:pt>
                <c:pt idx="35">
                  <c:v>12.95101</c:v>
                </c:pt>
                <c:pt idx="36">
                  <c:v>12.96383</c:v>
                </c:pt>
                <c:pt idx="37">
                  <c:v>12.987959999999999</c:v>
                </c:pt>
                <c:pt idx="38">
                  <c:v>13.039759999999999</c:v>
                </c:pt>
                <c:pt idx="39">
                  <c:v>13.106680000000001</c:v>
                </c:pt>
                <c:pt idx="40">
                  <c:v>13.1938</c:v>
                </c:pt>
                <c:pt idx="41">
                  <c:v>13.21584</c:v>
                </c:pt>
                <c:pt idx="42">
                  <c:v>13.20557</c:v>
                </c:pt>
                <c:pt idx="43">
                  <c:v>13.33287</c:v>
                </c:pt>
                <c:pt idx="44">
                  <c:v>13.44641</c:v>
                </c:pt>
                <c:pt idx="45">
                  <c:v>13.37467</c:v>
                </c:pt>
                <c:pt idx="46">
                  <c:v>13.60037</c:v>
                </c:pt>
                <c:pt idx="47">
                  <c:v>13.62462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9.350618333333335</c:v>
                </c:pt>
                <c:pt idx="2">
                  <c:v>9.350618333333335</c:v>
                </c:pt>
                <c:pt idx="3">
                  <c:v>9.350618333333335</c:v>
                </c:pt>
                <c:pt idx="4">
                  <c:v>9.350618333333335</c:v>
                </c:pt>
                <c:pt idx="5">
                  <c:v>9.350618333333335</c:v>
                </c:pt>
                <c:pt idx="6">
                  <c:v>9.350618333333335</c:v>
                </c:pt>
                <c:pt idx="7">
                  <c:v>9.350618333333335</c:v>
                </c:pt>
                <c:pt idx="8">
                  <c:v>9.350618333333335</c:v>
                </c:pt>
                <c:pt idx="9">
                  <c:v>9.350618333333335</c:v>
                </c:pt>
                <c:pt idx="10">
                  <c:v>9.350618333333335</c:v>
                </c:pt>
                <c:pt idx="13">
                  <c:v>10.986597583333333</c:v>
                </c:pt>
                <c:pt idx="14">
                  <c:v>10.986597583333333</c:v>
                </c:pt>
                <c:pt idx="15">
                  <c:v>10.986597583333333</c:v>
                </c:pt>
                <c:pt idx="16">
                  <c:v>10.986597583333333</c:v>
                </c:pt>
                <c:pt idx="17">
                  <c:v>10.986597583333333</c:v>
                </c:pt>
                <c:pt idx="18">
                  <c:v>10.986597583333333</c:v>
                </c:pt>
                <c:pt idx="19">
                  <c:v>10.986597583333333</c:v>
                </c:pt>
                <c:pt idx="20">
                  <c:v>10.986597583333333</c:v>
                </c:pt>
                <c:pt idx="21">
                  <c:v>10.986597583333333</c:v>
                </c:pt>
                <c:pt idx="22">
                  <c:v>10.986597583333333</c:v>
                </c:pt>
                <c:pt idx="25">
                  <c:v>12.264571301416666</c:v>
                </c:pt>
                <c:pt idx="26">
                  <c:v>12.264571301416666</c:v>
                </c:pt>
                <c:pt idx="27">
                  <c:v>12.264571301416666</c:v>
                </c:pt>
                <c:pt idx="28">
                  <c:v>12.264571301416666</c:v>
                </c:pt>
                <c:pt idx="29">
                  <c:v>12.264571301416666</c:v>
                </c:pt>
                <c:pt idx="30">
                  <c:v>12.264571301416666</c:v>
                </c:pt>
                <c:pt idx="31">
                  <c:v>12.264571301416666</c:v>
                </c:pt>
                <c:pt idx="32">
                  <c:v>12.264571301416666</c:v>
                </c:pt>
                <c:pt idx="33">
                  <c:v>12.264571301416666</c:v>
                </c:pt>
                <c:pt idx="34">
                  <c:v>12.264571301416666</c:v>
                </c:pt>
                <c:pt idx="37">
                  <c:v>13.257698333333332</c:v>
                </c:pt>
                <c:pt idx="38">
                  <c:v>13.257698333333332</c:v>
                </c:pt>
                <c:pt idx="39">
                  <c:v>13.257698333333332</c:v>
                </c:pt>
                <c:pt idx="40">
                  <c:v>13.257698333333332</c:v>
                </c:pt>
                <c:pt idx="41">
                  <c:v>13.257698333333332</c:v>
                </c:pt>
                <c:pt idx="42">
                  <c:v>13.257698333333332</c:v>
                </c:pt>
                <c:pt idx="43">
                  <c:v>13.257698333333332</c:v>
                </c:pt>
                <c:pt idx="44">
                  <c:v>13.257698333333332</c:v>
                </c:pt>
                <c:pt idx="45">
                  <c:v>13.257698333333332</c:v>
                </c:pt>
                <c:pt idx="46">
                  <c:v>13.257698333333332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3726640"/>
        <c:axId val="423727200"/>
      </c:lineChart>
      <c:catAx>
        <c:axId val="423726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37272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37272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3726640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365.46</c:v>
                </c:pt>
                <c:pt idx="29">
                  <c:v>354.30500000000001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356.72899999999998</c:v>
                </c:pt>
                <c:pt idx="35">
                  <c:v>360.86500000000001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365.46</c:v>
                </c:pt>
                <c:pt idx="41">
                  <c:v>354.30500000000001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356.72899999999998</c:v>
                </c:pt>
                <c:pt idx="47">
                  <c:v>360.86500000000001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365.46</c:v>
                </c:pt>
                <c:pt idx="53">
                  <c:v>354.30500000000001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356.72899999999998</c:v>
                </c:pt>
                <c:pt idx="59">
                  <c:v>360.86500000000001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365.46</c:v>
                </c:pt>
                <c:pt idx="65">
                  <c:v>354.30500000000001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356.72899999999998</c:v>
                </c:pt>
                <c:pt idx="71">
                  <c:v>360.86500000000001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365.46</c:v>
                </c:pt>
                <c:pt idx="77">
                  <c:v>354.30500000000001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356.72899999999998</c:v>
                </c:pt>
                <c:pt idx="83">
                  <c:v>360.86500000000001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151.34800000000001</c:v>
                </c:pt>
                <c:pt idx="5">
                  <c:v>147.25200000000001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134.005</c:v>
                </c:pt>
                <c:pt idx="11">
                  <c:v>123.75700000000001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151.34800000000001</c:v>
                </c:pt>
                <c:pt idx="17">
                  <c:v>147.25200000000001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134.005</c:v>
                </c:pt>
                <c:pt idx="23">
                  <c:v>123.75700000000001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151.34800000000001</c:v>
                </c:pt>
                <c:pt idx="29">
                  <c:v>147.25200000000001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134.005</c:v>
                </c:pt>
                <c:pt idx="35">
                  <c:v>123.75700000000001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151.34800000000001</c:v>
                </c:pt>
                <c:pt idx="41">
                  <c:v>147.25200000000001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134.005</c:v>
                </c:pt>
                <c:pt idx="47">
                  <c:v>123.75700000000001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151.34800000000001</c:v>
                </c:pt>
                <c:pt idx="53">
                  <c:v>147.25200000000001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134.005</c:v>
                </c:pt>
                <c:pt idx="59">
                  <c:v>123.75700000000001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151.34800000000001</c:v>
                </c:pt>
                <c:pt idx="65">
                  <c:v>147.25200000000001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134.005</c:v>
                </c:pt>
                <c:pt idx="71">
                  <c:v>123.75700000000001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151.34800000000001</c:v>
                </c:pt>
                <c:pt idx="77">
                  <c:v>147.25200000000001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134.005</c:v>
                </c:pt>
                <c:pt idx="83">
                  <c:v>123.75700000000001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732240"/>
        <c:axId val="423732800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389.21300000000002</c:v>
                </c:pt>
                <c:pt idx="13">
                  <c:v>415.31299999999999</c:v>
                </c:pt>
                <c:pt idx="14">
                  <c:v>443.2</c:v>
                </c:pt>
                <c:pt idx="15">
                  <c:v>452.71300000000002</c:v>
                </c:pt>
                <c:pt idx="16">
                  <c:v>448.96100000000001</c:v>
                </c:pt>
                <c:pt idx="17">
                  <c:v>438.81</c:v>
                </c:pt>
                <c:pt idx="18">
                  <c:v>424.80900000000003</c:v>
                </c:pt>
                <c:pt idx="19">
                  <c:v>425.85300000000001</c:v>
                </c:pt>
                <c:pt idx="20">
                  <c:v>429.12900000000002</c:v>
                </c:pt>
                <c:pt idx="21">
                  <c:v>455.21300000000002</c:v>
                </c:pt>
                <c:pt idx="22">
                  <c:v>455.99400000000003</c:v>
                </c:pt>
                <c:pt idx="23">
                  <c:v>449.22</c:v>
                </c:pt>
                <c:pt idx="24">
                  <c:v>471.767</c:v>
                </c:pt>
                <c:pt idx="25">
                  <c:v>492.15300000000002</c:v>
                </c:pt>
                <c:pt idx="26">
                  <c:v>504.81099999999998</c:v>
                </c:pt>
                <c:pt idx="27">
                  <c:v>509.32299999999998</c:v>
                </c:pt>
                <c:pt idx="28">
                  <c:v>511.86099999999999</c:v>
                </c:pt>
                <c:pt idx="29">
                  <c:v>500.85700000000003</c:v>
                </c:pt>
                <c:pt idx="30">
                  <c:v>493.45800000000003</c:v>
                </c:pt>
                <c:pt idx="31">
                  <c:v>486.67500000000001</c:v>
                </c:pt>
                <c:pt idx="32">
                  <c:v>471.53699999999998</c:v>
                </c:pt>
                <c:pt idx="33">
                  <c:v>491.20299999999997</c:v>
                </c:pt>
                <c:pt idx="34">
                  <c:v>490.73399999999998</c:v>
                </c:pt>
                <c:pt idx="35">
                  <c:v>484.62200000000001</c:v>
                </c:pt>
                <c:pt idx="36">
                  <c:v>506.798</c:v>
                </c:pt>
                <c:pt idx="37">
                  <c:v>525.41899999999998</c:v>
                </c:pt>
                <c:pt idx="38">
                  <c:v>538.59500000000003</c:v>
                </c:pt>
                <c:pt idx="39">
                  <c:v>524.28599999999994</c:v>
                </c:pt>
                <c:pt idx="40">
                  <c:v>516.80799999999999</c:v>
                </c:pt>
                <c:pt idx="41">
                  <c:v>501.55700000000002</c:v>
                </c:pt>
                <c:pt idx="42">
                  <c:v>483.411</c:v>
                </c:pt>
                <c:pt idx="43">
                  <c:v>459.98200000000003</c:v>
                </c:pt>
                <c:pt idx="44">
                  <c:v>469.58800000000002</c:v>
                </c:pt>
                <c:pt idx="45">
                  <c:v>459.73099999999999</c:v>
                </c:pt>
                <c:pt idx="46">
                  <c:v>453.05399999999997</c:v>
                </c:pt>
                <c:pt idx="47">
                  <c:v>421.64600000000002</c:v>
                </c:pt>
                <c:pt idx="48">
                  <c:v>419.90199999999999</c:v>
                </c:pt>
                <c:pt idx="49">
                  <c:v>423.52</c:v>
                </c:pt>
                <c:pt idx="50">
                  <c:v>423.44799999999998</c:v>
                </c:pt>
                <c:pt idx="51">
                  <c:v>435.05700000000002</c:v>
                </c:pt>
                <c:pt idx="52">
                  <c:v>433.27699999999999</c:v>
                </c:pt>
                <c:pt idx="53">
                  <c:v>414.83699999999999</c:v>
                </c:pt>
                <c:pt idx="54">
                  <c:v>409.32499999999999</c:v>
                </c:pt>
                <c:pt idx="55">
                  <c:v>406.85399999999998</c:v>
                </c:pt>
                <c:pt idx="56">
                  <c:v>416.14100000000002</c:v>
                </c:pt>
                <c:pt idx="57">
                  <c:v>432.459</c:v>
                </c:pt>
                <c:pt idx="58">
                  <c:v>448.60700000000003</c:v>
                </c:pt>
                <c:pt idx="59">
                  <c:v>441.79399999999998</c:v>
                </c:pt>
                <c:pt idx="60">
                  <c:v>448.80399999999997</c:v>
                </c:pt>
                <c:pt idx="61">
                  <c:v>451.72800000000001</c:v>
                </c:pt>
                <c:pt idx="62">
                  <c:v>459.322</c:v>
                </c:pt>
                <c:pt idx="63">
                  <c:v>468.82900000000001</c:v>
                </c:pt>
                <c:pt idx="64">
                  <c:v>480.15800000000002</c:v>
                </c:pt>
                <c:pt idx="65">
                  <c:v>464.42</c:v>
                </c:pt>
                <c:pt idx="66">
                  <c:v>434.90878647</c:v>
                </c:pt>
                <c:pt idx="67">
                  <c:v>435.94029999999998</c:v>
                </c:pt>
                <c:pt idx="68">
                  <c:v>441.91390000000001</c:v>
                </c:pt>
                <c:pt idx="69">
                  <c:v>458.79669999999999</c:v>
                </c:pt>
                <c:pt idx="70">
                  <c:v>462.64440000000002</c:v>
                </c:pt>
                <c:pt idx="71">
                  <c:v>457.53440000000001</c:v>
                </c:pt>
                <c:pt idx="72">
                  <c:v>465.3587</c:v>
                </c:pt>
                <c:pt idx="73">
                  <c:v>477.38029999999998</c:v>
                </c:pt>
                <c:pt idx="74">
                  <c:v>491.43049999999999</c:v>
                </c:pt>
                <c:pt idx="75">
                  <c:v>495.33780000000002</c:v>
                </c:pt>
                <c:pt idx="76">
                  <c:v>498.67540000000002</c:v>
                </c:pt>
                <c:pt idx="77">
                  <c:v>486.55950000000001</c:v>
                </c:pt>
                <c:pt idx="78">
                  <c:v>475.44499999999999</c:v>
                </c:pt>
                <c:pt idx="79">
                  <c:v>472.39940000000001</c:v>
                </c:pt>
                <c:pt idx="80">
                  <c:v>473.3614</c:v>
                </c:pt>
                <c:pt idx="81">
                  <c:v>487.83089999999999</c:v>
                </c:pt>
                <c:pt idx="82">
                  <c:v>489.39499999999998</c:v>
                </c:pt>
                <c:pt idx="83">
                  <c:v>481.02699999999999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3732240"/>
        <c:axId val="423732800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733360"/>
        <c:axId val="423733920"/>
      </c:scatterChart>
      <c:dateAx>
        <c:axId val="4237322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4237328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23732800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23732240"/>
        <c:crosses val="autoZero"/>
        <c:crossBetween val="between"/>
        <c:majorUnit val="25"/>
      </c:valAx>
      <c:valAx>
        <c:axId val="42373336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23733920"/>
        <c:crosses val="max"/>
        <c:crossBetween val="midCat"/>
      </c:valAx>
      <c:valAx>
        <c:axId val="4237339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373336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0.52094098610000117</c:v>
                </c:pt>
                <c:pt idx="1">
                  <c:v>1.6388393317999999</c:v>
                </c:pt>
                <c:pt idx="2">
                  <c:v>1.2770227629999997</c:v>
                </c:pt>
                <c:pt idx="3">
                  <c:v>0.99077540299999889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0.27357358529999987</c:v>
                </c:pt>
                <c:pt idx="1">
                  <c:v>0.5663697972999997</c:v>
                </c:pt>
                <c:pt idx="2">
                  <c:v>0.62159631220000033</c:v>
                </c:pt>
                <c:pt idx="3">
                  <c:v>0.38121010029999969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3.8971538369999892E-2</c:v>
                </c:pt>
                <c:pt idx="1">
                  <c:v>2.3529761680000039E-2</c:v>
                </c:pt>
                <c:pt idx="2">
                  <c:v>-8.9312251800000297E-3</c:v>
                </c:pt>
                <c:pt idx="3">
                  <c:v>3.3268141310000082E-2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429423648"/>
        <c:axId val="429424208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1099445902595509E-2"/>
                  <c:y val="-4.43535183102112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988116068824734E-2"/>
                  <c:y val="-4.03852643419573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0.83348610977000093</c:v>
                </c:pt>
                <c:pt idx="1">
                  <c:v>2.2287388907799994</c:v>
                </c:pt>
                <c:pt idx="2">
                  <c:v>1.8896878500200001</c:v>
                </c:pt>
                <c:pt idx="3">
                  <c:v>1.4052536446099986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423648"/>
        <c:axId val="429424208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425328"/>
        <c:axId val="429424768"/>
      </c:scatterChart>
      <c:catAx>
        <c:axId val="42942364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24208"/>
        <c:crosses val="autoZero"/>
        <c:auto val="1"/>
        <c:lblAlgn val="ctr"/>
        <c:lblOffset val="100"/>
        <c:tickLblSkip val="1"/>
        <c:noMultiLvlLbl val="0"/>
      </c:catAx>
      <c:valAx>
        <c:axId val="429424208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23648"/>
        <c:crosses val="autoZero"/>
        <c:crossBetween val="between"/>
        <c:majorUnit val="1"/>
        <c:minorUnit val="0.5"/>
      </c:valAx>
      <c:valAx>
        <c:axId val="429424768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9425328"/>
        <c:crosses val="max"/>
        <c:crossBetween val="midCat"/>
      </c:valAx>
      <c:valAx>
        <c:axId val="4294253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942476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13.440284</c:v>
                </c:pt>
                <c:pt idx="1">
                  <c:v>13.904025000000001</c:v>
                </c:pt>
                <c:pt idx="2">
                  <c:v>14.024247000000001</c:v>
                </c:pt>
                <c:pt idx="3">
                  <c:v>13.922089</c:v>
                </c:pt>
                <c:pt idx="4">
                  <c:v>14.129792</c:v>
                </c:pt>
                <c:pt idx="5">
                  <c:v>14.102233999999999</c:v>
                </c:pt>
                <c:pt idx="6">
                  <c:v>14.247346</c:v>
                </c:pt>
                <c:pt idx="7">
                  <c:v>14.229697</c:v>
                </c:pt>
                <c:pt idx="8">
                  <c:v>14.418952000000001</c:v>
                </c:pt>
                <c:pt idx="9">
                  <c:v>14.882847</c:v>
                </c:pt>
                <c:pt idx="10">
                  <c:v>15.438999000000001</c:v>
                </c:pt>
                <c:pt idx="11">
                  <c:v>15.178186999999999</c:v>
                </c:pt>
                <c:pt idx="12">
                  <c:v>15.041473</c:v>
                </c:pt>
                <c:pt idx="13">
                  <c:v>15.520702</c:v>
                </c:pt>
                <c:pt idx="14">
                  <c:v>15.879011999999999</c:v>
                </c:pt>
                <c:pt idx="15">
                  <c:v>15.964033000000001</c:v>
                </c:pt>
                <c:pt idx="16">
                  <c:v>15.998108</c:v>
                </c:pt>
                <c:pt idx="17">
                  <c:v>16.226835000000001</c:v>
                </c:pt>
                <c:pt idx="18">
                  <c:v>16.569934</c:v>
                </c:pt>
                <c:pt idx="19">
                  <c:v>17.212243000000001</c:v>
                </c:pt>
                <c:pt idx="20">
                  <c:v>17.335208000000002</c:v>
                </c:pt>
                <c:pt idx="21">
                  <c:v>17.425419000000002</c:v>
                </c:pt>
                <c:pt idx="22">
                  <c:v>17.803964000000001</c:v>
                </c:pt>
                <c:pt idx="23">
                  <c:v>17.735147999999999</c:v>
                </c:pt>
                <c:pt idx="24">
                  <c:v>17.588685999999999</c:v>
                </c:pt>
                <c:pt idx="25">
                  <c:v>17.570319999999999</c:v>
                </c:pt>
                <c:pt idx="26">
                  <c:v>17.779432</c:v>
                </c:pt>
                <c:pt idx="27">
                  <c:v>18.131556</c:v>
                </c:pt>
                <c:pt idx="28">
                  <c:v>18.172049999999999</c:v>
                </c:pt>
                <c:pt idx="29">
                  <c:v>18.127657969000001</c:v>
                </c:pt>
                <c:pt idx="30">
                  <c:v>17.890881113999999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17.890881113999999</c:v>
                </c:pt>
                <c:pt idx="31">
                  <c:v>19.315380000000001</c:v>
                </c:pt>
                <c:pt idx="32">
                  <c:v>19.707159999999998</c:v>
                </c:pt>
                <c:pt idx="33">
                  <c:v>19.814920000000001</c:v>
                </c:pt>
                <c:pt idx="34">
                  <c:v>20.114159999999998</c:v>
                </c:pt>
                <c:pt idx="35">
                  <c:v>20.031330000000001</c:v>
                </c:pt>
                <c:pt idx="36">
                  <c:v>19.9146</c:v>
                </c:pt>
                <c:pt idx="37">
                  <c:v>19.929670000000002</c:v>
                </c:pt>
                <c:pt idx="38">
                  <c:v>20.065919999999998</c:v>
                </c:pt>
                <c:pt idx="39">
                  <c:v>20.15653</c:v>
                </c:pt>
                <c:pt idx="40">
                  <c:v>20.277909999999999</c:v>
                </c:pt>
                <c:pt idx="41">
                  <c:v>20.402760000000001</c:v>
                </c:pt>
                <c:pt idx="42">
                  <c:v>20.40767</c:v>
                </c:pt>
                <c:pt idx="43">
                  <c:v>20.597159999999999</c:v>
                </c:pt>
                <c:pt idx="44">
                  <c:v>20.776689999999999</c:v>
                </c:pt>
                <c:pt idx="45">
                  <c:v>20.711469999999998</c:v>
                </c:pt>
                <c:pt idx="46">
                  <c:v>21.017299999999999</c:v>
                </c:pt>
                <c:pt idx="47">
                  <c:v>20.940740000000002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14.32655825</c:v>
                </c:pt>
                <c:pt idx="2">
                  <c:v>14.32655825</c:v>
                </c:pt>
                <c:pt idx="3">
                  <c:v>14.32655825</c:v>
                </c:pt>
                <c:pt idx="4">
                  <c:v>14.32655825</c:v>
                </c:pt>
                <c:pt idx="5">
                  <c:v>14.32655825</c:v>
                </c:pt>
                <c:pt idx="6">
                  <c:v>14.32655825</c:v>
                </c:pt>
                <c:pt idx="7">
                  <c:v>14.32655825</c:v>
                </c:pt>
                <c:pt idx="8">
                  <c:v>14.32655825</c:v>
                </c:pt>
                <c:pt idx="9">
                  <c:v>14.32655825</c:v>
                </c:pt>
                <c:pt idx="10">
                  <c:v>14.32655825</c:v>
                </c:pt>
                <c:pt idx="13">
                  <c:v>16.559339916666669</c:v>
                </c:pt>
                <c:pt idx="14">
                  <c:v>16.559339916666669</c:v>
                </c:pt>
                <c:pt idx="15">
                  <c:v>16.559339916666669</c:v>
                </c:pt>
                <c:pt idx="16">
                  <c:v>16.559339916666669</c:v>
                </c:pt>
                <c:pt idx="17">
                  <c:v>16.559339916666669</c:v>
                </c:pt>
                <c:pt idx="18">
                  <c:v>16.559339916666669</c:v>
                </c:pt>
                <c:pt idx="19">
                  <c:v>16.559339916666669</c:v>
                </c:pt>
                <c:pt idx="20">
                  <c:v>16.559339916666669</c:v>
                </c:pt>
                <c:pt idx="21">
                  <c:v>16.559339916666669</c:v>
                </c:pt>
                <c:pt idx="22">
                  <c:v>16.559339916666669</c:v>
                </c:pt>
                <c:pt idx="25">
                  <c:v>18.686961090249998</c:v>
                </c:pt>
                <c:pt idx="26">
                  <c:v>18.686961090249998</c:v>
                </c:pt>
                <c:pt idx="27">
                  <c:v>18.686961090249998</c:v>
                </c:pt>
                <c:pt idx="28">
                  <c:v>18.686961090249998</c:v>
                </c:pt>
                <c:pt idx="29">
                  <c:v>18.686961090249998</c:v>
                </c:pt>
                <c:pt idx="30">
                  <c:v>18.686961090249998</c:v>
                </c:pt>
                <c:pt idx="31">
                  <c:v>18.686961090249998</c:v>
                </c:pt>
                <c:pt idx="32">
                  <c:v>18.686961090249998</c:v>
                </c:pt>
                <c:pt idx="33">
                  <c:v>18.686961090249998</c:v>
                </c:pt>
                <c:pt idx="34">
                  <c:v>18.686961090249998</c:v>
                </c:pt>
                <c:pt idx="37">
                  <c:v>20.433201666666665</c:v>
                </c:pt>
                <c:pt idx="38">
                  <c:v>20.433201666666665</c:v>
                </c:pt>
                <c:pt idx="39">
                  <c:v>20.433201666666665</c:v>
                </c:pt>
                <c:pt idx="40">
                  <c:v>20.433201666666665</c:v>
                </c:pt>
                <c:pt idx="41">
                  <c:v>20.433201666666665</c:v>
                </c:pt>
                <c:pt idx="42">
                  <c:v>20.433201666666665</c:v>
                </c:pt>
                <c:pt idx="43">
                  <c:v>20.433201666666665</c:v>
                </c:pt>
                <c:pt idx="44">
                  <c:v>20.433201666666665</c:v>
                </c:pt>
                <c:pt idx="45">
                  <c:v>20.433201666666665</c:v>
                </c:pt>
                <c:pt idx="46">
                  <c:v>20.433201666666665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9429248"/>
        <c:axId val="429429808"/>
      </c:lineChart>
      <c:catAx>
        <c:axId val="429429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2980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9429808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2924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9.4534822999996493E-3</c:v>
                </c:pt>
                <c:pt idx="1">
                  <c:v>-7.3143397000006161E-3</c:v>
                </c:pt>
                <c:pt idx="2">
                  <c:v>-1.3353498599999014E-2</c:v>
                </c:pt>
                <c:pt idx="3">
                  <c:v>2.4237795899999526E-2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6.7947792700000065E-2</c:v>
                </c:pt>
                <c:pt idx="1">
                  <c:v>2.8784895900000107E-2</c:v>
                </c:pt>
                <c:pt idx="2">
                  <c:v>6.6832504099999968E-2</c:v>
                </c:pt>
                <c:pt idx="3">
                  <c:v>5.8860651499999861E-2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5.4936083999999941E-2</c:v>
                </c:pt>
                <c:pt idx="1">
                  <c:v>0.20138427130000025</c:v>
                </c:pt>
                <c:pt idx="2">
                  <c:v>-8.6358959000003566E-3</c:v>
                </c:pt>
                <c:pt idx="3">
                  <c:v>5.9327707300000476E-2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3.1442836700001919E-2</c:v>
                </c:pt>
                <c:pt idx="1">
                  <c:v>-7.1758103899998815E-2</c:v>
                </c:pt>
                <c:pt idx="2">
                  <c:v>-9.1939111200002088E-2</c:v>
                </c:pt>
                <c:pt idx="3">
                  <c:v>-3.6749753300000521E-2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0.10670164729999998</c:v>
                </c:pt>
                <c:pt idx="1">
                  <c:v>0.3440570164000003</c:v>
                </c:pt>
                <c:pt idx="2">
                  <c:v>0.25601885159999993</c:v>
                </c:pt>
                <c:pt idx="3">
                  <c:v>0.15129788359999985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9437088"/>
        <c:axId val="429437648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8728856809565475E-2"/>
                  <c:y val="-5.625828021497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558E-2"/>
                  <c:y val="-9.19725659292588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0.27048184300000155</c:v>
                </c:pt>
                <c:pt idx="1">
                  <c:v>0.49515374000000123</c:v>
                </c:pt>
                <c:pt idx="2">
                  <c:v>0.20892284999999844</c:v>
                </c:pt>
                <c:pt idx="3">
                  <c:v>0.25697428499999919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437088"/>
        <c:axId val="429437648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438768"/>
        <c:axId val="429438208"/>
      </c:scatterChart>
      <c:catAx>
        <c:axId val="4294370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37648"/>
        <c:crosses val="autoZero"/>
        <c:auto val="1"/>
        <c:lblAlgn val="ctr"/>
        <c:lblOffset val="100"/>
        <c:tickLblSkip val="1"/>
        <c:noMultiLvlLbl val="0"/>
      </c:catAx>
      <c:valAx>
        <c:axId val="429437648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37088"/>
        <c:crosses val="autoZero"/>
        <c:crossBetween val="between"/>
        <c:majorUnit val="0.25"/>
      </c:valAx>
      <c:valAx>
        <c:axId val="429438208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9438768"/>
        <c:crosses val="max"/>
        <c:crossBetween val="midCat"/>
        <c:majorUnit val="0.25"/>
      </c:valAx>
      <c:valAx>
        <c:axId val="4294387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943820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19.322835999999999</c:v>
                </c:pt>
                <c:pt idx="1">
                  <c:v>19.190398999999999</c:v>
                </c:pt>
                <c:pt idx="2">
                  <c:v>20.060120999999999</c:v>
                </c:pt>
                <c:pt idx="3">
                  <c:v>19.595317000000001</c:v>
                </c:pt>
                <c:pt idx="4">
                  <c:v>20.066234999999999</c:v>
                </c:pt>
                <c:pt idx="5">
                  <c:v>20.561236000000001</c:v>
                </c:pt>
                <c:pt idx="6">
                  <c:v>20.118914</c:v>
                </c:pt>
                <c:pt idx="7">
                  <c:v>20.251183999999999</c:v>
                </c:pt>
                <c:pt idx="8">
                  <c:v>19.640605000000001</c:v>
                </c:pt>
                <c:pt idx="9">
                  <c:v>19.989643999999998</c:v>
                </c:pt>
                <c:pt idx="10">
                  <c:v>20.307230000000001</c:v>
                </c:pt>
                <c:pt idx="11">
                  <c:v>20.323447000000002</c:v>
                </c:pt>
                <c:pt idx="12">
                  <c:v>20.461323</c:v>
                </c:pt>
                <c:pt idx="13">
                  <c:v>19.619446</c:v>
                </c:pt>
                <c:pt idx="14">
                  <c:v>20.573001999999999</c:v>
                </c:pt>
                <c:pt idx="15">
                  <c:v>19.940937000000002</c:v>
                </c:pt>
                <c:pt idx="16">
                  <c:v>20.356517</c:v>
                </c:pt>
                <c:pt idx="17">
                  <c:v>20.705323</c:v>
                </c:pt>
                <c:pt idx="18">
                  <c:v>20.621328999999999</c:v>
                </c:pt>
                <c:pt idx="19">
                  <c:v>21.302289999999999</c:v>
                </c:pt>
                <c:pt idx="20">
                  <c:v>19.951416999999999</c:v>
                </c:pt>
                <c:pt idx="21">
                  <c:v>20.77356</c:v>
                </c:pt>
                <c:pt idx="22">
                  <c:v>20.548012</c:v>
                </c:pt>
                <c:pt idx="23">
                  <c:v>20.479158999999999</c:v>
                </c:pt>
                <c:pt idx="24">
                  <c:v>20.452116</c:v>
                </c:pt>
                <c:pt idx="25">
                  <c:v>20.193715000000001</c:v>
                </c:pt>
                <c:pt idx="26">
                  <c:v>20.204429000000001</c:v>
                </c:pt>
                <c:pt idx="27">
                  <c:v>20.112276000000001</c:v>
                </c:pt>
                <c:pt idx="28">
                  <c:v>20.259079</c:v>
                </c:pt>
                <c:pt idx="29">
                  <c:v>20.626022147</c:v>
                </c:pt>
                <c:pt idx="30">
                  <c:v>20.969675477999999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20.969675477999999</c:v>
                </c:pt>
                <c:pt idx="31">
                  <c:v>21.313210000000002</c:v>
                </c:pt>
                <c:pt idx="32">
                  <c:v>20.670269999999999</c:v>
                </c:pt>
                <c:pt idx="33">
                  <c:v>20.909020000000002</c:v>
                </c:pt>
                <c:pt idx="34">
                  <c:v>20.925509999999999</c:v>
                </c:pt>
                <c:pt idx="35">
                  <c:v>21.250800000000002</c:v>
                </c:pt>
                <c:pt idx="36">
                  <c:v>20.634419999999999</c:v>
                </c:pt>
                <c:pt idx="37">
                  <c:v>20.4361</c:v>
                </c:pt>
                <c:pt idx="38">
                  <c:v>20.560669999999998</c:v>
                </c:pt>
                <c:pt idx="39">
                  <c:v>20.537199999999999</c:v>
                </c:pt>
                <c:pt idx="40">
                  <c:v>20.599039999999999</c:v>
                </c:pt>
                <c:pt idx="41">
                  <c:v>21.177009999999999</c:v>
                </c:pt>
                <c:pt idx="42">
                  <c:v>21.402229999999999</c:v>
                </c:pt>
                <c:pt idx="43">
                  <c:v>21.514690000000002</c:v>
                </c:pt>
                <c:pt idx="44">
                  <c:v>20.896840000000001</c:v>
                </c:pt>
                <c:pt idx="45">
                  <c:v>21.03809</c:v>
                </c:pt>
                <c:pt idx="46">
                  <c:v>20.95298</c:v>
                </c:pt>
                <c:pt idx="47">
                  <c:v>21.241219999999998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19.952264</c:v>
                </c:pt>
                <c:pt idx="3">
                  <c:v>19.952264</c:v>
                </c:pt>
                <c:pt idx="4">
                  <c:v>19.952264</c:v>
                </c:pt>
                <c:pt idx="5">
                  <c:v>19.952264</c:v>
                </c:pt>
                <c:pt idx="6">
                  <c:v>19.952264</c:v>
                </c:pt>
                <c:pt idx="7">
                  <c:v>19.952264</c:v>
                </c:pt>
                <c:pt idx="8">
                  <c:v>19.952264</c:v>
                </c:pt>
                <c:pt idx="9">
                  <c:v>19.952264</c:v>
                </c:pt>
                <c:pt idx="14">
                  <c:v>20.444359583333334</c:v>
                </c:pt>
                <c:pt idx="15">
                  <c:v>20.444359583333334</c:v>
                </c:pt>
                <c:pt idx="16">
                  <c:v>20.444359583333334</c:v>
                </c:pt>
                <c:pt idx="17">
                  <c:v>20.444359583333334</c:v>
                </c:pt>
                <c:pt idx="18">
                  <c:v>20.444359583333334</c:v>
                </c:pt>
                <c:pt idx="19">
                  <c:v>20.444359583333334</c:v>
                </c:pt>
                <c:pt idx="20">
                  <c:v>20.444359583333334</c:v>
                </c:pt>
                <c:pt idx="21">
                  <c:v>20.444359583333334</c:v>
                </c:pt>
                <c:pt idx="26">
                  <c:v>20.657176885416664</c:v>
                </c:pt>
                <c:pt idx="27">
                  <c:v>20.657176885416664</c:v>
                </c:pt>
                <c:pt idx="28">
                  <c:v>20.657176885416664</c:v>
                </c:pt>
                <c:pt idx="29">
                  <c:v>20.657176885416664</c:v>
                </c:pt>
                <c:pt idx="30">
                  <c:v>20.657176885416664</c:v>
                </c:pt>
                <c:pt idx="31">
                  <c:v>20.657176885416664</c:v>
                </c:pt>
                <c:pt idx="32">
                  <c:v>20.657176885416664</c:v>
                </c:pt>
                <c:pt idx="33">
                  <c:v>20.657176885416664</c:v>
                </c:pt>
                <c:pt idx="38">
                  <c:v>20.915874166666665</c:v>
                </c:pt>
                <c:pt idx="39">
                  <c:v>20.915874166666665</c:v>
                </c:pt>
                <c:pt idx="40">
                  <c:v>20.915874166666665</c:v>
                </c:pt>
                <c:pt idx="41">
                  <c:v>20.915874166666665</c:v>
                </c:pt>
                <c:pt idx="42">
                  <c:v>20.915874166666665</c:v>
                </c:pt>
                <c:pt idx="43">
                  <c:v>20.915874166666665</c:v>
                </c:pt>
                <c:pt idx="44">
                  <c:v>20.915874166666665</c:v>
                </c:pt>
                <c:pt idx="45">
                  <c:v>20.915874166666665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9442688"/>
        <c:axId val="429443248"/>
      </c:lineChart>
      <c:catAx>
        <c:axId val="429442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432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9443248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42688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115.199</c:v>
                </c:pt>
                <c:pt idx="5">
                  <c:v>120.379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115.199</c:v>
                </c:pt>
                <c:pt idx="17">
                  <c:v>120.379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115.199</c:v>
                </c:pt>
                <c:pt idx="29">
                  <c:v>120.379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131.43600000000001</c:v>
                </c:pt>
                <c:pt idx="33">
                  <c:v>120.372</c:v>
                </c:pt>
                <c:pt idx="34">
                  <c:v>126.215</c:v>
                </c:pt>
                <c:pt idx="35">
                  <c:v>136.286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115.199</c:v>
                </c:pt>
                <c:pt idx="41">
                  <c:v>120.379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131.43600000000001</c:v>
                </c:pt>
                <c:pt idx="45">
                  <c:v>120.372</c:v>
                </c:pt>
                <c:pt idx="46">
                  <c:v>126.215</c:v>
                </c:pt>
                <c:pt idx="47">
                  <c:v>136.286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131.43600000000001</c:v>
                </c:pt>
                <c:pt idx="57">
                  <c:v>120.372</c:v>
                </c:pt>
                <c:pt idx="58">
                  <c:v>126.215</c:v>
                </c:pt>
                <c:pt idx="59">
                  <c:v>136.286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115.199</c:v>
                </c:pt>
                <c:pt idx="65">
                  <c:v>120.379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131.43600000000001</c:v>
                </c:pt>
                <c:pt idx="69">
                  <c:v>120.372</c:v>
                </c:pt>
                <c:pt idx="70">
                  <c:v>126.215</c:v>
                </c:pt>
                <c:pt idx="71">
                  <c:v>136.286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115.199</c:v>
                </c:pt>
                <c:pt idx="77">
                  <c:v>120.379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131.43600000000001</c:v>
                </c:pt>
                <c:pt idx="81">
                  <c:v>120.372</c:v>
                </c:pt>
                <c:pt idx="82">
                  <c:v>126.215</c:v>
                </c:pt>
                <c:pt idx="83">
                  <c:v>136.286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39.748000000000005</c:v>
                </c:pt>
                <c:pt idx="5">
                  <c:v>31.680999999999997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29.614999999999981</c:v>
                </c:pt>
                <c:pt idx="9">
                  <c:v>34.343000000000004</c:v>
                </c:pt>
                <c:pt idx="10">
                  <c:v>35.062999999999988</c:v>
                </c:pt>
                <c:pt idx="11">
                  <c:v>29.808999999999997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39.748000000000005</c:v>
                </c:pt>
                <c:pt idx="17">
                  <c:v>31.680999999999997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29.614999999999981</c:v>
                </c:pt>
                <c:pt idx="21">
                  <c:v>34.343000000000004</c:v>
                </c:pt>
                <c:pt idx="22">
                  <c:v>35.062999999999988</c:v>
                </c:pt>
                <c:pt idx="23">
                  <c:v>29.808999999999997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39.748000000000005</c:v>
                </c:pt>
                <c:pt idx="29">
                  <c:v>31.680999999999997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29.614999999999981</c:v>
                </c:pt>
                <c:pt idx="33">
                  <c:v>34.343000000000004</c:v>
                </c:pt>
                <c:pt idx="34">
                  <c:v>35.062999999999988</c:v>
                </c:pt>
                <c:pt idx="35">
                  <c:v>29.808999999999997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39.748000000000005</c:v>
                </c:pt>
                <c:pt idx="41">
                  <c:v>31.680999999999997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29.614999999999981</c:v>
                </c:pt>
                <c:pt idx="45">
                  <c:v>34.343000000000004</c:v>
                </c:pt>
                <c:pt idx="46">
                  <c:v>35.062999999999988</c:v>
                </c:pt>
                <c:pt idx="47">
                  <c:v>29.808999999999997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39.748000000000005</c:v>
                </c:pt>
                <c:pt idx="53">
                  <c:v>31.680999999999997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29.614999999999981</c:v>
                </c:pt>
                <c:pt idx="57">
                  <c:v>34.343000000000004</c:v>
                </c:pt>
                <c:pt idx="58">
                  <c:v>35.062999999999988</c:v>
                </c:pt>
                <c:pt idx="59">
                  <c:v>29.808999999999997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39.748000000000005</c:v>
                </c:pt>
                <c:pt idx="65">
                  <c:v>31.680999999999997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29.614999999999981</c:v>
                </c:pt>
                <c:pt idx="69">
                  <c:v>34.343000000000004</c:v>
                </c:pt>
                <c:pt idx="70">
                  <c:v>35.062999999999988</c:v>
                </c:pt>
                <c:pt idx="71">
                  <c:v>29.808999999999997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39.748000000000005</c:v>
                </c:pt>
                <c:pt idx="77">
                  <c:v>31.680999999999997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29.614999999999981</c:v>
                </c:pt>
                <c:pt idx="81">
                  <c:v>34.343000000000004</c:v>
                </c:pt>
                <c:pt idx="82">
                  <c:v>35.062999999999988</c:v>
                </c:pt>
                <c:pt idx="83">
                  <c:v>29.808999999999997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65.607999999999976</c:v>
                </c:pt>
                <c:pt idx="1">
                  <c:v>66.667000000000002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58.277000000000015</c:v>
                </c:pt>
                <c:pt idx="11">
                  <c:v>69.37</c:v>
                </c:pt>
                <c:pt idx="12">
                  <c:v>65.607999999999976</c:v>
                </c:pt>
                <c:pt idx="13">
                  <c:v>66.667000000000002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58.277000000000015</c:v>
                </c:pt>
                <c:pt idx="23">
                  <c:v>69.37</c:v>
                </c:pt>
                <c:pt idx="24">
                  <c:v>65.607999999999976</c:v>
                </c:pt>
                <c:pt idx="25">
                  <c:v>66.667000000000002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58.277000000000015</c:v>
                </c:pt>
                <c:pt idx="35">
                  <c:v>69.37</c:v>
                </c:pt>
                <c:pt idx="36">
                  <c:v>65.607999999999976</c:v>
                </c:pt>
                <c:pt idx="37">
                  <c:v>66.667000000000002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58.277000000000015</c:v>
                </c:pt>
                <c:pt idx="47">
                  <c:v>69.37</c:v>
                </c:pt>
                <c:pt idx="48">
                  <c:v>65.607999999999976</c:v>
                </c:pt>
                <c:pt idx="49">
                  <c:v>66.667000000000002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58.277000000000015</c:v>
                </c:pt>
                <c:pt idx="59">
                  <c:v>69.37</c:v>
                </c:pt>
                <c:pt idx="60">
                  <c:v>65.607999999999976</c:v>
                </c:pt>
                <c:pt idx="61">
                  <c:v>66.667000000000002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58.277000000000015</c:v>
                </c:pt>
                <c:pt idx="71">
                  <c:v>69.37</c:v>
                </c:pt>
                <c:pt idx="72">
                  <c:v>65.607999999999976</c:v>
                </c:pt>
                <c:pt idx="73">
                  <c:v>66.667000000000002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58.277000000000015</c:v>
                </c:pt>
                <c:pt idx="83">
                  <c:v>69.37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25.793000000000035</c:v>
                </c:pt>
                <c:pt idx="1">
                  <c:v>26.72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23.937999999999988</c:v>
                </c:pt>
                <c:pt idx="8">
                  <c:v>27.206999999999994</c:v>
                </c:pt>
                <c:pt idx="9">
                  <c:v>28.454000000000008</c:v>
                </c:pt>
                <c:pt idx="10">
                  <c:v>14.287000000000006</c:v>
                </c:pt>
                <c:pt idx="11">
                  <c:v>10.808999999999997</c:v>
                </c:pt>
                <c:pt idx="12">
                  <c:v>25.793000000000035</c:v>
                </c:pt>
                <c:pt idx="13">
                  <c:v>26.72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23.937999999999988</c:v>
                </c:pt>
                <c:pt idx="20">
                  <c:v>27.206999999999994</c:v>
                </c:pt>
                <c:pt idx="21">
                  <c:v>28.454000000000008</c:v>
                </c:pt>
                <c:pt idx="22">
                  <c:v>14.287000000000006</c:v>
                </c:pt>
                <c:pt idx="23">
                  <c:v>10.808999999999997</c:v>
                </c:pt>
                <c:pt idx="24">
                  <c:v>25.793000000000035</c:v>
                </c:pt>
                <c:pt idx="25">
                  <c:v>26.72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23.937999999999988</c:v>
                </c:pt>
                <c:pt idx="32">
                  <c:v>27.206999999999994</c:v>
                </c:pt>
                <c:pt idx="33">
                  <c:v>28.454000000000008</c:v>
                </c:pt>
                <c:pt idx="34">
                  <c:v>14.287000000000006</c:v>
                </c:pt>
                <c:pt idx="35">
                  <c:v>10.808999999999997</c:v>
                </c:pt>
                <c:pt idx="36">
                  <c:v>25.793000000000035</c:v>
                </c:pt>
                <c:pt idx="37">
                  <c:v>26.72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23.937999999999988</c:v>
                </c:pt>
                <c:pt idx="44">
                  <c:v>27.206999999999994</c:v>
                </c:pt>
                <c:pt idx="45">
                  <c:v>28.454000000000008</c:v>
                </c:pt>
                <c:pt idx="46">
                  <c:v>14.287000000000006</c:v>
                </c:pt>
                <c:pt idx="47">
                  <c:v>10.808999999999997</c:v>
                </c:pt>
                <c:pt idx="48">
                  <c:v>25.793000000000035</c:v>
                </c:pt>
                <c:pt idx="49">
                  <c:v>26.72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23.937999999999988</c:v>
                </c:pt>
                <c:pt idx="56">
                  <c:v>27.206999999999994</c:v>
                </c:pt>
                <c:pt idx="57">
                  <c:v>28.454000000000008</c:v>
                </c:pt>
                <c:pt idx="58">
                  <c:v>14.287000000000006</c:v>
                </c:pt>
                <c:pt idx="59">
                  <c:v>10.808999999999997</c:v>
                </c:pt>
                <c:pt idx="60">
                  <c:v>25.793000000000035</c:v>
                </c:pt>
                <c:pt idx="61">
                  <c:v>26.72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23.937999999999988</c:v>
                </c:pt>
                <c:pt idx="68">
                  <c:v>27.206999999999994</c:v>
                </c:pt>
                <c:pt idx="69">
                  <c:v>28.454000000000008</c:v>
                </c:pt>
                <c:pt idx="70">
                  <c:v>14.287000000000006</c:v>
                </c:pt>
                <c:pt idx="71">
                  <c:v>10.808999999999997</c:v>
                </c:pt>
                <c:pt idx="72">
                  <c:v>25.793000000000035</c:v>
                </c:pt>
                <c:pt idx="73">
                  <c:v>26.72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23.937999999999988</c:v>
                </c:pt>
                <c:pt idx="80">
                  <c:v>27.206999999999994</c:v>
                </c:pt>
                <c:pt idx="81">
                  <c:v>28.454000000000008</c:v>
                </c:pt>
                <c:pt idx="82">
                  <c:v>14.287000000000006</c:v>
                </c:pt>
                <c:pt idx="83">
                  <c:v>10.808999999999997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449968"/>
        <c:axId val="429450528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132.608</c:v>
                </c:pt>
                <c:pt idx="13">
                  <c:v>123.608</c:v>
                </c:pt>
                <c:pt idx="14">
                  <c:v>128.69200000000001</c:v>
                </c:pt>
                <c:pt idx="15">
                  <c:v>129.77600000000001</c:v>
                </c:pt>
                <c:pt idx="16">
                  <c:v>135.40199999999999</c:v>
                </c:pt>
                <c:pt idx="17">
                  <c:v>139.636</c:v>
                </c:pt>
                <c:pt idx="18">
                  <c:v>142.053</c:v>
                </c:pt>
                <c:pt idx="19">
                  <c:v>152.529</c:v>
                </c:pt>
                <c:pt idx="20">
                  <c:v>149.40299999999999</c:v>
                </c:pt>
                <c:pt idx="21">
                  <c:v>143.625</c:v>
                </c:pt>
                <c:pt idx="22">
                  <c:v>157.21</c:v>
                </c:pt>
                <c:pt idx="23">
                  <c:v>161.32599999999999</c:v>
                </c:pt>
                <c:pt idx="24">
                  <c:v>160.595</c:v>
                </c:pt>
                <c:pt idx="25">
                  <c:v>162.49600000000001</c:v>
                </c:pt>
                <c:pt idx="26">
                  <c:v>160.07300000000001</c:v>
                </c:pt>
                <c:pt idx="27">
                  <c:v>154.74100000000001</c:v>
                </c:pt>
                <c:pt idx="28">
                  <c:v>154.947</c:v>
                </c:pt>
                <c:pt idx="29">
                  <c:v>149.767</c:v>
                </c:pt>
                <c:pt idx="30">
                  <c:v>156.50700000000001</c:v>
                </c:pt>
                <c:pt idx="31">
                  <c:v>160.33799999999999</c:v>
                </c:pt>
                <c:pt idx="32">
                  <c:v>161.05099999999999</c:v>
                </c:pt>
                <c:pt idx="33">
                  <c:v>154.715</c:v>
                </c:pt>
                <c:pt idx="34">
                  <c:v>161.27799999999999</c:v>
                </c:pt>
                <c:pt idx="35">
                  <c:v>166.095</c:v>
                </c:pt>
                <c:pt idx="36">
                  <c:v>170.24700000000001</c:v>
                </c:pt>
                <c:pt idx="37">
                  <c:v>162.83199999999999</c:v>
                </c:pt>
                <c:pt idx="38">
                  <c:v>152.029</c:v>
                </c:pt>
                <c:pt idx="39">
                  <c:v>154.95699999999999</c:v>
                </c:pt>
                <c:pt idx="40">
                  <c:v>154.24700000000001</c:v>
                </c:pt>
                <c:pt idx="41">
                  <c:v>152.06</c:v>
                </c:pt>
                <c:pt idx="42">
                  <c:v>151.494</c:v>
                </c:pt>
                <c:pt idx="43">
                  <c:v>147.80600000000001</c:v>
                </c:pt>
                <c:pt idx="44">
                  <c:v>137.33099999999999</c:v>
                </c:pt>
                <c:pt idx="45">
                  <c:v>130.053</c:v>
                </c:pt>
                <c:pt idx="46">
                  <c:v>133.387</c:v>
                </c:pt>
                <c:pt idx="47">
                  <c:v>145.63800000000001</c:v>
                </c:pt>
                <c:pt idx="48">
                  <c:v>141.12899999999999</c:v>
                </c:pt>
                <c:pt idx="49">
                  <c:v>138.578</c:v>
                </c:pt>
                <c:pt idx="50">
                  <c:v>130.39099999999999</c:v>
                </c:pt>
                <c:pt idx="51">
                  <c:v>120.59099999999999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127.081</c:v>
                </c:pt>
                <c:pt idx="55">
                  <c:v>132.03700000000001</c:v>
                </c:pt>
                <c:pt idx="56">
                  <c:v>137.06</c:v>
                </c:pt>
                <c:pt idx="57">
                  <c:v>124.18300000000001</c:v>
                </c:pt>
                <c:pt idx="58">
                  <c:v>126.35599999999999</c:v>
                </c:pt>
                <c:pt idx="59">
                  <c:v>140.006</c:v>
                </c:pt>
                <c:pt idx="60">
                  <c:v>140.137</c:v>
                </c:pt>
                <c:pt idx="61">
                  <c:v>136.251</c:v>
                </c:pt>
                <c:pt idx="62">
                  <c:v>132.435</c:v>
                </c:pt>
                <c:pt idx="63">
                  <c:v>128.19999999999999</c:v>
                </c:pt>
                <c:pt idx="64">
                  <c:v>129.99199999999999</c:v>
                </c:pt>
                <c:pt idx="65">
                  <c:v>128.38771428999999</c:v>
                </c:pt>
                <c:pt idx="66">
                  <c:v>136.66764203</c:v>
                </c:pt>
                <c:pt idx="67">
                  <c:v>138.00149999999999</c:v>
                </c:pt>
                <c:pt idx="68">
                  <c:v>136.64070000000001</c:v>
                </c:pt>
                <c:pt idx="69">
                  <c:v>128.31190000000001</c:v>
                </c:pt>
                <c:pt idx="70">
                  <c:v>134.4794</c:v>
                </c:pt>
                <c:pt idx="71">
                  <c:v>141.26660000000001</c:v>
                </c:pt>
                <c:pt idx="72">
                  <c:v>139.49959999999999</c:v>
                </c:pt>
                <c:pt idx="73">
                  <c:v>135.4496</c:v>
                </c:pt>
                <c:pt idx="74">
                  <c:v>131.27860000000001</c:v>
                </c:pt>
                <c:pt idx="75">
                  <c:v>130.11160000000001</c:v>
                </c:pt>
                <c:pt idx="76">
                  <c:v>131.51570000000001</c:v>
                </c:pt>
                <c:pt idx="77">
                  <c:v>133.42830000000001</c:v>
                </c:pt>
                <c:pt idx="78">
                  <c:v>138.26660000000001</c:v>
                </c:pt>
                <c:pt idx="79">
                  <c:v>140.2235</c:v>
                </c:pt>
                <c:pt idx="80">
                  <c:v>138.38820000000001</c:v>
                </c:pt>
                <c:pt idx="81">
                  <c:v>131.2133</c:v>
                </c:pt>
                <c:pt idx="82">
                  <c:v>136.63300000000001</c:v>
                </c:pt>
                <c:pt idx="83">
                  <c:v>143.25120000000001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235.85499999999999</c:v>
                </c:pt>
                <c:pt idx="1">
                  <c:v>229.499</c:v>
                </c:pt>
                <c:pt idx="2">
                  <c:v>221.61199999999999</c:v>
                </c:pt>
                <c:pt idx="3">
                  <c:v>216.76</c:v>
                </c:pt>
                <c:pt idx="4">
                  <c:v>218.15199999999999</c:v>
                </c:pt>
                <c:pt idx="5">
                  <c:v>219.25200000000001</c:v>
                </c:pt>
                <c:pt idx="6">
                  <c:v>217.56100000000001</c:v>
                </c:pt>
                <c:pt idx="7">
                  <c:v>212.14500000000001</c:v>
                </c:pt>
                <c:pt idx="8">
                  <c:v>212.45099999999999</c:v>
                </c:pt>
                <c:pt idx="9">
                  <c:v>203.673</c:v>
                </c:pt>
                <c:pt idx="10">
                  <c:v>219.55500000000001</c:v>
                </c:pt>
                <c:pt idx="11">
                  <c:v>240.36799999999999</c:v>
                </c:pt>
                <c:pt idx="12">
                  <c:v>243.977</c:v>
                </c:pt>
                <c:pt idx="13">
                  <c:v>241.34800000000001</c:v>
                </c:pt>
                <c:pt idx="14">
                  <c:v>232.93100000000001</c:v>
                </c:pt>
                <c:pt idx="15">
                  <c:v>228.58099999999999</c:v>
                </c:pt>
                <c:pt idx="16">
                  <c:v>222.584</c:v>
                </c:pt>
                <c:pt idx="17">
                  <c:v>221.09899999999999</c:v>
                </c:pt>
                <c:pt idx="18">
                  <c:v>217.71899999999999</c:v>
                </c:pt>
                <c:pt idx="19">
                  <c:v>218.255</c:v>
                </c:pt>
                <c:pt idx="20">
                  <c:v>225.21600000000001</c:v>
                </c:pt>
                <c:pt idx="21">
                  <c:v>217.35599999999999</c:v>
                </c:pt>
                <c:pt idx="22">
                  <c:v>222.93700000000001</c:v>
                </c:pt>
                <c:pt idx="23">
                  <c:v>235.465</c:v>
                </c:pt>
                <c:pt idx="24">
                  <c:v>261.64800000000002</c:v>
                </c:pt>
                <c:pt idx="25">
                  <c:v>256.21899999999999</c:v>
                </c:pt>
                <c:pt idx="26">
                  <c:v>243.71600000000001</c:v>
                </c:pt>
                <c:pt idx="27">
                  <c:v>243.47900000000001</c:v>
                </c:pt>
                <c:pt idx="28">
                  <c:v>243.40899999999999</c:v>
                </c:pt>
                <c:pt idx="29">
                  <c:v>242.66200000000001</c:v>
                </c:pt>
                <c:pt idx="30">
                  <c:v>240.93199999999999</c:v>
                </c:pt>
                <c:pt idx="31">
                  <c:v>230.411</c:v>
                </c:pt>
                <c:pt idx="32">
                  <c:v>227.697</c:v>
                </c:pt>
                <c:pt idx="33">
                  <c:v>225.59399999999999</c:v>
                </c:pt>
                <c:pt idx="34">
                  <c:v>233.84200000000001</c:v>
                </c:pt>
                <c:pt idx="35">
                  <c:v>238.58699999999999</c:v>
                </c:pt>
                <c:pt idx="36">
                  <c:v>261.10899999999998</c:v>
                </c:pt>
                <c:pt idx="37">
                  <c:v>253.63499999999999</c:v>
                </c:pt>
                <c:pt idx="38">
                  <c:v>239.55799999999999</c:v>
                </c:pt>
                <c:pt idx="39">
                  <c:v>243.511</c:v>
                </c:pt>
                <c:pt idx="40">
                  <c:v>242.48400000000001</c:v>
                </c:pt>
                <c:pt idx="41">
                  <c:v>238.417</c:v>
                </c:pt>
                <c:pt idx="42">
                  <c:v>232.85900000000001</c:v>
                </c:pt>
                <c:pt idx="43">
                  <c:v>226.78800000000001</c:v>
                </c:pt>
                <c:pt idx="44">
                  <c:v>223.20400000000001</c:v>
                </c:pt>
                <c:pt idx="45">
                  <c:v>215.89599999999999</c:v>
                </c:pt>
                <c:pt idx="46">
                  <c:v>224.91800000000001</c:v>
                </c:pt>
                <c:pt idx="47">
                  <c:v>236.816</c:v>
                </c:pt>
                <c:pt idx="48">
                  <c:v>247.94800000000001</c:v>
                </c:pt>
                <c:pt idx="49">
                  <c:v>252.56700000000001</c:v>
                </c:pt>
                <c:pt idx="50">
                  <c:v>239.62899999999999</c:v>
                </c:pt>
                <c:pt idx="51">
                  <c:v>239.864</c:v>
                </c:pt>
                <c:pt idx="52">
                  <c:v>242.17400000000001</c:v>
                </c:pt>
                <c:pt idx="53">
                  <c:v>240.31200000000001</c:v>
                </c:pt>
                <c:pt idx="54">
                  <c:v>233.91300000000001</c:v>
                </c:pt>
                <c:pt idx="55">
                  <c:v>236.083</c:v>
                </c:pt>
                <c:pt idx="56">
                  <c:v>239.65799999999999</c:v>
                </c:pt>
                <c:pt idx="57">
                  <c:v>232.12700000000001</c:v>
                </c:pt>
                <c:pt idx="58">
                  <c:v>230.005</c:v>
                </c:pt>
                <c:pt idx="59">
                  <c:v>246.274</c:v>
                </c:pt>
                <c:pt idx="60">
                  <c:v>261.32600000000002</c:v>
                </c:pt>
                <c:pt idx="61">
                  <c:v>251.36699999999999</c:v>
                </c:pt>
                <c:pt idx="62">
                  <c:v>236.05199999999999</c:v>
                </c:pt>
                <c:pt idx="63">
                  <c:v>230.24799999999999</c:v>
                </c:pt>
                <c:pt idx="64">
                  <c:v>235.71700000000001</c:v>
                </c:pt>
                <c:pt idx="65">
                  <c:v>230.01900000000001</c:v>
                </c:pt>
                <c:pt idx="66">
                  <c:v>229.83911054999999</c:v>
                </c:pt>
                <c:pt idx="67">
                  <c:v>222.42240000000001</c:v>
                </c:pt>
                <c:pt idx="68">
                  <c:v>221.9879</c:v>
                </c:pt>
                <c:pt idx="69">
                  <c:v>216.2484</c:v>
                </c:pt>
                <c:pt idx="70">
                  <c:v>224.31479999999999</c:v>
                </c:pt>
                <c:pt idx="71">
                  <c:v>234.37520000000001</c:v>
                </c:pt>
                <c:pt idx="72">
                  <c:v>242.68539999999999</c:v>
                </c:pt>
                <c:pt idx="73">
                  <c:v>241.0487</c:v>
                </c:pt>
                <c:pt idx="74">
                  <c:v>233.16759999999999</c:v>
                </c:pt>
                <c:pt idx="75">
                  <c:v>227.02969999999999</c:v>
                </c:pt>
                <c:pt idx="76">
                  <c:v>225.97730000000001</c:v>
                </c:pt>
                <c:pt idx="77">
                  <c:v>228.41139999999999</c:v>
                </c:pt>
                <c:pt idx="78">
                  <c:v>226.9135</c:v>
                </c:pt>
                <c:pt idx="79">
                  <c:v>222.6378</c:v>
                </c:pt>
                <c:pt idx="80">
                  <c:v>222.89429999999999</c:v>
                </c:pt>
                <c:pt idx="81">
                  <c:v>217.0215</c:v>
                </c:pt>
                <c:pt idx="82">
                  <c:v>225.20849999999999</c:v>
                </c:pt>
                <c:pt idx="83">
                  <c:v>235.6019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449968"/>
        <c:axId val="429450528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451088"/>
        <c:axId val="429451648"/>
      </c:scatterChart>
      <c:dateAx>
        <c:axId val="4294499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2945052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29450528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29449968"/>
        <c:crosses val="autoZero"/>
        <c:crossBetween val="between"/>
        <c:majorUnit val="20"/>
      </c:valAx>
      <c:valAx>
        <c:axId val="42945108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9451648"/>
        <c:crosses val="max"/>
        <c:crossBetween val="midCat"/>
      </c:valAx>
      <c:valAx>
        <c:axId val="42945164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429451088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7.8466019999999999</c:v>
                </c:pt>
                <c:pt idx="1">
                  <c:v>7.1602059999999996</c:v>
                </c:pt>
                <c:pt idx="2">
                  <c:v>7.3899460000000001</c:v>
                </c:pt>
                <c:pt idx="3">
                  <c:v>7.6218690000000002</c:v>
                </c:pt>
                <c:pt idx="4">
                  <c:v>7.6108450000000003</c:v>
                </c:pt>
                <c:pt idx="5">
                  <c:v>7.6068939999999996</c:v>
                </c:pt>
                <c:pt idx="6">
                  <c:v>7.9539140000000002</c:v>
                </c:pt>
                <c:pt idx="7">
                  <c:v>8.0286000000000008</c:v>
                </c:pt>
                <c:pt idx="8">
                  <c:v>7.8179160000000003</c:v>
                </c:pt>
                <c:pt idx="9">
                  <c:v>7.3594629999999999</c:v>
                </c:pt>
                <c:pt idx="10">
                  <c:v>7.1556509999999998</c:v>
                </c:pt>
                <c:pt idx="11">
                  <c:v>7.5511439999999999</c:v>
                </c:pt>
                <c:pt idx="12">
                  <c:v>7.3410010000000003</c:v>
                </c:pt>
                <c:pt idx="13">
                  <c:v>6.952318</c:v>
                </c:pt>
                <c:pt idx="14">
                  <c:v>7.0223620000000002</c:v>
                </c:pt>
                <c:pt idx="15">
                  <c:v>7.2730370000000004</c:v>
                </c:pt>
                <c:pt idx="16">
                  <c:v>6.8583850000000002</c:v>
                </c:pt>
                <c:pt idx="17">
                  <c:v>6.6730520000000002</c:v>
                </c:pt>
                <c:pt idx="18">
                  <c:v>7.2093360000000004</c:v>
                </c:pt>
                <c:pt idx="19">
                  <c:v>7.0810719999999998</c:v>
                </c:pt>
                <c:pt idx="20">
                  <c:v>7.1457249999999997</c:v>
                </c:pt>
                <c:pt idx="21">
                  <c:v>6.7724690000000001</c:v>
                </c:pt>
                <c:pt idx="22">
                  <c:v>6.7741899999999999</c:v>
                </c:pt>
                <c:pt idx="23">
                  <c:v>6.8040180000000001</c:v>
                </c:pt>
                <c:pt idx="24">
                  <c:v>6.6765330000000001</c:v>
                </c:pt>
                <c:pt idx="25">
                  <c:v>6.6581149999999996</c:v>
                </c:pt>
                <c:pt idx="26">
                  <c:v>7.1546649999999996</c:v>
                </c:pt>
                <c:pt idx="27">
                  <c:v>6.6086640000000001</c:v>
                </c:pt>
                <c:pt idx="28">
                  <c:v>6.7182659999999998</c:v>
                </c:pt>
                <c:pt idx="29">
                  <c:v>6.8754379999999999</c:v>
                </c:pt>
                <c:pt idx="30">
                  <c:v>6.8137549999999996</c:v>
                </c:pt>
                <c:pt idx="31">
                  <c:v>7.2556820000000002</c:v>
                </c:pt>
                <c:pt idx="32">
                  <c:v>6.8174530000000004</c:v>
                </c:pt>
                <c:pt idx="33">
                  <c:v>6.6021879999999999</c:v>
                </c:pt>
                <c:pt idx="34">
                  <c:v>7.051253</c:v>
                </c:pt>
                <c:pt idx="35">
                  <c:v>7.5097639999999997</c:v>
                </c:pt>
                <c:pt idx="36">
                  <c:v>7.1254619999999997</c:v>
                </c:pt>
                <c:pt idx="37">
                  <c:v>7.4596780000000003</c:v>
                </c:pt>
                <c:pt idx="38">
                  <c:v>7.416506</c:v>
                </c:pt>
                <c:pt idx="39">
                  <c:v>6.987679</c:v>
                </c:pt>
                <c:pt idx="40">
                  <c:v>7.1398349999999997</c:v>
                </c:pt>
                <c:pt idx="41">
                  <c:v>7.0295759999999996</c:v>
                </c:pt>
                <c:pt idx="42">
                  <c:v>7.5604620000000002</c:v>
                </c:pt>
                <c:pt idx="43">
                  <c:v>7.2951889999999997</c:v>
                </c:pt>
                <c:pt idx="44">
                  <c:v>7.2657489999999996</c:v>
                </c:pt>
                <c:pt idx="45">
                  <c:v>7.0681960000000004</c:v>
                </c:pt>
                <c:pt idx="46">
                  <c:v>7.417357</c:v>
                </c:pt>
                <c:pt idx="47">
                  <c:v>7.3489389999999997</c:v>
                </c:pt>
                <c:pt idx="48">
                  <c:v>7.7666180000000002</c:v>
                </c:pt>
                <c:pt idx="49">
                  <c:v>6.7309140000000003</c:v>
                </c:pt>
                <c:pt idx="50">
                  <c:v>7.2349480000000002</c:v>
                </c:pt>
                <c:pt idx="51">
                  <c:v>7.0765719999999996</c:v>
                </c:pt>
                <c:pt idx="52">
                  <c:v>7.3889509999999996</c:v>
                </c:pt>
                <c:pt idx="53">
                  <c:v>7.2241460000000002</c:v>
                </c:pt>
                <c:pt idx="54">
                  <c:v>6.9589410000000003</c:v>
                </c:pt>
                <c:pt idx="55">
                  <c:v>7.1055869999999999</c:v>
                </c:pt>
                <c:pt idx="56">
                  <c:v>5.860284</c:v>
                </c:pt>
                <c:pt idx="57">
                  <c:v>5.9607099999999997</c:v>
                </c:pt>
                <c:pt idx="58">
                  <c:v>6.1302190000000003</c:v>
                </c:pt>
                <c:pt idx="59">
                  <c:v>6.2600389999999999</c:v>
                </c:pt>
                <c:pt idx="60">
                  <c:v>6.6708629999999998</c:v>
                </c:pt>
                <c:pt idx="61">
                  <c:v>5.8876819999999999</c:v>
                </c:pt>
                <c:pt idx="62">
                  <c:v>5.9443020000000004</c:v>
                </c:pt>
                <c:pt idx="63">
                  <c:v>6.4887170000000003</c:v>
                </c:pt>
                <c:pt idx="64">
                  <c:v>5.8192089999999999</c:v>
                </c:pt>
                <c:pt idx="65">
                  <c:v>6.2799519999999998</c:v>
                </c:pt>
                <c:pt idx="66">
                  <c:v>5.7846330000000004</c:v>
                </c:pt>
                <c:pt idx="67">
                  <c:v>6.2507859999999997</c:v>
                </c:pt>
                <c:pt idx="68">
                  <c:v>5.4730999999999996</c:v>
                </c:pt>
                <c:pt idx="69">
                  <c:v>4.986548</c:v>
                </c:pt>
                <c:pt idx="70">
                  <c:v>4.8805170000000002</c:v>
                </c:pt>
                <c:pt idx="71">
                  <c:v>4.5876469999999996</c:v>
                </c:pt>
                <c:pt idx="72">
                  <c:v>4.9450370000000001</c:v>
                </c:pt>
                <c:pt idx="73">
                  <c:v>3.6614939999999998</c:v>
                </c:pt>
                <c:pt idx="74">
                  <c:v>4.0756569999999996</c:v>
                </c:pt>
                <c:pt idx="75">
                  <c:v>4.1821799999999998</c:v>
                </c:pt>
                <c:pt idx="76">
                  <c:v>4.2578009999999997</c:v>
                </c:pt>
                <c:pt idx="77">
                  <c:v>4.0125999999999999</c:v>
                </c:pt>
                <c:pt idx="78">
                  <c:v>4.1700532258000003</c:v>
                </c:pt>
                <c:pt idx="79">
                  <c:v>4.7734889999999996</c:v>
                </c:pt>
                <c:pt idx="80">
                  <c:v>4.1735930000000003</c:v>
                </c:pt>
                <c:pt idx="81">
                  <c:v>3.9259590000000002</c:v>
                </c:pt>
                <c:pt idx="82">
                  <c:v>3.9110019999999999</c:v>
                </c:pt>
                <c:pt idx="83">
                  <c:v>4.2122570000000001</c:v>
                </c:pt>
                <c:pt idx="84">
                  <c:v>4.0023619999999998</c:v>
                </c:pt>
                <c:pt idx="85">
                  <c:v>3.952607</c:v>
                </c:pt>
                <c:pt idx="86">
                  <c:v>4.4012370000000001</c:v>
                </c:pt>
                <c:pt idx="87">
                  <c:v>4.6440250000000001</c:v>
                </c:pt>
                <c:pt idx="88">
                  <c:v>4.7123150000000003</c:v>
                </c:pt>
                <c:pt idx="89">
                  <c:v>4.2699959999999999</c:v>
                </c:pt>
                <c:pt idx="90">
                  <c:v>4.3503230000000004</c:v>
                </c:pt>
                <c:pt idx="91">
                  <c:v>4.473395</c:v>
                </c:pt>
                <c:pt idx="92">
                  <c:v>4.1051419999999998</c:v>
                </c:pt>
                <c:pt idx="93">
                  <c:v>4.190353</c:v>
                </c:pt>
                <c:pt idx="94">
                  <c:v>3.7823190000000002</c:v>
                </c:pt>
                <c:pt idx="95">
                  <c:v>3.747833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-0.63896500000000001</c:v>
                </c:pt>
                <c:pt idx="1">
                  <c:v>-1.1536839999999999</c:v>
                </c:pt>
                <c:pt idx="2">
                  <c:v>-0.96693399999999996</c:v>
                </c:pt>
                <c:pt idx="3">
                  <c:v>-0.68905799999999995</c:v>
                </c:pt>
                <c:pt idx="4">
                  <c:v>-0.90831899999999999</c:v>
                </c:pt>
                <c:pt idx="5">
                  <c:v>-1.3188500000000001</c:v>
                </c:pt>
                <c:pt idx="6">
                  <c:v>-1.504672</c:v>
                </c:pt>
                <c:pt idx="7">
                  <c:v>-1.5043150000000001</c:v>
                </c:pt>
                <c:pt idx="8">
                  <c:v>-1.413176</c:v>
                </c:pt>
                <c:pt idx="9">
                  <c:v>-1.8247930000000001</c:v>
                </c:pt>
                <c:pt idx="10">
                  <c:v>-1.7368790000000001</c:v>
                </c:pt>
                <c:pt idx="11">
                  <c:v>-2.6133929999999999</c:v>
                </c:pt>
                <c:pt idx="12">
                  <c:v>-1.9472400000000001</c:v>
                </c:pt>
                <c:pt idx="13">
                  <c:v>-1.4550449999999999</c:v>
                </c:pt>
                <c:pt idx="14">
                  <c:v>-1.759333</c:v>
                </c:pt>
                <c:pt idx="15">
                  <c:v>-1.6471389999999999</c:v>
                </c:pt>
                <c:pt idx="16">
                  <c:v>-1.5838890000000001</c:v>
                </c:pt>
                <c:pt idx="17">
                  <c:v>-1.991042</c:v>
                </c:pt>
                <c:pt idx="18">
                  <c:v>-2.177689</c:v>
                </c:pt>
                <c:pt idx="19">
                  <c:v>-2.2196639999999999</c:v>
                </c:pt>
                <c:pt idx="20">
                  <c:v>-1.911557</c:v>
                </c:pt>
                <c:pt idx="21">
                  <c:v>-1.9820059999999999</c:v>
                </c:pt>
                <c:pt idx="22">
                  <c:v>-2.1183369999999999</c:v>
                </c:pt>
                <c:pt idx="23">
                  <c:v>-2.2939229999999999</c:v>
                </c:pt>
                <c:pt idx="24">
                  <c:v>-1.7907310000000001</c:v>
                </c:pt>
                <c:pt idx="25">
                  <c:v>-2.0258259999999999</c:v>
                </c:pt>
                <c:pt idx="26">
                  <c:v>-1.627316</c:v>
                </c:pt>
                <c:pt idx="27">
                  <c:v>-2.1724290000000002</c:v>
                </c:pt>
                <c:pt idx="28">
                  <c:v>-2.0687769999999999</c:v>
                </c:pt>
                <c:pt idx="29">
                  <c:v>-1.927373</c:v>
                </c:pt>
                <c:pt idx="30">
                  <c:v>-2.202874</c:v>
                </c:pt>
                <c:pt idx="31">
                  <c:v>-1.9047320000000001</c:v>
                </c:pt>
                <c:pt idx="32">
                  <c:v>-2.3109120000000001</c:v>
                </c:pt>
                <c:pt idx="33">
                  <c:v>-2.377224</c:v>
                </c:pt>
                <c:pt idx="34">
                  <c:v>-2.8034789999999998</c:v>
                </c:pt>
                <c:pt idx="35">
                  <c:v>-3.0336080000000001</c:v>
                </c:pt>
                <c:pt idx="36">
                  <c:v>-2.3954680000000002</c:v>
                </c:pt>
                <c:pt idx="37">
                  <c:v>-2.3276460000000001</c:v>
                </c:pt>
                <c:pt idx="38">
                  <c:v>-2.5068570000000001</c:v>
                </c:pt>
                <c:pt idx="39">
                  <c:v>-2.3609049999999998</c:v>
                </c:pt>
                <c:pt idx="40">
                  <c:v>-2.6985999999999999</c:v>
                </c:pt>
                <c:pt idx="41">
                  <c:v>-2.4123610000000002</c:v>
                </c:pt>
                <c:pt idx="42">
                  <c:v>-2.2546580000000001</c:v>
                </c:pt>
                <c:pt idx="43">
                  <c:v>-2.0694590000000002</c:v>
                </c:pt>
                <c:pt idx="44">
                  <c:v>-2.5057140000000002</c:v>
                </c:pt>
                <c:pt idx="45">
                  <c:v>-2.3536769999999998</c:v>
                </c:pt>
                <c:pt idx="46">
                  <c:v>-2.55078</c:v>
                </c:pt>
                <c:pt idx="47">
                  <c:v>-3.130363</c:v>
                </c:pt>
                <c:pt idx="48">
                  <c:v>-2.6661130000000002</c:v>
                </c:pt>
                <c:pt idx="49">
                  <c:v>-3.1582129999999999</c:v>
                </c:pt>
                <c:pt idx="50">
                  <c:v>-3.1051660000000001</c:v>
                </c:pt>
                <c:pt idx="51">
                  <c:v>-3.0317319999999999</c:v>
                </c:pt>
                <c:pt idx="52">
                  <c:v>-2.891391</c:v>
                </c:pt>
                <c:pt idx="53">
                  <c:v>-3.15083</c:v>
                </c:pt>
                <c:pt idx="54">
                  <c:v>-3.2961459999999998</c:v>
                </c:pt>
                <c:pt idx="55">
                  <c:v>-2.6586530000000002</c:v>
                </c:pt>
                <c:pt idx="56">
                  <c:v>-2.3966479999999999</c:v>
                </c:pt>
                <c:pt idx="57">
                  <c:v>-3.3061919999999998</c:v>
                </c:pt>
                <c:pt idx="58">
                  <c:v>-3.3980260000000002</c:v>
                </c:pt>
                <c:pt idx="59">
                  <c:v>-3.4608669999999999</c:v>
                </c:pt>
                <c:pt idx="60">
                  <c:v>-3.011517</c:v>
                </c:pt>
                <c:pt idx="61">
                  <c:v>-3.15124</c:v>
                </c:pt>
                <c:pt idx="62">
                  <c:v>-3.2283539999999999</c:v>
                </c:pt>
                <c:pt idx="63">
                  <c:v>-3.8546320000000001</c:v>
                </c:pt>
                <c:pt idx="64">
                  <c:v>-3.1074830000000002</c:v>
                </c:pt>
                <c:pt idx="65">
                  <c:v>-3.374676</c:v>
                </c:pt>
                <c:pt idx="66">
                  <c:v>-3.4358029999999999</c:v>
                </c:pt>
                <c:pt idx="67">
                  <c:v>-2.8620809999999999</c:v>
                </c:pt>
                <c:pt idx="68">
                  <c:v>-3.199719</c:v>
                </c:pt>
                <c:pt idx="69">
                  <c:v>-3.5875140000000001</c:v>
                </c:pt>
                <c:pt idx="70">
                  <c:v>-4.3360149999999997</c:v>
                </c:pt>
                <c:pt idx="71">
                  <c:v>-3.8153570000000001</c:v>
                </c:pt>
                <c:pt idx="72">
                  <c:v>-3.3561230000000002</c:v>
                </c:pt>
                <c:pt idx="73">
                  <c:v>-3.4859640000000001</c:v>
                </c:pt>
                <c:pt idx="74">
                  <c:v>-3.234019</c:v>
                </c:pt>
                <c:pt idx="75">
                  <c:v>-3.1648320000000001</c:v>
                </c:pt>
                <c:pt idx="76">
                  <c:v>-2.6750919999999998</c:v>
                </c:pt>
                <c:pt idx="77">
                  <c:v>-3.8361663648</c:v>
                </c:pt>
                <c:pt idx="78">
                  <c:v>-3.1428784470000002</c:v>
                </c:pt>
                <c:pt idx="79">
                  <c:v>-3.506338</c:v>
                </c:pt>
                <c:pt idx="80">
                  <c:v>-3.8414419999999998</c:v>
                </c:pt>
                <c:pt idx="81">
                  <c:v>-3.8685939999999999</c:v>
                </c:pt>
                <c:pt idx="82">
                  <c:v>-3.9802439999999999</c:v>
                </c:pt>
                <c:pt idx="83">
                  <c:v>-4.603345</c:v>
                </c:pt>
                <c:pt idx="84">
                  <c:v>-4.3946779999999999</c:v>
                </c:pt>
                <c:pt idx="85">
                  <c:v>-4.578551</c:v>
                </c:pt>
                <c:pt idx="86">
                  <c:v>-4.773949</c:v>
                </c:pt>
                <c:pt idx="87">
                  <c:v>-4.8601520000000002</c:v>
                </c:pt>
                <c:pt idx="88">
                  <c:v>-4.8431940000000004</c:v>
                </c:pt>
                <c:pt idx="89">
                  <c:v>-4.4133110000000002</c:v>
                </c:pt>
                <c:pt idx="90">
                  <c:v>-4.4283260000000002</c:v>
                </c:pt>
                <c:pt idx="91">
                  <c:v>-4.4283070000000002</c:v>
                </c:pt>
                <c:pt idx="92">
                  <c:v>-4.9088320000000003</c:v>
                </c:pt>
                <c:pt idx="93">
                  <c:v>-5.0194029999999996</c:v>
                </c:pt>
                <c:pt idx="94">
                  <c:v>-4.9372809999999996</c:v>
                </c:pt>
                <c:pt idx="95">
                  <c:v>-5.2473390000000002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262736"/>
        <c:axId val="430263296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7.2076370000000001</c:v>
                </c:pt>
                <c:pt idx="1">
                  <c:v>6.0065219999999995</c:v>
                </c:pt>
                <c:pt idx="2">
                  <c:v>6.4230119999999999</c:v>
                </c:pt>
                <c:pt idx="3">
                  <c:v>6.9328110000000001</c:v>
                </c:pt>
                <c:pt idx="4">
                  <c:v>6.7025260000000006</c:v>
                </c:pt>
                <c:pt idx="5">
                  <c:v>6.2880439999999993</c:v>
                </c:pt>
                <c:pt idx="6">
                  <c:v>6.4492419999999999</c:v>
                </c:pt>
                <c:pt idx="7">
                  <c:v>6.5242850000000008</c:v>
                </c:pt>
                <c:pt idx="8">
                  <c:v>6.4047400000000003</c:v>
                </c:pt>
                <c:pt idx="9">
                  <c:v>5.5346700000000002</c:v>
                </c:pt>
                <c:pt idx="10">
                  <c:v>5.4187719999999997</c:v>
                </c:pt>
                <c:pt idx="11">
                  <c:v>4.9377510000000004</c:v>
                </c:pt>
                <c:pt idx="12">
                  <c:v>5.3937610000000005</c:v>
                </c:pt>
                <c:pt idx="13">
                  <c:v>5.4972729999999999</c:v>
                </c:pt>
                <c:pt idx="14">
                  <c:v>5.2630290000000004</c:v>
                </c:pt>
                <c:pt idx="15">
                  <c:v>5.6258980000000003</c:v>
                </c:pt>
                <c:pt idx="16">
                  <c:v>5.2744960000000001</c:v>
                </c:pt>
                <c:pt idx="17">
                  <c:v>4.68201</c:v>
                </c:pt>
                <c:pt idx="18">
                  <c:v>5.0316470000000004</c:v>
                </c:pt>
                <c:pt idx="19">
                  <c:v>4.861408</c:v>
                </c:pt>
                <c:pt idx="20">
                  <c:v>5.2341679999999995</c:v>
                </c:pt>
                <c:pt idx="21">
                  <c:v>4.7904629999999999</c:v>
                </c:pt>
                <c:pt idx="22">
                  <c:v>4.6558530000000005</c:v>
                </c:pt>
                <c:pt idx="23">
                  <c:v>4.5100949999999997</c:v>
                </c:pt>
                <c:pt idx="24">
                  <c:v>4.885802</c:v>
                </c:pt>
                <c:pt idx="25">
                  <c:v>4.6322890000000001</c:v>
                </c:pt>
                <c:pt idx="26">
                  <c:v>5.5273489999999992</c:v>
                </c:pt>
                <c:pt idx="27">
                  <c:v>4.4362349999999999</c:v>
                </c:pt>
                <c:pt idx="28">
                  <c:v>4.649489</c:v>
                </c:pt>
                <c:pt idx="29">
                  <c:v>4.9480649999999997</c:v>
                </c:pt>
                <c:pt idx="30">
                  <c:v>4.6108809999999991</c:v>
                </c:pt>
                <c:pt idx="31">
                  <c:v>5.3509500000000001</c:v>
                </c:pt>
                <c:pt idx="32">
                  <c:v>4.5065410000000004</c:v>
                </c:pt>
                <c:pt idx="33">
                  <c:v>4.2249639999999999</c:v>
                </c:pt>
                <c:pt idx="34">
                  <c:v>4.2477739999999997</c:v>
                </c:pt>
                <c:pt idx="35">
                  <c:v>4.4761559999999996</c:v>
                </c:pt>
                <c:pt idx="36">
                  <c:v>4.7299939999999996</c:v>
                </c:pt>
                <c:pt idx="37">
                  <c:v>5.1320320000000006</c:v>
                </c:pt>
                <c:pt idx="38">
                  <c:v>4.9096489999999999</c:v>
                </c:pt>
                <c:pt idx="39">
                  <c:v>4.6267740000000002</c:v>
                </c:pt>
                <c:pt idx="40">
                  <c:v>4.4412349999999998</c:v>
                </c:pt>
                <c:pt idx="41">
                  <c:v>4.6172149999999998</c:v>
                </c:pt>
                <c:pt idx="42">
                  <c:v>5.3058040000000002</c:v>
                </c:pt>
                <c:pt idx="43">
                  <c:v>5.2257299999999995</c:v>
                </c:pt>
                <c:pt idx="44">
                  <c:v>4.7600349999999993</c:v>
                </c:pt>
                <c:pt idx="45">
                  <c:v>4.714519000000001</c:v>
                </c:pt>
                <c:pt idx="46">
                  <c:v>4.8665769999999995</c:v>
                </c:pt>
                <c:pt idx="47">
                  <c:v>4.2185759999999997</c:v>
                </c:pt>
                <c:pt idx="48">
                  <c:v>5.1005050000000001</c:v>
                </c:pt>
                <c:pt idx="49">
                  <c:v>3.5727010000000003</c:v>
                </c:pt>
                <c:pt idx="50">
                  <c:v>4.1297820000000005</c:v>
                </c:pt>
                <c:pt idx="51">
                  <c:v>4.0448399999999998</c:v>
                </c:pt>
                <c:pt idx="52">
                  <c:v>4.49756</c:v>
                </c:pt>
                <c:pt idx="53">
                  <c:v>4.0733160000000002</c:v>
                </c:pt>
                <c:pt idx="54">
                  <c:v>3.6627950000000005</c:v>
                </c:pt>
                <c:pt idx="55">
                  <c:v>4.4469339999999997</c:v>
                </c:pt>
                <c:pt idx="56">
                  <c:v>3.4636360000000002</c:v>
                </c:pt>
                <c:pt idx="57">
                  <c:v>2.6545179999999999</c:v>
                </c:pt>
                <c:pt idx="58">
                  <c:v>2.7321930000000001</c:v>
                </c:pt>
                <c:pt idx="59">
                  <c:v>2.799172</c:v>
                </c:pt>
                <c:pt idx="60">
                  <c:v>3.6593459999999998</c:v>
                </c:pt>
                <c:pt idx="61">
                  <c:v>2.7364419999999998</c:v>
                </c:pt>
                <c:pt idx="62">
                  <c:v>2.7159480000000005</c:v>
                </c:pt>
                <c:pt idx="63">
                  <c:v>2.6340850000000002</c:v>
                </c:pt>
                <c:pt idx="64">
                  <c:v>2.7117259999999996</c:v>
                </c:pt>
                <c:pt idx="65">
                  <c:v>2.9052759999999997</c:v>
                </c:pt>
                <c:pt idx="66">
                  <c:v>2.3488300000000004</c:v>
                </c:pt>
                <c:pt idx="67">
                  <c:v>3.3887049999999999</c:v>
                </c:pt>
                <c:pt idx="68">
                  <c:v>2.2733809999999997</c:v>
                </c:pt>
                <c:pt idx="69">
                  <c:v>1.3990339999999999</c:v>
                </c:pt>
                <c:pt idx="70">
                  <c:v>0.54450200000000049</c:v>
                </c:pt>
                <c:pt idx="71">
                  <c:v>0.77228999999999948</c:v>
                </c:pt>
                <c:pt idx="72">
                  <c:v>1.5889139999999999</c:v>
                </c:pt>
                <c:pt idx="73">
                  <c:v>0.17552999999999974</c:v>
                </c:pt>
                <c:pt idx="74">
                  <c:v>0.84163799999999966</c:v>
                </c:pt>
                <c:pt idx="75">
                  <c:v>1.0173479999999997</c:v>
                </c:pt>
                <c:pt idx="76">
                  <c:v>1.5827089999999999</c:v>
                </c:pt>
                <c:pt idx="77">
                  <c:v>0.17643363519999999</c:v>
                </c:pt>
                <c:pt idx="78">
                  <c:v>1.0271747788000001</c:v>
                </c:pt>
                <c:pt idx="79">
                  <c:v>1.2671509999999997</c:v>
                </c:pt>
                <c:pt idx="80">
                  <c:v>0.33215100000000053</c:v>
                </c:pt>
                <c:pt idx="81">
                  <c:v>5.7365000000000332E-2</c:v>
                </c:pt>
                <c:pt idx="82">
                  <c:v>-6.9242000000000026E-2</c:v>
                </c:pt>
                <c:pt idx="83">
                  <c:v>-0.39108799999999988</c:v>
                </c:pt>
                <c:pt idx="84">
                  <c:v>-0.39231600000000011</c:v>
                </c:pt>
                <c:pt idx="85">
                  <c:v>-0.62594400000000006</c:v>
                </c:pt>
                <c:pt idx="86">
                  <c:v>-0.37271199999999993</c:v>
                </c:pt>
                <c:pt idx="87">
                  <c:v>-0.21612700000000018</c:v>
                </c:pt>
                <c:pt idx="88">
                  <c:v>-0.13087900000000019</c:v>
                </c:pt>
                <c:pt idx="89">
                  <c:v>-0.1433150000000003</c:v>
                </c:pt>
                <c:pt idx="90">
                  <c:v>-7.8002999999999822E-2</c:v>
                </c:pt>
                <c:pt idx="91">
                  <c:v>4.5087999999999795E-2</c:v>
                </c:pt>
                <c:pt idx="92">
                  <c:v>-0.80369000000000046</c:v>
                </c:pt>
                <c:pt idx="93">
                  <c:v>-0.82904999999999962</c:v>
                </c:pt>
                <c:pt idx="94">
                  <c:v>-1.1549619999999994</c:v>
                </c:pt>
                <c:pt idx="95">
                  <c:v>-1.4995060000000002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262736"/>
        <c:axId val="430263296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3863562669778915E-2"/>
                  <c:y val="3.95359503239237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79</c:v>
                </c:pt>
                <c:pt idx="1">
                  <c:v>79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263856"/>
        <c:axId val="430264416"/>
      </c:scatterChart>
      <c:dateAx>
        <c:axId val="4302627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026329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026329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0262736"/>
        <c:crosses val="autoZero"/>
        <c:crossBetween val="between"/>
      </c:valAx>
      <c:valAx>
        <c:axId val="430263856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0264416"/>
        <c:crosses val="max"/>
        <c:crossBetween val="midCat"/>
      </c:valAx>
      <c:valAx>
        <c:axId val="4302644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026385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0.15331162690000011</c:v>
                </c:pt>
                <c:pt idx="1">
                  <c:v>0.28050689319999988</c:v>
                </c:pt>
                <c:pt idx="2">
                  <c:v>0.28493853820000004</c:v>
                </c:pt>
                <c:pt idx="3">
                  <c:v>0.23706198540000023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6.978706279999991E-2</c:v>
                </c:pt>
                <c:pt idx="1">
                  <c:v>0.15784646850000006</c:v>
                </c:pt>
                <c:pt idx="2">
                  <c:v>0.18936772779999989</c:v>
                </c:pt>
                <c:pt idx="3">
                  <c:v>7.5698342000000141E-2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3.1024136400000013E-2</c:v>
                </c:pt>
                <c:pt idx="1">
                  <c:v>7.9917356159999953E-2</c:v>
                </c:pt>
                <c:pt idx="2">
                  <c:v>9.7020551209999972E-2</c:v>
                </c:pt>
                <c:pt idx="3">
                  <c:v>3.7357330269999989E-2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1.9450759240000004E-2</c:v>
                </c:pt>
                <c:pt idx="1">
                  <c:v>4.8099079449999971E-2</c:v>
                </c:pt>
                <c:pt idx="2">
                  <c:v>5.0269292610000016E-2</c:v>
                </c:pt>
                <c:pt idx="3">
                  <c:v>3.1092573889999975E-2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271696"/>
        <c:axId val="430272256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0.27357358534000004</c:v>
                </c:pt>
                <c:pt idx="1">
                  <c:v>0.56636979730999992</c:v>
                </c:pt>
                <c:pt idx="2">
                  <c:v>0.62159610981999991</c:v>
                </c:pt>
                <c:pt idx="3">
                  <c:v>0.38121023156000033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271696"/>
        <c:axId val="430272256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273376"/>
        <c:axId val="430272816"/>
      </c:scatterChart>
      <c:catAx>
        <c:axId val="43027169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0272256"/>
        <c:crosses val="autoZero"/>
        <c:auto val="1"/>
        <c:lblAlgn val="ctr"/>
        <c:lblOffset val="100"/>
        <c:tickLblSkip val="1"/>
        <c:noMultiLvlLbl val="0"/>
      </c:catAx>
      <c:valAx>
        <c:axId val="430272256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0271696"/>
        <c:crosses val="autoZero"/>
        <c:crossBetween val="between"/>
        <c:majorUnit val="0.1"/>
      </c:valAx>
      <c:valAx>
        <c:axId val="430272816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0273376"/>
        <c:crosses val="max"/>
        <c:crossBetween val="midCat"/>
        <c:majorUnit val="0.5"/>
      </c:valAx>
      <c:valAx>
        <c:axId val="4302733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0272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3.395032</c:v>
                </c:pt>
                <c:pt idx="1">
                  <c:v>3.6327859999999998</c:v>
                </c:pt>
                <c:pt idx="2">
                  <c:v>3.6852580000000001</c:v>
                </c:pt>
                <c:pt idx="3">
                  <c:v>3.6822330000000001</c:v>
                </c:pt>
                <c:pt idx="4">
                  <c:v>3.7710970000000001</c:v>
                </c:pt>
                <c:pt idx="5">
                  <c:v>3.8073000000000001</c:v>
                </c:pt>
                <c:pt idx="6">
                  <c:v>3.8220969999999999</c:v>
                </c:pt>
                <c:pt idx="7">
                  <c:v>3.7635160000000001</c:v>
                </c:pt>
                <c:pt idx="8">
                  <c:v>3.731033</c:v>
                </c:pt>
                <c:pt idx="9">
                  <c:v>4.0197419999999999</c:v>
                </c:pt>
                <c:pt idx="10">
                  <c:v>4.1056670000000004</c:v>
                </c:pt>
                <c:pt idx="11">
                  <c:v>3.9689679999999998</c:v>
                </c:pt>
                <c:pt idx="12">
                  <c:v>3.8246449999999999</c:v>
                </c:pt>
                <c:pt idx="13">
                  <c:v>4.02325</c:v>
                </c:pt>
                <c:pt idx="14">
                  <c:v>4.1732259999999997</c:v>
                </c:pt>
                <c:pt idx="15">
                  <c:v>4.2598330000000004</c:v>
                </c:pt>
                <c:pt idx="16">
                  <c:v>4.3214839999999999</c:v>
                </c:pt>
                <c:pt idx="17">
                  <c:v>4.3256329999999998</c:v>
                </c:pt>
                <c:pt idx="18">
                  <c:v>4.4112900000000002</c:v>
                </c:pt>
                <c:pt idx="19">
                  <c:v>4.57</c:v>
                </c:pt>
                <c:pt idx="20">
                  <c:v>4.6311999999999998</c:v>
                </c:pt>
                <c:pt idx="21">
                  <c:v>4.5804520000000002</c:v>
                </c:pt>
                <c:pt idx="22">
                  <c:v>4.570767</c:v>
                </c:pt>
                <c:pt idx="23">
                  <c:v>4.4786770000000002</c:v>
                </c:pt>
                <c:pt idx="24">
                  <c:v>4.545032</c:v>
                </c:pt>
                <c:pt idx="25">
                  <c:v>4.7059639999999998</c:v>
                </c:pt>
                <c:pt idx="26">
                  <c:v>4.7281610000000001</c:v>
                </c:pt>
                <c:pt idx="27">
                  <c:v>4.7865669999999998</c:v>
                </c:pt>
                <c:pt idx="28">
                  <c:v>4.8379029999999998</c:v>
                </c:pt>
                <c:pt idx="29">
                  <c:v>4.8539804828999999</c:v>
                </c:pt>
                <c:pt idx="30">
                  <c:v>4.9636698865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4.9636698865</c:v>
                </c:pt>
                <c:pt idx="31">
                  <c:v>5.0071519999999996</c:v>
                </c:pt>
                <c:pt idx="32">
                  <c:v>5.238073</c:v>
                </c:pt>
                <c:pt idx="33">
                  <c:v>5.32965</c:v>
                </c:pt>
                <c:pt idx="34">
                  <c:v>5.3733430000000002</c:v>
                </c:pt>
                <c:pt idx="35">
                  <c:v>5.2653270000000001</c:v>
                </c:pt>
                <c:pt idx="36">
                  <c:v>5.2133890000000003</c:v>
                </c:pt>
                <c:pt idx="37">
                  <c:v>5.196313</c:v>
                </c:pt>
                <c:pt idx="38">
                  <c:v>5.2427640000000002</c:v>
                </c:pt>
                <c:pt idx="39">
                  <c:v>5.2512230000000004</c:v>
                </c:pt>
                <c:pt idx="40">
                  <c:v>5.2493829999999999</c:v>
                </c:pt>
                <c:pt idx="41">
                  <c:v>5.301031</c:v>
                </c:pt>
                <c:pt idx="42">
                  <c:v>5.3483980000000004</c:v>
                </c:pt>
                <c:pt idx="43">
                  <c:v>5.392131</c:v>
                </c:pt>
                <c:pt idx="44">
                  <c:v>5.4896180000000001</c:v>
                </c:pt>
                <c:pt idx="45">
                  <c:v>5.5168970000000002</c:v>
                </c:pt>
                <c:pt idx="46">
                  <c:v>5.5591299999999997</c:v>
                </c:pt>
                <c:pt idx="47">
                  <c:v>5.458977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3.7820607499999999</c:v>
                </c:pt>
                <c:pt idx="2">
                  <c:v>3.7820607499999999</c:v>
                </c:pt>
                <c:pt idx="3">
                  <c:v>3.7820607499999999</c:v>
                </c:pt>
                <c:pt idx="4">
                  <c:v>3.7820607499999999</c:v>
                </c:pt>
                <c:pt idx="5">
                  <c:v>3.7820607499999999</c:v>
                </c:pt>
                <c:pt idx="6">
                  <c:v>3.7820607499999999</c:v>
                </c:pt>
                <c:pt idx="7">
                  <c:v>3.7820607499999999</c:v>
                </c:pt>
                <c:pt idx="8">
                  <c:v>3.7820607499999999</c:v>
                </c:pt>
                <c:pt idx="9">
                  <c:v>3.7820607499999999</c:v>
                </c:pt>
                <c:pt idx="10">
                  <c:v>3.7820607499999999</c:v>
                </c:pt>
                <c:pt idx="13">
                  <c:v>4.3475380833333341</c:v>
                </c:pt>
                <c:pt idx="14">
                  <c:v>4.3475380833333341</c:v>
                </c:pt>
                <c:pt idx="15">
                  <c:v>4.3475380833333341</c:v>
                </c:pt>
                <c:pt idx="16">
                  <c:v>4.3475380833333341</c:v>
                </c:pt>
                <c:pt idx="17">
                  <c:v>4.3475380833333341</c:v>
                </c:pt>
                <c:pt idx="18">
                  <c:v>4.3475380833333341</c:v>
                </c:pt>
                <c:pt idx="19">
                  <c:v>4.3475380833333341</c:v>
                </c:pt>
                <c:pt idx="20">
                  <c:v>4.3475380833333341</c:v>
                </c:pt>
                <c:pt idx="21">
                  <c:v>4.3475380833333341</c:v>
                </c:pt>
                <c:pt idx="22">
                  <c:v>4.3475380833333341</c:v>
                </c:pt>
                <c:pt idx="25">
                  <c:v>4.9695685307833335</c:v>
                </c:pt>
                <c:pt idx="26">
                  <c:v>4.9695685307833335</c:v>
                </c:pt>
                <c:pt idx="27">
                  <c:v>4.9695685307833335</c:v>
                </c:pt>
                <c:pt idx="28">
                  <c:v>4.9695685307833335</c:v>
                </c:pt>
                <c:pt idx="29">
                  <c:v>4.9695685307833335</c:v>
                </c:pt>
                <c:pt idx="30">
                  <c:v>4.9695685307833335</c:v>
                </c:pt>
                <c:pt idx="31">
                  <c:v>4.9695685307833335</c:v>
                </c:pt>
                <c:pt idx="32">
                  <c:v>4.9695685307833335</c:v>
                </c:pt>
                <c:pt idx="33">
                  <c:v>4.9695685307833335</c:v>
                </c:pt>
                <c:pt idx="34">
                  <c:v>4.9695685307833335</c:v>
                </c:pt>
                <c:pt idx="37">
                  <c:v>5.3516045000000005</c:v>
                </c:pt>
                <c:pt idx="38">
                  <c:v>5.3516045000000005</c:v>
                </c:pt>
                <c:pt idx="39">
                  <c:v>5.3516045000000005</c:v>
                </c:pt>
                <c:pt idx="40">
                  <c:v>5.3516045000000005</c:v>
                </c:pt>
                <c:pt idx="41">
                  <c:v>5.3516045000000005</c:v>
                </c:pt>
                <c:pt idx="42">
                  <c:v>5.3516045000000005</c:v>
                </c:pt>
                <c:pt idx="43">
                  <c:v>5.3516045000000005</c:v>
                </c:pt>
                <c:pt idx="44">
                  <c:v>5.3516045000000005</c:v>
                </c:pt>
                <c:pt idx="45">
                  <c:v>5.3516045000000005</c:v>
                </c:pt>
                <c:pt idx="46">
                  <c:v>5.3516045000000005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0277296"/>
        <c:axId val="430277856"/>
      </c:lineChart>
      <c:catAx>
        <c:axId val="430277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027785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0277856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0277296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0.11081607310000008</c:v>
                </c:pt>
                <c:pt idx="1">
                  <c:v>0.2328054356</c:v>
                </c:pt>
                <c:pt idx="2">
                  <c:v>0.21515240000000002</c:v>
                </c:pt>
                <c:pt idx="3">
                  <c:v>0.17321114589999986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-1.2595855200000061E-2</c:v>
                </c:pt>
                <c:pt idx="1">
                  <c:v>4.3979112399999964E-2</c:v>
                </c:pt>
                <c:pt idx="2">
                  <c:v>1.9178914999999908E-2</c:v>
                </c:pt>
                <c:pt idx="3">
                  <c:v>3.6465546400000104E-2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3.6109060370999993E-2</c:v>
                </c:pt>
                <c:pt idx="1">
                  <c:v>3.0007046580000002E-2</c:v>
                </c:pt>
                <c:pt idx="2">
                  <c:v>3.4711907940000009E-2</c:v>
                </c:pt>
                <c:pt idx="3">
                  <c:v>-8.0427933197000007E-2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-2.7627630999999986E-2</c:v>
                </c:pt>
                <c:pt idx="1">
                  <c:v>3.7265421919999986E-2</c:v>
                </c:pt>
                <c:pt idx="2">
                  <c:v>-1.3024531499999992E-2</c:v>
                </c:pt>
                <c:pt idx="3">
                  <c:v>2.2049393040000004E-2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284576"/>
        <c:axId val="430285136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-6.8163042119735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3.24487564054493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561027329210969E-2"/>
                  <c:y val="-4.6337176602924635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1221732876610941E-2"/>
                  <c:y val="-9.594081989751281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0.10670164727100002</c:v>
                </c:pt>
                <c:pt idx="1">
                  <c:v>0.34405701649999998</c:v>
                </c:pt>
                <c:pt idx="2">
                  <c:v>0.25601869143999995</c:v>
                </c:pt>
                <c:pt idx="3">
                  <c:v>0.15129815214299996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284576"/>
        <c:axId val="430285136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286256"/>
        <c:axId val="430285696"/>
      </c:scatterChart>
      <c:catAx>
        <c:axId val="43028457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0285136"/>
        <c:crosses val="autoZero"/>
        <c:auto val="1"/>
        <c:lblAlgn val="ctr"/>
        <c:lblOffset val="100"/>
        <c:tickLblSkip val="1"/>
        <c:noMultiLvlLbl val="0"/>
      </c:catAx>
      <c:valAx>
        <c:axId val="430285136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0284576"/>
        <c:crosses val="autoZero"/>
        <c:crossBetween val="between"/>
        <c:majorUnit val="0.25"/>
      </c:valAx>
      <c:valAx>
        <c:axId val="430285696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430286256"/>
        <c:crosses val="max"/>
        <c:crossBetween val="midCat"/>
        <c:majorUnit val="0.25"/>
      </c:valAx>
      <c:valAx>
        <c:axId val="4302862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028569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3.0485129999999998</c:v>
                </c:pt>
                <c:pt idx="1">
                  <c:v>2.6554099999999998</c:v>
                </c:pt>
                <c:pt idx="2">
                  <c:v>2.7292900000000002</c:v>
                </c:pt>
                <c:pt idx="3">
                  <c:v>2.5240390000000001</c:v>
                </c:pt>
                <c:pt idx="4">
                  <c:v>2.4512649999999998</c:v>
                </c:pt>
                <c:pt idx="5">
                  <c:v>2.478907</c:v>
                </c:pt>
                <c:pt idx="6">
                  <c:v>2.587777</c:v>
                </c:pt>
                <c:pt idx="7">
                  <c:v>2.2493460000000001</c:v>
                </c:pt>
                <c:pt idx="8">
                  <c:v>2.3473290000000002</c:v>
                </c:pt>
                <c:pt idx="9">
                  <c:v>2.6141139999999998</c:v>
                </c:pt>
                <c:pt idx="10">
                  <c:v>2.9017499999999998</c:v>
                </c:pt>
                <c:pt idx="11">
                  <c:v>3.1175250000000001</c:v>
                </c:pt>
                <c:pt idx="12">
                  <c:v>3.45051</c:v>
                </c:pt>
                <c:pt idx="13">
                  <c:v>3.119272</c:v>
                </c:pt>
                <c:pt idx="14">
                  <c:v>3.068619</c:v>
                </c:pt>
                <c:pt idx="15">
                  <c:v>2.8299470000000002</c:v>
                </c:pt>
                <c:pt idx="16">
                  <c:v>2.5431680000000001</c:v>
                </c:pt>
                <c:pt idx="17">
                  <c:v>2.6319780000000002</c:v>
                </c:pt>
                <c:pt idx="18">
                  <c:v>2.80559</c:v>
                </c:pt>
                <c:pt idx="19">
                  <c:v>2.8889369999999999</c:v>
                </c:pt>
                <c:pt idx="20">
                  <c:v>2.841199</c:v>
                </c:pt>
                <c:pt idx="21">
                  <c:v>2.934542</c:v>
                </c:pt>
                <c:pt idx="22">
                  <c:v>3.3055300000000001</c:v>
                </c:pt>
                <c:pt idx="23">
                  <c:v>3.4256190000000002</c:v>
                </c:pt>
                <c:pt idx="24">
                  <c:v>3.671217</c:v>
                </c:pt>
                <c:pt idx="25">
                  <c:v>3.582106</c:v>
                </c:pt>
                <c:pt idx="26">
                  <c:v>3.2018800000000001</c:v>
                </c:pt>
                <c:pt idx="27">
                  <c:v>2.8931369999999998</c:v>
                </c:pt>
                <c:pt idx="28">
                  <c:v>2.7484139999999999</c:v>
                </c:pt>
                <c:pt idx="29">
                  <c:v>2.6802953999999999</c:v>
                </c:pt>
                <c:pt idx="30">
                  <c:v>3.1195308323000002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3.1195308323000002</c:v>
                </c:pt>
                <c:pt idx="31">
                  <c:v>3.0675379999999999</c:v>
                </c:pt>
                <c:pt idx="32">
                  <c:v>3.2682310000000001</c:v>
                </c:pt>
                <c:pt idx="33">
                  <c:v>3.334479</c:v>
                </c:pt>
                <c:pt idx="34">
                  <c:v>3.5668630000000001</c:v>
                </c:pt>
                <c:pt idx="35">
                  <c:v>3.7962280000000002</c:v>
                </c:pt>
                <c:pt idx="36">
                  <c:v>3.821806</c:v>
                </c:pt>
                <c:pt idx="37">
                  <c:v>3.580336</c:v>
                </c:pt>
                <c:pt idx="38">
                  <c:v>3.4209339999999999</c:v>
                </c:pt>
                <c:pt idx="39">
                  <c:v>3.212545</c:v>
                </c:pt>
                <c:pt idx="40">
                  <c:v>3.0702790000000002</c:v>
                </c:pt>
                <c:pt idx="41">
                  <c:v>3.1404480000000001</c:v>
                </c:pt>
                <c:pt idx="42">
                  <c:v>3.2722389999999999</c:v>
                </c:pt>
                <c:pt idx="43">
                  <c:v>3.2254860000000001</c:v>
                </c:pt>
                <c:pt idx="44">
                  <c:v>3.3001939999999998</c:v>
                </c:pt>
                <c:pt idx="45">
                  <c:v>3.4328460000000001</c:v>
                </c:pt>
                <c:pt idx="46">
                  <c:v>3.5347010000000001</c:v>
                </c:pt>
                <c:pt idx="47">
                  <c:v>3.7184819999999998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2.6421054166666664</c:v>
                </c:pt>
                <c:pt idx="2">
                  <c:v>2.6421054166666664</c:v>
                </c:pt>
                <c:pt idx="3">
                  <c:v>2.6421054166666664</c:v>
                </c:pt>
                <c:pt idx="4">
                  <c:v>2.6421054166666664</c:v>
                </c:pt>
                <c:pt idx="5">
                  <c:v>2.6421054166666664</c:v>
                </c:pt>
                <c:pt idx="6">
                  <c:v>2.6421054166666664</c:v>
                </c:pt>
                <c:pt idx="7">
                  <c:v>2.6421054166666664</c:v>
                </c:pt>
                <c:pt idx="8">
                  <c:v>2.6421054166666664</c:v>
                </c:pt>
                <c:pt idx="9">
                  <c:v>2.6421054166666664</c:v>
                </c:pt>
                <c:pt idx="10">
                  <c:v>2.6421054166666664</c:v>
                </c:pt>
                <c:pt idx="13">
                  <c:v>2.9870759166666665</c:v>
                </c:pt>
                <c:pt idx="14">
                  <c:v>2.9870759166666665</c:v>
                </c:pt>
                <c:pt idx="15">
                  <c:v>2.9870759166666665</c:v>
                </c:pt>
                <c:pt idx="16">
                  <c:v>2.9870759166666665</c:v>
                </c:pt>
                <c:pt idx="17">
                  <c:v>2.9870759166666665</c:v>
                </c:pt>
                <c:pt idx="18">
                  <c:v>2.9870759166666665</c:v>
                </c:pt>
                <c:pt idx="19">
                  <c:v>2.9870759166666665</c:v>
                </c:pt>
                <c:pt idx="20">
                  <c:v>2.9870759166666665</c:v>
                </c:pt>
                <c:pt idx="21">
                  <c:v>2.9870759166666665</c:v>
                </c:pt>
                <c:pt idx="22">
                  <c:v>2.9870759166666665</c:v>
                </c:pt>
                <c:pt idx="25">
                  <c:v>3.2441599360249995</c:v>
                </c:pt>
                <c:pt idx="26">
                  <c:v>3.2441599360249995</c:v>
                </c:pt>
                <c:pt idx="27">
                  <c:v>3.2441599360249995</c:v>
                </c:pt>
                <c:pt idx="28">
                  <c:v>3.2441599360249995</c:v>
                </c:pt>
                <c:pt idx="29">
                  <c:v>3.2441599360249995</c:v>
                </c:pt>
                <c:pt idx="30">
                  <c:v>3.2441599360249995</c:v>
                </c:pt>
                <c:pt idx="31">
                  <c:v>3.2441599360249995</c:v>
                </c:pt>
                <c:pt idx="32">
                  <c:v>3.2441599360249995</c:v>
                </c:pt>
                <c:pt idx="33">
                  <c:v>3.2441599360249995</c:v>
                </c:pt>
                <c:pt idx="34">
                  <c:v>3.2441599360249995</c:v>
                </c:pt>
                <c:pt idx="37">
                  <c:v>3.3941913333333336</c:v>
                </c:pt>
                <c:pt idx="38">
                  <c:v>3.3941913333333336</c:v>
                </c:pt>
                <c:pt idx="39">
                  <c:v>3.3941913333333336</c:v>
                </c:pt>
                <c:pt idx="40">
                  <c:v>3.3941913333333336</c:v>
                </c:pt>
                <c:pt idx="41">
                  <c:v>3.3941913333333336</c:v>
                </c:pt>
                <c:pt idx="42">
                  <c:v>3.3941913333333336</c:v>
                </c:pt>
                <c:pt idx="43">
                  <c:v>3.3941913333333336</c:v>
                </c:pt>
                <c:pt idx="44">
                  <c:v>3.3941913333333336</c:v>
                </c:pt>
                <c:pt idx="45">
                  <c:v>3.3941913333333336</c:v>
                </c:pt>
                <c:pt idx="46">
                  <c:v>3.3941913333333336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0290176"/>
        <c:axId val="430290736"/>
      </c:lineChart>
      <c:catAx>
        <c:axId val="430290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02907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029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0290176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'22'!$C$26:$W$26</c:f>
              <c:numCache>
                <c:formatCode>0.00</c:formatCode>
                <c:ptCount val="21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-5.4726745902000003E-2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-0.75761514794999996</c:v>
                </c:pt>
                <c:pt idx="18">
                  <c:v>-0.81755601369999997</c:v>
                </c:pt>
                <c:pt idx="19">
                  <c:v>-0.93580088877000001</c:v>
                </c:pt>
                <c:pt idx="20">
                  <c:v>-1.0303450292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'22'!$C$27:$W$27</c:f>
              <c:numCache>
                <c:formatCode>0.00</c:formatCode>
                <c:ptCount val="21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3.1379781420999998E-4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-0.17759363013999999</c:v>
                </c:pt>
                <c:pt idx="18">
                  <c:v>-0.25538894521</c:v>
                </c:pt>
                <c:pt idx="19">
                  <c:v>-0.29879816684999999</c:v>
                </c:pt>
                <c:pt idx="20">
                  <c:v>-0.37284043715999998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'22'!$C$29:$W$29</c:f>
              <c:numCache>
                <c:formatCode>0.00</c:formatCode>
                <c:ptCount val="21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-8.8676931693999997E-2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-0.16575221370000001</c:v>
                </c:pt>
                <c:pt idx="18">
                  <c:v>-0.18021415616</c:v>
                </c:pt>
                <c:pt idx="19">
                  <c:v>-0.19004480548</c:v>
                </c:pt>
                <c:pt idx="20">
                  <c:v>-0.29803337841999999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'22'!$C$28:$W$28</c:f>
              <c:numCache>
                <c:formatCode>0.00</c:formatCode>
                <c:ptCount val="21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-1.3420355191000001E-3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-0.10744479726</c:v>
                </c:pt>
                <c:pt idx="18">
                  <c:v>-0.15406365753000001</c:v>
                </c:pt>
                <c:pt idx="19">
                  <c:v>-0.24284019096000001</c:v>
                </c:pt>
                <c:pt idx="20">
                  <c:v>-0.29492302240000001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431699920"/>
        <c:axId val="431700480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'22'!$C$30:$W$30</c:f>
              <c:numCache>
                <c:formatCode>0.00</c:formatCode>
                <c:ptCount val="21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-0.14443191530089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-1.20840578905</c:v>
                </c:pt>
                <c:pt idx="18">
                  <c:v>-1.4072227725999999</c:v>
                </c:pt>
                <c:pt idx="19">
                  <c:v>-1.6674840520599998</c:v>
                </c:pt>
                <c:pt idx="20">
                  <c:v>-1.99614186718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699920"/>
        <c:axId val="431700480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701600"/>
        <c:axId val="431701040"/>
      </c:scatterChart>
      <c:dateAx>
        <c:axId val="431699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1700480"/>
        <c:crosses val="autoZero"/>
        <c:auto val="0"/>
        <c:lblOffset val="100"/>
        <c:baseTimeUnit val="days"/>
        <c:majorUnit val="2"/>
      </c:dateAx>
      <c:valAx>
        <c:axId val="431700480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1699920"/>
        <c:crosses val="autoZero"/>
        <c:crossBetween val="between"/>
        <c:majorUnit val="0.5"/>
      </c:valAx>
      <c:valAx>
        <c:axId val="431701040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1701600"/>
        <c:crosses val="max"/>
        <c:crossBetween val="midCat"/>
      </c:valAx>
      <c:valAx>
        <c:axId val="431701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170104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60.075000000000003</c:v>
                </c:pt>
                <c:pt idx="7">
                  <c:v>66.531999999999996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52.515000000000001</c:v>
                </c:pt>
                <c:pt idx="18">
                  <c:v>60.075000000000003</c:v>
                </c:pt>
                <c:pt idx="19">
                  <c:v>66.531999999999996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26.88</c:v>
                </c:pt>
                <c:pt idx="25">
                  <c:v>23.622</c:v>
                </c:pt>
                <c:pt idx="26">
                  <c:v>24.407</c:v>
                </c:pt>
                <c:pt idx="27">
                  <c:v>30.382000000000001</c:v>
                </c:pt>
                <c:pt idx="28">
                  <c:v>41.997</c:v>
                </c:pt>
                <c:pt idx="29">
                  <c:v>52.515000000000001</c:v>
                </c:pt>
                <c:pt idx="30">
                  <c:v>60.075000000000003</c:v>
                </c:pt>
                <c:pt idx="31">
                  <c:v>66.531999999999996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26.88</c:v>
                </c:pt>
                <c:pt idx="37">
                  <c:v>23.622</c:v>
                </c:pt>
                <c:pt idx="38">
                  <c:v>24.407</c:v>
                </c:pt>
                <c:pt idx="39">
                  <c:v>30.382000000000001</c:v>
                </c:pt>
                <c:pt idx="40">
                  <c:v>41.997</c:v>
                </c:pt>
                <c:pt idx="41">
                  <c:v>52.515000000000001</c:v>
                </c:pt>
                <c:pt idx="42">
                  <c:v>60.075000000000003</c:v>
                </c:pt>
                <c:pt idx="43">
                  <c:v>66.531999999999996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26.88</c:v>
                </c:pt>
                <c:pt idx="49">
                  <c:v>23.622</c:v>
                </c:pt>
                <c:pt idx="50">
                  <c:v>24.407</c:v>
                </c:pt>
                <c:pt idx="51">
                  <c:v>30.382000000000001</c:v>
                </c:pt>
                <c:pt idx="52">
                  <c:v>41.997</c:v>
                </c:pt>
                <c:pt idx="53">
                  <c:v>52.515000000000001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26.88</c:v>
                </c:pt>
                <c:pt idx="61">
                  <c:v>23.622</c:v>
                </c:pt>
                <c:pt idx="62">
                  <c:v>24.407</c:v>
                </c:pt>
                <c:pt idx="63">
                  <c:v>30.382000000000001</c:v>
                </c:pt>
                <c:pt idx="64">
                  <c:v>41.997</c:v>
                </c:pt>
                <c:pt idx="65">
                  <c:v>52.515000000000001</c:v>
                </c:pt>
                <c:pt idx="66">
                  <c:v>60.075000000000003</c:v>
                </c:pt>
                <c:pt idx="67">
                  <c:v>66.531999999999996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26.88</c:v>
                </c:pt>
                <c:pt idx="73">
                  <c:v>23.622</c:v>
                </c:pt>
                <c:pt idx="74">
                  <c:v>24.407</c:v>
                </c:pt>
                <c:pt idx="75">
                  <c:v>30.382000000000001</c:v>
                </c:pt>
                <c:pt idx="76">
                  <c:v>41.997</c:v>
                </c:pt>
                <c:pt idx="77">
                  <c:v>52.515000000000001</c:v>
                </c:pt>
                <c:pt idx="78">
                  <c:v>60.075000000000003</c:v>
                </c:pt>
                <c:pt idx="79">
                  <c:v>66.531999999999996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47.819000000000003</c:v>
                </c:pt>
                <c:pt idx="1">
                  <c:v>37.613</c:v>
                </c:pt>
                <c:pt idx="2">
                  <c:v>37.353999999999999</c:v>
                </c:pt>
                <c:pt idx="3">
                  <c:v>38.384</c:v>
                </c:pt>
                <c:pt idx="4">
                  <c:v>29.652000000000001</c:v>
                </c:pt>
                <c:pt idx="5">
                  <c:v>27.304999999999993</c:v>
                </c:pt>
                <c:pt idx="6">
                  <c:v>25.733000000000004</c:v>
                </c:pt>
                <c:pt idx="7">
                  <c:v>27.62700000000001</c:v>
                </c:pt>
                <c:pt idx="8">
                  <c:v>27.583999999999989</c:v>
                </c:pt>
                <c:pt idx="9">
                  <c:v>26.269999999999996</c:v>
                </c:pt>
                <c:pt idx="10">
                  <c:v>29.840999999999994</c:v>
                </c:pt>
                <c:pt idx="11">
                  <c:v>29.196000000000005</c:v>
                </c:pt>
                <c:pt idx="12">
                  <c:v>47.819000000000003</c:v>
                </c:pt>
                <c:pt idx="13">
                  <c:v>37.613</c:v>
                </c:pt>
                <c:pt idx="14">
                  <c:v>37.353999999999999</c:v>
                </c:pt>
                <c:pt idx="15">
                  <c:v>38.384</c:v>
                </c:pt>
                <c:pt idx="16">
                  <c:v>29.652000000000001</c:v>
                </c:pt>
                <c:pt idx="17">
                  <c:v>27.304999999999993</c:v>
                </c:pt>
                <c:pt idx="18">
                  <c:v>25.733000000000004</c:v>
                </c:pt>
                <c:pt idx="19">
                  <c:v>27.62700000000001</c:v>
                </c:pt>
                <c:pt idx="20">
                  <c:v>27.583999999999989</c:v>
                </c:pt>
                <c:pt idx="21">
                  <c:v>26.269999999999996</c:v>
                </c:pt>
                <c:pt idx="22">
                  <c:v>29.840999999999994</c:v>
                </c:pt>
                <c:pt idx="23">
                  <c:v>29.196000000000005</c:v>
                </c:pt>
                <c:pt idx="24">
                  <c:v>47.819000000000003</c:v>
                </c:pt>
                <c:pt idx="25">
                  <c:v>37.613</c:v>
                </c:pt>
                <c:pt idx="26">
                  <c:v>37.353999999999999</c:v>
                </c:pt>
                <c:pt idx="27">
                  <c:v>38.384</c:v>
                </c:pt>
                <c:pt idx="28">
                  <c:v>29.652000000000001</c:v>
                </c:pt>
                <c:pt idx="29">
                  <c:v>27.304999999999993</c:v>
                </c:pt>
                <c:pt idx="30">
                  <c:v>25.733000000000004</c:v>
                </c:pt>
                <c:pt idx="31">
                  <c:v>27.62700000000001</c:v>
                </c:pt>
                <c:pt idx="32">
                  <c:v>27.583999999999989</c:v>
                </c:pt>
                <c:pt idx="33">
                  <c:v>26.269999999999996</c:v>
                </c:pt>
                <c:pt idx="34">
                  <c:v>29.840999999999994</c:v>
                </c:pt>
                <c:pt idx="35">
                  <c:v>29.196000000000005</c:v>
                </c:pt>
                <c:pt idx="36">
                  <c:v>47.819000000000003</c:v>
                </c:pt>
                <c:pt idx="37">
                  <c:v>37.613</c:v>
                </c:pt>
                <c:pt idx="38">
                  <c:v>37.353999999999999</c:v>
                </c:pt>
                <c:pt idx="39">
                  <c:v>38.384</c:v>
                </c:pt>
                <c:pt idx="40">
                  <c:v>29.652000000000001</c:v>
                </c:pt>
                <c:pt idx="41">
                  <c:v>27.304999999999993</c:v>
                </c:pt>
                <c:pt idx="42">
                  <c:v>25.733000000000004</c:v>
                </c:pt>
                <c:pt idx="43">
                  <c:v>27.62700000000001</c:v>
                </c:pt>
                <c:pt idx="44">
                  <c:v>27.583999999999989</c:v>
                </c:pt>
                <c:pt idx="45">
                  <c:v>26.269999999999996</c:v>
                </c:pt>
                <c:pt idx="46">
                  <c:v>29.840999999999994</c:v>
                </c:pt>
                <c:pt idx="47">
                  <c:v>29.196000000000005</c:v>
                </c:pt>
                <c:pt idx="48">
                  <c:v>47.819000000000003</c:v>
                </c:pt>
                <c:pt idx="49">
                  <c:v>37.613</c:v>
                </c:pt>
                <c:pt idx="50">
                  <c:v>37.353999999999999</c:v>
                </c:pt>
                <c:pt idx="51">
                  <c:v>38.384</c:v>
                </c:pt>
                <c:pt idx="52">
                  <c:v>29.652000000000001</c:v>
                </c:pt>
                <c:pt idx="53">
                  <c:v>27.304999999999993</c:v>
                </c:pt>
                <c:pt idx="54">
                  <c:v>25.733000000000004</c:v>
                </c:pt>
                <c:pt idx="55">
                  <c:v>27.62700000000001</c:v>
                </c:pt>
                <c:pt idx="56">
                  <c:v>27.583999999999989</c:v>
                </c:pt>
                <c:pt idx="57">
                  <c:v>26.269999999999996</c:v>
                </c:pt>
                <c:pt idx="58">
                  <c:v>29.840999999999994</c:v>
                </c:pt>
                <c:pt idx="59">
                  <c:v>29.196000000000005</c:v>
                </c:pt>
                <c:pt idx="60">
                  <c:v>47.819000000000003</c:v>
                </c:pt>
                <c:pt idx="61">
                  <c:v>37.613</c:v>
                </c:pt>
                <c:pt idx="62">
                  <c:v>37.353999999999999</c:v>
                </c:pt>
                <c:pt idx="63">
                  <c:v>38.384</c:v>
                </c:pt>
                <c:pt idx="64">
                  <c:v>29.652000000000001</c:v>
                </c:pt>
                <c:pt idx="65">
                  <c:v>27.304999999999993</c:v>
                </c:pt>
                <c:pt idx="66">
                  <c:v>25.733000000000004</c:v>
                </c:pt>
                <c:pt idx="67">
                  <c:v>27.62700000000001</c:v>
                </c:pt>
                <c:pt idx="68">
                  <c:v>27.583999999999989</c:v>
                </c:pt>
                <c:pt idx="69">
                  <c:v>26.269999999999996</c:v>
                </c:pt>
                <c:pt idx="70">
                  <c:v>29.840999999999994</c:v>
                </c:pt>
                <c:pt idx="71">
                  <c:v>29.196000000000005</c:v>
                </c:pt>
                <c:pt idx="72">
                  <c:v>47.819000000000003</c:v>
                </c:pt>
                <c:pt idx="73">
                  <c:v>37.613</c:v>
                </c:pt>
                <c:pt idx="74">
                  <c:v>37.353999999999999</c:v>
                </c:pt>
                <c:pt idx="75">
                  <c:v>38.384</c:v>
                </c:pt>
                <c:pt idx="76">
                  <c:v>29.652000000000001</c:v>
                </c:pt>
                <c:pt idx="77">
                  <c:v>27.304999999999993</c:v>
                </c:pt>
                <c:pt idx="78">
                  <c:v>25.733000000000004</c:v>
                </c:pt>
                <c:pt idx="79">
                  <c:v>27.62700000000001</c:v>
                </c:pt>
                <c:pt idx="80">
                  <c:v>27.583999999999989</c:v>
                </c:pt>
                <c:pt idx="81">
                  <c:v>26.269999999999996</c:v>
                </c:pt>
                <c:pt idx="82">
                  <c:v>29.840999999999994</c:v>
                </c:pt>
                <c:pt idx="83">
                  <c:v>29.196000000000005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706640"/>
        <c:axId val="431707200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62.774999999999999</c:v>
                </c:pt>
                <c:pt idx="7">
                  <c:v>71.921999999999997</c:v>
                </c:pt>
                <c:pt idx="8">
                  <c:v>76.191000000000003</c:v>
                </c:pt>
                <c:pt idx="9">
                  <c:v>76.733999999999995</c:v>
                </c:pt>
                <c:pt idx="10">
                  <c:v>75.091999999999999</c:v>
                </c:pt>
                <c:pt idx="11">
                  <c:v>72.296999999999997</c:v>
                </c:pt>
                <c:pt idx="12">
                  <c:v>62.917999999999999</c:v>
                </c:pt>
                <c:pt idx="13">
                  <c:v>50.23</c:v>
                </c:pt>
                <c:pt idx="14">
                  <c:v>53.320999999999998</c:v>
                </c:pt>
                <c:pt idx="15">
                  <c:v>61.402000000000001</c:v>
                </c:pt>
                <c:pt idx="16">
                  <c:v>71.649000000000001</c:v>
                </c:pt>
                <c:pt idx="17">
                  <c:v>78.064999999999998</c:v>
                </c:pt>
                <c:pt idx="18">
                  <c:v>84.828000000000003</c:v>
                </c:pt>
                <c:pt idx="19">
                  <c:v>91.41</c:v>
                </c:pt>
                <c:pt idx="20">
                  <c:v>94.433999999999997</c:v>
                </c:pt>
                <c:pt idx="21">
                  <c:v>99.213999999999999</c:v>
                </c:pt>
                <c:pt idx="22">
                  <c:v>99.777000000000001</c:v>
                </c:pt>
                <c:pt idx="23">
                  <c:v>91.379000000000005</c:v>
                </c:pt>
                <c:pt idx="24">
                  <c:v>74.698999999999998</c:v>
                </c:pt>
                <c:pt idx="25">
                  <c:v>61.234999999999999</c:v>
                </c:pt>
                <c:pt idx="26">
                  <c:v>61.761000000000003</c:v>
                </c:pt>
                <c:pt idx="27">
                  <c:v>68.766000000000005</c:v>
                </c:pt>
                <c:pt idx="28">
                  <c:v>71.302000000000007</c:v>
                </c:pt>
                <c:pt idx="29">
                  <c:v>79.819999999999993</c:v>
                </c:pt>
                <c:pt idx="30">
                  <c:v>85.808000000000007</c:v>
                </c:pt>
                <c:pt idx="31">
                  <c:v>94.159000000000006</c:v>
                </c:pt>
                <c:pt idx="32">
                  <c:v>98.974999999999994</c:v>
                </c:pt>
                <c:pt idx="33">
                  <c:v>96.251999999999995</c:v>
                </c:pt>
                <c:pt idx="34">
                  <c:v>94.394000000000005</c:v>
                </c:pt>
                <c:pt idx="35">
                  <c:v>77.046999999999997</c:v>
                </c:pt>
                <c:pt idx="36">
                  <c:v>53.35</c:v>
                </c:pt>
                <c:pt idx="37">
                  <c:v>47.243000000000002</c:v>
                </c:pt>
                <c:pt idx="38">
                  <c:v>40.155000000000001</c:v>
                </c:pt>
                <c:pt idx="39">
                  <c:v>38.497</c:v>
                </c:pt>
                <c:pt idx="40">
                  <c:v>46.146999999999998</c:v>
                </c:pt>
                <c:pt idx="41">
                  <c:v>56.906999999999996</c:v>
                </c:pt>
                <c:pt idx="42">
                  <c:v>63.676000000000002</c:v>
                </c:pt>
                <c:pt idx="43">
                  <c:v>73.858000000000004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45.719000000000001</c:v>
                </c:pt>
                <c:pt idx="49">
                  <c:v>38.656999999999996</c:v>
                </c:pt>
                <c:pt idx="50">
                  <c:v>33.825000000000003</c:v>
                </c:pt>
                <c:pt idx="51">
                  <c:v>34.874000000000002</c:v>
                </c:pt>
                <c:pt idx="52">
                  <c:v>43.844000000000001</c:v>
                </c:pt>
                <c:pt idx="53">
                  <c:v>56.505000000000003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75.16</c:v>
                </c:pt>
                <c:pt idx="57">
                  <c:v>78.768000000000001</c:v>
                </c:pt>
                <c:pt idx="58">
                  <c:v>73.914000000000001</c:v>
                </c:pt>
                <c:pt idx="59">
                  <c:v>63.670999999999999</c:v>
                </c:pt>
                <c:pt idx="60">
                  <c:v>51.045000000000002</c:v>
                </c:pt>
                <c:pt idx="61">
                  <c:v>45.033999999999999</c:v>
                </c:pt>
                <c:pt idx="62">
                  <c:v>47.771999999999998</c:v>
                </c:pt>
                <c:pt idx="63">
                  <c:v>52.969000000000001</c:v>
                </c:pt>
                <c:pt idx="64">
                  <c:v>63.335999999999999</c:v>
                </c:pt>
                <c:pt idx="65">
                  <c:v>70.485871385999999</c:v>
                </c:pt>
                <c:pt idx="66">
                  <c:v>75.583710037000003</c:v>
                </c:pt>
                <c:pt idx="67">
                  <c:v>83.408060000000006</c:v>
                </c:pt>
                <c:pt idx="68">
                  <c:v>87.63767</c:v>
                </c:pt>
                <c:pt idx="69">
                  <c:v>89.1738</c:v>
                </c:pt>
                <c:pt idx="70">
                  <c:v>86.388220000000004</c:v>
                </c:pt>
                <c:pt idx="71">
                  <c:v>76.177700000000002</c:v>
                </c:pt>
                <c:pt idx="72">
                  <c:v>59.787410000000001</c:v>
                </c:pt>
                <c:pt idx="73">
                  <c:v>50.969270000000002</c:v>
                </c:pt>
                <c:pt idx="74">
                  <c:v>48.679490000000001</c:v>
                </c:pt>
                <c:pt idx="75">
                  <c:v>53.283679999999997</c:v>
                </c:pt>
                <c:pt idx="76">
                  <c:v>61.096589999999999</c:v>
                </c:pt>
                <c:pt idx="77">
                  <c:v>70.427199999999999</c:v>
                </c:pt>
                <c:pt idx="78">
                  <c:v>77.197909999999993</c:v>
                </c:pt>
                <c:pt idx="79">
                  <c:v>84.52364</c:v>
                </c:pt>
                <c:pt idx="80">
                  <c:v>88.232330000000005</c:v>
                </c:pt>
                <c:pt idx="81">
                  <c:v>89.442300000000003</c:v>
                </c:pt>
                <c:pt idx="82">
                  <c:v>86.192499999999995</c:v>
                </c:pt>
                <c:pt idx="83">
                  <c:v>75.511390000000006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706640"/>
        <c:axId val="431707200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707760"/>
        <c:axId val="431708320"/>
      </c:scatterChart>
      <c:dateAx>
        <c:axId val="4317066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317072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170720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1706640"/>
        <c:crosses val="autoZero"/>
        <c:crossBetween val="between"/>
        <c:majorUnit val="25"/>
      </c:valAx>
      <c:valAx>
        <c:axId val="43170776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1708320"/>
        <c:crosses val="max"/>
        <c:crossBetween val="midCat"/>
      </c:valAx>
      <c:valAx>
        <c:axId val="4317083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170776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-0.37558647460000039</c:v>
                </c:pt>
                <c:pt idx="1">
                  <c:v>-0.23432231510000001</c:v>
                </c:pt>
                <c:pt idx="2">
                  <c:v>8.3884109600000034E-2</c:v>
                </c:pt>
                <c:pt idx="3">
                  <c:v>1.6431477900000324E-2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2.7373473759999882</c:v>
                </c:pt>
                <c:pt idx="1">
                  <c:v>9.9357917510000107</c:v>
                </c:pt>
                <c:pt idx="2">
                  <c:v>8.3268884080000021</c:v>
                </c:pt>
                <c:pt idx="3">
                  <c:v>1.8071765379999931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1715040"/>
        <c:axId val="431715600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2019</c:v>
                      </c:pt>
                      <c:pt idx="3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513212398231E-2"/>
                  <c:y val="-5.354172805220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915083559491495E-2"/>
                  <c:y val="-4.23512553583129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3944079417226106E-2"/>
                      <c:h val="5.6924741618315955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6.6915083559491578E-2"/>
                  <c:y val="-4.03671289941479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6915083559491495E-2"/>
                  <c:y val="-4.83036344508079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2.3617609013999878</c:v>
                </c:pt>
                <c:pt idx="1">
                  <c:v>9.7014694359000107</c:v>
                </c:pt>
                <c:pt idx="2">
                  <c:v>8.4107725176000017</c:v>
                </c:pt>
                <c:pt idx="3">
                  <c:v>1.8236080158999934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715040"/>
        <c:axId val="431715600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716720"/>
        <c:axId val="431716160"/>
      </c:scatterChart>
      <c:catAx>
        <c:axId val="43171504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715600"/>
        <c:crosses val="autoZero"/>
        <c:auto val="1"/>
        <c:lblAlgn val="ctr"/>
        <c:lblOffset val="100"/>
        <c:tickLblSkip val="1"/>
        <c:noMultiLvlLbl val="0"/>
      </c:catAx>
      <c:valAx>
        <c:axId val="431715600"/>
        <c:scaling>
          <c:orientation val="minMax"/>
          <c:max val="16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715040"/>
        <c:crosses val="autoZero"/>
        <c:crossBetween val="between"/>
        <c:majorUnit val="4"/>
      </c:valAx>
      <c:valAx>
        <c:axId val="431716160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1716720"/>
        <c:crosses val="max"/>
        <c:crossBetween val="midCat"/>
      </c:valAx>
      <c:valAx>
        <c:axId val="4317167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1716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75.979681515999999</c:v>
                </c:pt>
                <c:pt idx="1">
                  <c:v>76.625913749999995</c:v>
                </c:pt>
                <c:pt idx="2">
                  <c:v>78.418810065000002</c:v>
                </c:pt>
                <c:pt idx="3">
                  <c:v>78.502159832999993</c:v>
                </c:pt>
                <c:pt idx="4">
                  <c:v>78.371707870999998</c:v>
                </c:pt>
                <c:pt idx="5">
                  <c:v>78.987322599999999</c:v>
                </c:pt>
                <c:pt idx="6">
                  <c:v>79.955689226000004</c:v>
                </c:pt>
                <c:pt idx="7">
                  <c:v>79.936718225999996</c:v>
                </c:pt>
                <c:pt idx="8">
                  <c:v>81.133553966999997</c:v>
                </c:pt>
                <c:pt idx="9">
                  <c:v>82.268117064999998</c:v>
                </c:pt>
                <c:pt idx="10">
                  <c:v>84.499417367000007</c:v>
                </c:pt>
                <c:pt idx="11">
                  <c:v>84.999681386999995</c:v>
                </c:pt>
                <c:pt idx="12">
                  <c:v>83.432426323000001</c:v>
                </c:pt>
                <c:pt idx="13">
                  <c:v>85.163614499999994</c:v>
                </c:pt>
                <c:pt idx="14">
                  <c:v>86.223440934999999</c:v>
                </c:pt>
                <c:pt idx="15">
                  <c:v>86.596001200000003</c:v>
                </c:pt>
                <c:pt idx="16">
                  <c:v>87.530164612999997</c:v>
                </c:pt>
                <c:pt idx="17">
                  <c:v>88.033588899999998</c:v>
                </c:pt>
                <c:pt idx="18">
                  <c:v>89.794047613000004</c:v>
                </c:pt>
                <c:pt idx="19">
                  <c:v>91.766870128999997</c:v>
                </c:pt>
                <c:pt idx="20">
                  <c:v>93.001004332999997</c:v>
                </c:pt>
                <c:pt idx="21">
                  <c:v>93.836520194000002</c:v>
                </c:pt>
                <c:pt idx="22">
                  <c:v>95.161740399999999</c:v>
                </c:pt>
                <c:pt idx="23">
                  <c:v>95.375327741999996</c:v>
                </c:pt>
                <c:pt idx="24">
                  <c:v>95.319401999999997</c:v>
                </c:pt>
                <c:pt idx="25">
                  <c:v>96.317554571000002</c:v>
                </c:pt>
                <c:pt idx="26">
                  <c:v>96.919631613000007</c:v>
                </c:pt>
                <c:pt idx="27">
                  <c:v>97.338010999999995</c:v>
                </c:pt>
                <c:pt idx="28">
                  <c:v>96.847991160999996</c:v>
                </c:pt>
                <c:pt idx="29">
                  <c:v>96.867810000000006</c:v>
                </c:pt>
                <c:pt idx="30">
                  <c:v>97.318830000000005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97.318830000000005</c:v>
                </c:pt>
                <c:pt idx="31">
                  <c:v>98.92</c:v>
                </c:pt>
                <c:pt idx="32">
                  <c:v>99.770380000000003</c:v>
                </c:pt>
                <c:pt idx="33">
                  <c:v>100.17100000000001</c:v>
                </c:pt>
                <c:pt idx="34">
                  <c:v>100.60339999999999</c:v>
                </c:pt>
                <c:pt idx="35">
                  <c:v>100.221</c:v>
                </c:pt>
                <c:pt idx="36">
                  <c:v>99.613470000000007</c:v>
                </c:pt>
                <c:pt idx="37">
                  <c:v>99.133150000000001</c:v>
                </c:pt>
                <c:pt idx="38">
                  <c:v>98.939250000000001</c:v>
                </c:pt>
                <c:pt idx="39">
                  <c:v>99.002139999999997</c:v>
                </c:pt>
                <c:pt idx="40">
                  <c:v>99.284819999999996</c:v>
                </c:pt>
                <c:pt idx="41">
                  <c:v>99.637100000000004</c:v>
                </c:pt>
                <c:pt idx="42">
                  <c:v>99.887519999999995</c:v>
                </c:pt>
                <c:pt idx="43">
                  <c:v>100.3768</c:v>
                </c:pt>
                <c:pt idx="44">
                  <c:v>100.7668</c:v>
                </c:pt>
                <c:pt idx="45">
                  <c:v>100.7636</c:v>
                </c:pt>
                <c:pt idx="46">
                  <c:v>100.843</c:v>
                </c:pt>
                <c:pt idx="47">
                  <c:v>100.32980000000001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79.973231072749996</c:v>
                </c:pt>
                <c:pt idx="2">
                  <c:v>79.973231072749996</c:v>
                </c:pt>
                <c:pt idx="3">
                  <c:v>79.973231072749996</c:v>
                </c:pt>
                <c:pt idx="4">
                  <c:v>79.973231072749996</c:v>
                </c:pt>
                <c:pt idx="5">
                  <c:v>79.973231072749996</c:v>
                </c:pt>
                <c:pt idx="6">
                  <c:v>79.973231072749996</c:v>
                </c:pt>
                <c:pt idx="7">
                  <c:v>79.973231072749996</c:v>
                </c:pt>
                <c:pt idx="8">
                  <c:v>79.973231072749996</c:v>
                </c:pt>
                <c:pt idx="9">
                  <c:v>79.973231072749996</c:v>
                </c:pt>
                <c:pt idx="10">
                  <c:v>79.973231072749996</c:v>
                </c:pt>
                <c:pt idx="13">
                  <c:v>89.659562240166665</c:v>
                </c:pt>
                <c:pt idx="14">
                  <c:v>89.659562240166665</c:v>
                </c:pt>
                <c:pt idx="15">
                  <c:v>89.659562240166665</c:v>
                </c:pt>
                <c:pt idx="16">
                  <c:v>89.659562240166665</c:v>
                </c:pt>
                <c:pt idx="17">
                  <c:v>89.659562240166665</c:v>
                </c:pt>
                <c:pt idx="18">
                  <c:v>89.659562240166665</c:v>
                </c:pt>
                <c:pt idx="19">
                  <c:v>89.659562240166665</c:v>
                </c:pt>
                <c:pt idx="20">
                  <c:v>89.659562240166665</c:v>
                </c:pt>
                <c:pt idx="21">
                  <c:v>89.659562240166665</c:v>
                </c:pt>
                <c:pt idx="22">
                  <c:v>89.659562240166665</c:v>
                </c:pt>
                <c:pt idx="25">
                  <c:v>98.05125086208335</c:v>
                </c:pt>
                <c:pt idx="26">
                  <c:v>98.05125086208335</c:v>
                </c:pt>
                <c:pt idx="27">
                  <c:v>98.05125086208335</c:v>
                </c:pt>
                <c:pt idx="28">
                  <c:v>98.05125086208335</c:v>
                </c:pt>
                <c:pt idx="29">
                  <c:v>98.05125086208335</c:v>
                </c:pt>
                <c:pt idx="30">
                  <c:v>98.05125086208335</c:v>
                </c:pt>
                <c:pt idx="31">
                  <c:v>98.05125086208335</c:v>
                </c:pt>
                <c:pt idx="32">
                  <c:v>98.05125086208335</c:v>
                </c:pt>
                <c:pt idx="33">
                  <c:v>98.05125086208335</c:v>
                </c:pt>
                <c:pt idx="34">
                  <c:v>98.05125086208335</c:v>
                </c:pt>
                <c:pt idx="37">
                  <c:v>99.881454166666671</c:v>
                </c:pt>
                <c:pt idx="38">
                  <c:v>99.881454166666671</c:v>
                </c:pt>
                <c:pt idx="39">
                  <c:v>99.881454166666671</c:v>
                </c:pt>
                <c:pt idx="40">
                  <c:v>99.881454166666671</c:v>
                </c:pt>
                <c:pt idx="41">
                  <c:v>99.881454166666671</c:v>
                </c:pt>
                <c:pt idx="42">
                  <c:v>99.881454166666671</c:v>
                </c:pt>
                <c:pt idx="43">
                  <c:v>99.881454166666671</c:v>
                </c:pt>
                <c:pt idx="44">
                  <c:v>99.881454166666671</c:v>
                </c:pt>
                <c:pt idx="45">
                  <c:v>99.881454166666671</c:v>
                </c:pt>
                <c:pt idx="46">
                  <c:v>99.881454166666671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1720640"/>
        <c:axId val="431721200"/>
      </c:lineChart>
      <c:catAx>
        <c:axId val="431720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7212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1721200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720640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-1.8970766779999977</c:v>
                </c:pt>
                <c:pt idx="1">
                  <c:v>3.7264076799999977</c:v>
                </c:pt>
                <c:pt idx="2">
                  <c:v>1.4577934110000008</c:v>
                </c:pt>
                <c:pt idx="3">
                  <c:v>-1.008461196999999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0.66199621300000189</c:v>
                </c:pt>
                <c:pt idx="1">
                  <c:v>0.92229041099999876</c:v>
                </c:pt>
                <c:pt idx="2">
                  <c:v>0.43578783499999929</c:v>
                </c:pt>
                <c:pt idx="3">
                  <c:v>0.57598794600000147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0.3850904933999999</c:v>
                </c:pt>
                <c:pt idx="1">
                  <c:v>2.3942547945999983</c:v>
                </c:pt>
                <c:pt idx="2">
                  <c:v>0.22365720800000233</c:v>
                </c:pt>
                <c:pt idx="3">
                  <c:v>-0.52778770870000002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0.18292143059998978</c:v>
                </c:pt>
                <c:pt idx="1">
                  <c:v>0.71244383440001968</c:v>
                </c:pt>
                <c:pt idx="2">
                  <c:v>0.46084575499999403</c:v>
                </c:pt>
                <c:pt idx="3">
                  <c:v>0.26532432769998593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1727920"/>
        <c:axId val="431728480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363444152814233E-2"/>
                  <c:y val="7.89582552180977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885972586849E-2"/>
                  <c:y val="-2.421634795650545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4.56052368453943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5289442986293378E-2"/>
                  <c:y val="5.360111236095488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-0.66706854100000612</c:v>
                </c:pt>
                <c:pt idx="1">
                  <c:v>7.7553967200000145</c:v>
                </c:pt>
                <c:pt idx="2">
                  <c:v>2.5780842089999965</c:v>
                </c:pt>
                <c:pt idx="3">
                  <c:v>-0.69493663200001166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727920"/>
        <c:axId val="431728480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113872"/>
        <c:axId val="433113312"/>
      </c:scatterChart>
      <c:catAx>
        <c:axId val="43172792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728480"/>
        <c:crosses val="autoZero"/>
        <c:auto val="1"/>
        <c:lblAlgn val="ctr"/>
        <c:lblOffset val="100"/>
        <c:tickLblSkip val="1"/>
        <c:noMultiLvlLbl val="0"/>
      </c:catAx>
      <c:valAx>
        <c:axId val="431728480"/>
        <c:scaling>
          <c:orientation val="minMax"/>
          <c:max val="9"/>
          <c:min val="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727920"/>
        <c:crosses val="autoZero"/>
        <c:crossBetween val="between"/>
        <c:majorUnit val="2"/>
      </c:valAx>
      <c:valAx>
        <c:axId val="433113312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3113872"/>
        <c:crosses val="max"/>
        <c:crossBetween val="midCat"/>
      </c:valAx>
      <c:valAx>
        <c:axId val="4331138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3113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93.971454483000002</c:v>
                </c:pt>
                <c:pt idx="1">
                  <c:v>83.541220213000003</c:v>
                </c:pt>
                <c:pt idx="2">
                  <c:v>81.372219091999995</c:v>
                </c:pt>
                <c:pt idx="3">
                  <c:v>64.367193936999996</c:v>
                </c:pt>
                <c:pt idx="4">
                  <c:v>60.993230029000003</c:v>
                </c:pt>
                <c:pt idx="5">
                  <c:v>63.633924</c:v>
                </c:pt>
                <c:pt idx="6">
                  <c:v>69.040276519000003</c:v>
                </c:pt>
                <c:pt idx="7">
                  <c:v>67.523258455999994</c:v>
                </c:pt>
                <c:pt idx="8">
                  <c:v>63.991618903000003</c:v>
                </c:pt>
                <c:pt idx="9">
                  <c:v>65.473677874000003</c:v>
                </c:pt>
                <c:pt idx="10">
                  <c:v>78.487295099999997</c:v>
                </c:pt>
                <c:pt idx="11">
                  <c:v>99.437875899000005</c:v>
                </c:pt>
                <c:pt idx="12">
                  <c:v>106.78713442</c:v>
                </c:pt>
                <c:pt idx="13">
                  <c:v>96.43751675</c:v>
                </c:pt>
                <c:pt idx="14">
                  <c:v>89.461310514999994</c:v>
                </c:pt>
                <c:pt idx="15">
                  <c:v>77.873963367000002</c:v>
                </c:pt>
                <c:pt idx="16">
                  <c:v>66.024630258000002</c:v>
                </c:pt>
                <c:pt idx="17">
                  <c:v>68.344642769999993</c:v>
                </c:pt>
                <c:pt idx="18">
                  <c:v>75.690596263000003</c:v>
                </c:pt>
                <c:pt idx="19">
                  <c:v>74.560227867999998</c:v>
                </c:pt>
                <c:pt idx="20">
                  <c:v>71.951537533000007</c:v>
                </c:pt>
                <c:pt idx="21">
                  <c:v>73.429359610000006</c:v>
                </c:pt>
                <c:pt idx="22">
                  <c:v>89.599700562999999</c:v>
                </c:pt>
                <c:pt idx="23">
                  <c:v>95.437092483000001</c:v>
                </c:pt>
                <c:pt idx="24">
                  <c:v>109.05139393</c:v>
                </c:pt>
                <c:pt idx="25">
                  <c:v>106.44127979</c:v>
                </c:pt>
                <c:pt idx="26">
                  <c:v>93.012758323</c:v>
                </c:pt>
                <c:pt idx="27">
                  <c:v>72.758336099999994</c:v>
                </c:pt>
                <c:pt idx="28">
                  <c:v>67.938844129000003</c:v>
                </c:pt>
                <c:pt idx="29">
                  <c:v>70.915706299999997</c:v>
                </c:pt>
                <c:pt idx="30">
                  <c:v>77.829673299999996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77.829673299999996</c:v>
                </c:pt>
                <c:pt idx="31">
                  <c:v>78.402820000000006</c:v>
                </c:pt>
                <c:pt idx="32">
                  <c:v>73.306520000000006</c:v>
                </c:pt>
                <c:pt idx="33">
                  <c:v>76.617140000000006</c:v>
                </c:pt>
                <c:pt idx="34">
                  <c:v>89.109729999999999</c:v>
                </c:pt>
                <c:pt idx="35">
                  <c:v>101.4823</c:v>
                </c:pt>
                <c:pt idx="36">
                  <c:v>109.3544</c:v>
                </c:pt>
                <c:pt idx="37">
                  <c:v>101.39149999999999</c:v>
                </c:pt>
                <c:pt idx="38">
                  <c:v>90.577849999999998</c:v>
                </c:pt>
                <c:pt idx="39">
                  <c:v>76.937330000000003</c:v>
                </c:pt>
                <c:pt idx="40">
                  <c:v>70.090490000000003</c:v>
                </c:pt>
                <c:pt idx="41">
                  <c:v>72.677959999999999</c:v>
                </c:pt>
                <c:pt idx="42">
                  <c:v>75.174390000000002</c:v>
                </c:pt>
                <c:pt idx="43">
                  <c:v>77.396690000000007</c:v>
                </c:pt>
                <c:pt idx="44">
                  <c:v>73.366540000000001</c:v>
                </c:pt>
                <c:pt idx="45">
                  <c:v>75.504620000000003</c:v>
                </c:pt>
                <c:pt idx="46">
                  <c:v>87.59581</c:v>
                </c:pt>
                <c:pt idx="47">
                  <c:v>97.710220000000007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74.319437042083337</c:v>
                </c:pt>
                <c:pt idx="2">
                  <c:v>74.319437042083337</c:v>
                </c:pt>
                <c:pt idx="3">
                  <c:v>74.319437042083337</c:v>
                </c:pt>
                <c:pt idx="4">
                  <c:v>74.319437042083337</c:v>
                </c:pt>
                <c:pt idx="5">
                  <c:v>74.319437042083337</c:v>
                </c:pt>
                <c:pt idx="6">
                  <c:v>74.319437042083337</c:v>
                </c:pt>
                <c:pt idx="7">
                  <c:v>74.319437042083337</c:v>
                </c:pt>
                <c:pt idx="8">
                  <c:v>74.319437042083337</c:v>
                </c:pt>
                <c:pt idx="9">
                  <c:v>74.319437042083337</c:v>
                </c:pt>
                <c:pt idx="10">
                  <c:v>74.319437042083337</c:v>
                </c:pt>
                <c:pt idx="13">
                  <c:v>82.133142699999993</c:v>
                </c:pt>
                <c:pt idx="14">
                  <c:v>82.133142699999993</c:v>
                </c:pt>
                <c:pt idx="15">
                  <c:v>82.133142699999993</c:v>
                </c:pt>
                <c:pt idx="16">
                  <c:v>82.133142699999993</c:v>
                </c:pt>
                <c:pt idx="17">
                  <c:v>82.133142699999993</c:v>
                </c:pt>
                <c:pt idx="18">
                  <c:v>82.133142699999993</c:v>
                </c:pt>
                <c:pt idx="19">
                  <c:v>82.133142699999993</c:v>
                </c:pt>
                <c:pt idx="20">
                  <c:v>82.133142699999993</c:v>
                </c:pt>
                <c:pt idx="21">
                  <c:v>82.133142699999993</c:v>
                </c:pt>
                <c:pt idx="22">
                  <c:v>82.133142699999993</c:v>
                </c:pt>
                <c:pt idx="25">
                  <c:v>84.738875156000006</c:v>
                </c:pt>
                <c:pt idx="26">
                  <c:v>84.738875156000006</c:v>
                </c:pt>
                <c:pt idx="27">
                  <c:v>84.738875156000006</c:v>
                </c:pt>
                <c:pt idx="28">
                  <c:v>84.738875156000006</c:v>
                </c:pt>
                <c:pt idx="29">
                  <c:v>84.738875156000006</c:v>
                </c:pt>
                <c:pt idx="30">
                  <c:v>84.738875156000006</c:v>
                </c:pt>
                <c:pt idx="31">
                  <c:v>84.738875156000006</c:v>
                </c:pt>
                <c:pt idx="32">
                  <c:v>84.738875156000006</c:v>
                </c:pt>
                <c:pt idx="33">
                  <c:v>84.738875156000006</c:v>
                </c:pt>
                <c:pt idx="34">
                  <c:v>84.738875156000006</c:v>
                </c:pt>
                <c:pt idx="37">
                  <c:v>83.981483333333344</c:v>
                </c:pt>
                <c:pt idx="38">
                  <c:v>83.981483333333344</c:v>
                </c:pt>
                <c:pt idx="39">
                  <c:v>83.981483333333344</c:v>
                </c:pt>
                <c:pt idx="40">
                  <c:v>83.981483333333344</c:v>
                </c:pt>
                <c:pt idx="41">
                  <c:v>83.981483333333344</c:v>
                </c:pt>
                <c:pt idx="42">
                  <c:v>83.981483333333344</c:v>
                </c:pt>
                <c:pt idx="43">
                  <c:v>83.981483333333344</c:v>
                </c:pt>
                <c:pt idx="44">
                  <c:v>83.981483333333344</c:v>
                </c:pt>
                <c:pt idx="45">
                  <c:v>83.981483333333344</c:v>
                </c:pt>
                <c:pt idx="46">
                  <c:v>83.981483333333344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3117792"/>
        <c:axId val="433118352"/>
      </c:lineChart>
      <c:catAx>
        <c:axId val="433117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31183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3118352"/>
        <c:scaling>
          <c:orientation val="minMax"/>
          <c:max val="1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3117792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13.024571429</c:v>
                </c:pt>
                <c:pt idx="2">
                  <c:v>13.287673913000001</c:v>
                </c:pt>
                <c:pt idx="3">
                  <c:v>0</c:v>
                </c:pt>
                <c:pt idx="4">
                  <c:v>0</c:v>
                </c:pt>
                <c:pt idx="5">
                  <c:v>13.256956044000001</c:v>
                </c:pt>
                <c:pt idx="6">
                  <c:v>10.751391304</c:v>
                </c:pt>
                <c:pt idx="7">
                  <c:v>0.54411956522000005</c:v>
                </c:pt>
                <c:pt idx="8">
                  <c:v>0</c:v>
                </c:pt>
                <c:pt idx="9">
                  <c:v>8.0905714286000006</c:v>
                </c:pt>
                <c:pt idx="10">
                  <c:v>5.8496847825999998</c:v>
                </c:pt>
                <c:pt idx="11">
                  <c:v>0</c:v>
                </c:pt>
                <c:pt idx="12">
                  <c:v>0</c:v>
                </c:pt>
                <c:pt idx="13">
                  <c:v>9.5678901099000004</c:v>
                </c:pt>
                <c:pt idx="14">
                  <c:v>7.3857934783000001</c:v>
                </c:pt>
                <c:pt idx="15">
                  <c:v>0</c:v>
                </c:pt>
                <c:pt idx="16">
                  <c:v>0</c:v>
                </c:pt>
                <c:pt idx="17">
                  <c:v>8.8540329670000002</c:v>
                </c:pt>
                <c:pt idx="18">
                  <c:v>8.2288478261000009</c:v>
                </c:pt>
                <c:pt idx="19">
                  <c:v>0</c:v>
                </c:pt>
                <c:pt idx="20">
                  <c:v>0</c:v>
                </c:pt>
                <c:pt idx="21">
                  <c:v>13.983657771000001</c:v>
                </c:pt>
                <c:pt idx="22">
                  <c:v>10.309908870999999</c:v>
                </c:pt>
                <c:pt idx="23">
                  <c:v>0</c:v>
                </c:pt>
                <c:pt idx="24">
                  <c:v>0</c:v>
                </c:pt>
                <c:pt idx="25">
                  <c:v>11.618431648</c:v>
                </c:pt>
                <c:pt idx="26">
                  <c:v>9.1577230000000007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-23.335100000000001</c:v>
                </c:pt>
                <c:pt idx="1">
                  <c:v>0</c:v>
                </c:pt>
                <c:pt idx="2">
                  <c:v>0</c:v>
                </c:pt>
                <c:pt idx="3">
                  <c:v>-0.58723913042999998</c:v>
                </c:pt>
                <c:pt idx="4">
                  <c:v>-18.874111111000001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-13.242186813</c:v>
                </c:pt>
                <c:pt idx="9">
                  <c:v>0</c:v>
                </c:pt>
                <c:pt idx="10">
                  <c:v>0</c:v>
                </c:pt>
                <c:pt idx="11">
                  <c:v>-4.4541413043000002</c:v>
                </c:pt>
                <c:pt idx="12">
                  <c:v>-14.003611111</c:v>
                </c:pt>
                <c:pt idx="13">
                  <c:v>0</c:v>
                </c:pt>
                <c:pt idx="14">
                  <c:v>0</c:v>
                </c:pt>
                <c:pt idx="15">
                  <c:v>-5.9124565217000002</c:v>
                </c:pt>
                <c:pt idx="16">
                  <c:v>-18.314766667000001</c:v>
                </c:pt>
                <c:pt idx="17">
                  <c:v>0</c:v>
                </c:pt>
                <c:pt idx="18">
                  <c:v>0</c:v>
                </c:pt>
                <c:pt idx="19">
                  <c:v>-2.5792391304</c:v>
                </c:pt>
                <c:pt idx="20">
                  <c:v>-16.937677778000001</c:v>
                </c:pt>
                <c:pt idx="21">
                  <c:v>0</c:v>
                </c:pt>
                <c:pt idx="22">
                  <c:v>0</c:v>
                </c:pt>
                <c:pt idx="23">
                  <c:v>-2.4830802174</c:v>
                </c:pt>
                <c:pt idx="24">
                  <c:v>-16.972727340999999</c:v>
                </c:pt>
                <c:pt idx="25">
                  <c:v>0</c:v>
                </c:pt>
                <c:pt idx="26">
                  <c:v>0</c:v>
                </c:pt>
                <c:pt idx="27">
                  <c:v>-2.766030663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433126752"/>
        <c:axId val="433127312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126752"/>
        <c:axId val="43312731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67.987677778000005</c:v>
                      </c:pt>
                      <c:pt idx="1">
                        <c:v>70.404945054999999</c:v>
                      </c:pt>
                      <c:pt idx="2">
                        <c:v>72.273456522000004</c:v>
                      </c:pt>
                      <c:pt idx="3">
                        <c:v>72.985858695999994</c:v>
                      </c:pt>
                      <c:pt idx="4">
                        <c:v>73.796366667000001</c:v>
                      </c:pt>
                      <c:pt idx="5">
                        <c:v>74.423439560000006</c:v>
                      </c:pt>
                      <c:pt idx="6">
                        <c:v>74.394119564999997</c:v>
                      </c:pt>
                      <c:pt idx="7">
                        <c:v>73.989010870000001</c:v>
                      </c:pt>
                      <c:pt idx="8">
                        <c:v>73.959274725</c:v>
                      </c:pt>
                      <c:pt idx="9">
                        <c:v>72.914340659000004</c:v>
                      </c:pt>
                      <c:pt idx="10">
                        <c:v>72.221652173999999</c:v>
                      </c:pt>
                      <c:pt idx="11">
                        <c:v>71.545858695999996</c:v>
                      </c:pt>
                      <c:pt idx="12">
                        <c:v>71.993366667000004</c:v>
                      </c:pt>
                      <c:pt idx="13">
                        <c:v>73.485934065999999</c:v>
                      </c:pt>
                      <c:pt idx="14">
                        <c:v>75.089652173999994</c:v>
                      </c:pt>
                      <c:pt idx="15">
                        <c:v>78.438543478</c:v>
                      </c:pt>
                      <c:pt idx="16">
                        <c:v>79.130588888999995</c:v>
                      </c:pt>
                      <c:pt idx="17">
                        <c:v>81.173043956000001</c:v>
                      </c:pt>
                      <c:pt idx="18">
                        <c:v>84.945630434999998</c:v>
                      </c:pt>
                      <c:pt idx="19">
                        <c:v>88.207445652000004</c:v>
                      </c:pt>
                      <c:pt idx="20">
                        <c:v>89.424377777999993</c:v>
                      </c:pt>
                      <c:pt idx="21">
                        <c:v>90.069016484000002</c:v>
                      </c:pt>
                      <c:pt idx="22">
                        <c:v>91.539893913</c:v>
                      </c:pt>
                      <c:pt idx="23">
                        <c:v>93.040050870000002</c:v>
                      </c:pt>
                      <c:pt idx="24">
                        <c:v>91.972853076999996</c:v>
                      </c:pt>
                      <c:pt idx="25">
                        <c:v>91.995070330000004</c:v>
                      </c:pt>
                      <c:pt idx="26">
                        <c:v>92.901231413000005</c:v>
                      </c:pt>
                      <c:pt idx="27">
                        <c:v>93.132675977999995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94.480549389000004</c:v>
                      </c:pt>
                      <c:pt idx="1">
                        <c:v>60.629018051999999</c:v>
                      </c:pt>
                      <c:pt idx="2">
                        <c:v>61.123470302999998</c:v>
                      </c:pt>
                      <c:pt idx="3">
                        <c:v>75.537899134</c:v>
                      </c:pt>
                      <c:pt idx="4">
                        <c:v>95.905291656000003</c:v>
                      </c:pt>
                      <c:pt idx="5">
                        <c:v>63.362289979000003</c:v>
                      </c:pt>
                      <c:pt idx="6">
                        <c:v>65.454016856999999</c:v>
                      </c:pt>
                      <c:pt idx="7">
                        <c:v>74.180554001000004</c:v>
                      </c:pt>
                      <c:pt idx="8">
                        <c:v>89.013702867999996</c:v>
                      </c:pt>
                      <c:pt idx="9">
                        <c:v>66.486767757999999</c:v>
                      </c:pt>
                      <c:pt idx="10">
                        <c:v>68.942769694000006</c:v>
                      </c:pt>
                      <c:pt idx="11">
                        <c:v>75.553406457999998</c:v>
                      </c:pt>
                      <c:pt idx="12">
                        <c:v>86.386756074999994</c:v>
                      </c:pt>
                      <c:pt idx="13">
                        <c:v>62.976084274999998</c:v>
                      </c:pt>
                      <c:pt idx="14">
                        <c:v>66.882805993000005</c:v>
                      </c:pt>
                      <c:pt idx="15">
                        <c:v>81.161706738999996</c:v>
                      </c:pt>
                      <c:pt idx="16">
                        <c:v>97.599469577999997</c:v>
                      </c:pt>
                      <c:pt idx="17">
                        <c:v>70.695843100000005</c:v>
                      </c:pt>
                      <c:pt idx="18">
                        <c:v>74.090452979000005</c:v>
                      </c:pt>
                      <c:pt idx="19">
                        <c:v>86.117945997999996</c:v>
                      </c:pt>
                      <c:pt idx="20">
                        <c:v>102.71493949000001</c:v>
                      </c:pt>
                      <c:pt idx="21">
                        <c:v>70.509070769000004</c:v>
                      </c:pt>
                      <c:pt idx="22">
                        <c:v>76.547857524999998</c:v>
                      </c:pt>
                      <c:pt idx="23">
                        <c:v>89.069288478000004</c:v>
                      </c:pt>
                      <c:pt idx="24">
                        <c:v>100.42036538000001</c:v>
                      </c:pt>
                      <c:pt idx="25">
                        <c:v>73.200702088</c:v>
                      </c:pt>
                      <c:pt idx="26">
                        <c:v>75.333692174000007</c:v>
                      </c:pt>
                      <c:pt idx="27">
                        <c:v>86.929721087000004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8.9785631444000007</c:v>
                      </c:pt>
                      <c:pt idx="17">
                        <c:v>7.6692493187000004</c:v>
                      </c:pt>
                      <c:pt idx="18">
                        <c:v>7.5881643043000002</c:v>
                      </c:pt>
                      <c:pt idx="19">
                        <c:v>7.4430767609000004</c:v>
                      </c:pt>
                      <c:pt idx="20">
                        <c:v>8.6346632777999996</c:v>
                      </c:pt>
                      <c:pt idx="21">
                        <c:v>6.7940217582000004</c:v>
                      </c:pt>
                      <c:pt idx="22">
                        <c:v>6.9192243261000002</c:v>
                      </c:pt>
                      <c:pt idx="23">
                        <c:v>7.5759600543000003</c:v>
                      </c:pt>
                      <c:pt idx="24">
                        <c:v>8.5535951978</c:v>
                      </c:pt>
                      <c:pt idx="25">
                        <c:v>6.8526947033000001</c:v>
                      </c:pt>
                      <c:pt idx="26">
                        <c:v>6.9545933696000004</c:v>
                      </c:pt>
                      <c:pt idx="27">
                        <c:v>7.5167452825999996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-18.314766667000001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-2.5792391304</c:v>
                      </c:pt>
                      <c:pt idx="20">
                        <c:v>-16.937677778000001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-2.4830802174</c:v>
                      </c:pt>
                      <c:pt idx="24">
                        <c:v>-16.972727340999999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-2.766030663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126752"/>
        <c:axId val="433127312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9.6372604555999999</c:v>
                      </c:pt>
                      <c:pt idx="17">
                        <c:v>8.9346331208999992</c:v>
                      </c:pt>
                      <c:pt idx="18">
                        <c:v>9.9912223696000009</c:v>
                      </c:pt>
                      <c:pt idx="19">
                        <c:v>10.954565347999999</c:v>
                      </c:pt>
                      <c:pt idx="20">
                        <c:v>11.864233843999999</c:v>
                      </c:pt>
                      <c:pt idx="21">
                        <c:v>11.686864242</c:v>
                      </c:pt>
                      <c:pt idx="22">
                        <c:v>12.550083804</c:v>
                      </c:pt>
                      <c:pt idx="23">
                        <c:v>14.641548803999999</c:v>
                      </c:pt>
                      <c:pt idx="24">
                        <c:v>16.474697363000001</c:v>
                      </c:pt>
                      <c:pt idx="25">
                        <c:v>14.591944614999999</c:v>
                      </c:pt>
                      <c:pt idx="26">
                        <c:v>14.765332717</c:v>
                      </c:pt>
                      <c:pt idx="27">
                        <c:v>16.420738151999998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3.9122504777999998</c:v>
                      </c:pt>
                      <c:pt idx="1">
                        <c:v>2.7811335604000003</c:v>
                      </c:pt>
                      <c:pt idx="2">
                        <c:v>2.6824365542999997</c:v>
                      </c:pt>
                      <c:pt idx="3">
                        <c:v>3.5778995325999992</c:v>
                      </c:pt>
                      <c:pt idx="4">
                        <c:v>3.7495253666999995</c:v>
                      </c:pt>
                      <c:pt idx="5">
                        <c:v>2.3402167033000003</c:v>
                      </c:pt>
                      <c:pt idx="6">
                        <c:v>2.0477072608000002</c:v>
                      </c:pt>
                      <c:pt idx="7">
                        <c:v>2.1279889456000003</c:v>
                      </c:pt>
                      <c:pt idx="8">
                        <c:v>2.6367814616</c:v>
                      </c:pt>
                      <c:pt idx="9">
                        <c:v>2.0041725824999999</c:v>
                      </c:pt>
                      <c:pt idx="10">
                        <c:v>1.7456647609000004</c:v>
                      </c:pt>
                      <c:pt idx="11">
                        <c:v>0.95720925000000001</c:v>
                      </c:pt>
                      <c:pt idx="12">
                        <c:v>0.31292997779999965</c:v>
                      </c:pt>
                      <c:pt idx="13">
                        <c:v>-0.35164689009999961</c:v>
                      </c:pt>
                      <c:pt idx="14">
                        <c:v>-0.19292671740000067</c:v>
                      </c:pt>
                      <c:pt idx="15">
                        <c:v>-1.129137934800001</c:v>
                      </c:pt>
                      <c:pt idx="16">
                        <c:v>-0.65869731119999919</c:v>
                      </c:pt>
                      <c:pt idx="17">
                        <c:v>-1.2653838021999988</c:v>
                      </c:pt>
                      <c:pt idx="18">
                        <c:v>-2.4030580653000007</c:v>
                      </c:pt>
                      <c:pt idx="19">
                        <c:v>-3.5114885870999988</c:v>
                      </c:pt>
                      <c:pt idx="20">
                        <c:v>-3.2295705661999996</c:v>
                      </c:pt>
                      <c:pt idx="21">
                        <c:v>-4.8928424838</c:v>
                      </c:pt>
                      <c:pt idx="22">
                        <c:v>-5.6308594778999996</c:v>
                      </c:pt>
                      <c:pt idx="23">
                        <c:v>-7.0655887496999989</c:v>
                      </c:pt>
                      <c:pt idx="24">
                        <c:v>-7.9211021652000007</c:v>
                      </c:pt>
                      <c:pt idx="25">
                        <c:v>-7.7392499116999991</c:v>
                      </c:pt>
                      <c:pt idx="26">
                        <c:v>-7.8107393473999993</c:v>
                      </c:pt>
                      <c:pt idx="27">
                        <c:v>-8.9039928693999997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33126752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3127312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33127312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3126752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67.987677778000005</c:v>
                </c:pt>
                <c:pt idx="1">
                  <c:v>70.404945054999999</c:v>
                </c:pt>
                <c:pt idx="2">
                  <c:v>72.273456522000004</c:v>
                </c:pt>
                <c:pt idx="3">
                  <c:v>72.985858695999994</c:v>
                </c:pt>
                <c:pt idx="4">
                  <c:v>73.796366667000001</c:v>
                </c:pt>
                <c:pt idx="5">
                  <c:v>74.423439560000006</c:v>
                </c:pt>
                <c:pt idx="6">
                  <c:v>74.394119564999997</c:v>
                </c:pt>
                <c:pt idx="7">
                  <c:v>73.989010870000001</c:v>
                </c:pt>
                <c:pt idx="8">
                  <c:v>73.959274725</c:v>
                </c:pt>
                <c:pt idx="9">
                  <c:v>72.914340659000004</c:v>
                </c:pt>
                <c:pt idx="10">
                  <c:v>72.221652173999999</c:v>
                </c:pt>
                <c:pt idx="11">
                  <c:v>71.545858695999996</c:v>
                </c:pt>
                <c:pt idx="12">
                  <c:v>71.993366667000004</c:v>
                </c:pt>
                <c:pt idx="13">
                  <c:v>73.485934065999999</c:v>
                </c:pt>
                <c:pt idx="14">
                  <c:v>75.089652173999994</c:v>
                </c:pt>
                <c:pt idx="15">
                  <c:v>78.438543478</c:v>
                </c:pt>
                <c:pt idx="16">
                  <c:v>79.130588888999995</c:v>
                </c:pt>
                <c:pt idx="17">
                  <c:v>81.173043956000001</c:v>
                </c:pt>
                <c:pt idx="18">
                  <c:v>84.945630434999998</c:v>
                </c:pt>
                <c:pt idx="19">
                  <c:v>88.207445652000004</c:v>
                </c:pt>
                <c:pt idx="20">
                  <c:v>89.424377777999993</c:v>
                </c:pt>
                <c:pt idx="21">
                  <c:v>90.069016484000002</c:v>
                </c:pt>
                <c:pt idx="22">
                  <c:v>91.539893913</c:v>
                </c:pt>
                <c:pt idx="23">
                  <c:v>93.040050870000002</c:v>
                </c:pt>
                <c:pt idx="24">
                  <c:v>91.972853076999996</c:v>
                </c:pt>
                <c:pt idx="25">
                  <c:v>91.995070330000004</c:v>
                </c:pt>
                <c:pt idx="26">
                  <c:v>92.901231413000005</c:v>
                </c:pt>
                <c:pt idx="27">
                  <c:v>93.132675977999995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94.480549389000004</c:v>
                </c:pt>
                <c:pt idx="1">
                  <c:v>60.629018051999999</c:v>
                </c:pt>
                <c:pt idx="2">
                  <c:v>61.123470302999998</c:v>
                </c:pt>
                <c:pt idx="3">
                  <c:v>75.537899134</c:v>
                </c:pt>
                <c:pt idx="4">
                  <c:v>95.905291656000003</c:v>
                </c:pt>
                <c:pt idx="5">
                  <c:v>63.362289979000003</c:v>
                </c:pt>
                <c:pt idx="6">
                  <c:v>65.454016856999999</c:v>
                </c:pt>
                <c:pt idx="7">
                  <c:v>74.180554001000004</c:v>
                </c:pt>
                <c:pt idx="8">
                  <c:v>89.013702867999996</c:v>
                </c:pt>
                <c:pt idx="9">
                  <c:v>66.486767757999999</c:v>
                </c:pt>
                <c:pt idx="10">
                  <c:v>68.942769694000006</c:v>
                </c:pt>
                <c:pt idx="11">
                  <c:v>75.553406457999998</c:v>
                </c:pt>
                <c:pt idx="12">
                  <c:v>86.386756074999994</c:v>
                </c:pt>
                <c:pt idx="13">
                  <c:v>62.976084274999998</c:v>
                </c:pt>
                <c:pt idx="14">
                  <c:v>66.882805993000005</c:v>
                </c:pt>
                <c:pt idx="15">
                  <c:v>81.161706738999996</c:v>
                </c:pt>
                <c:pt idx="16">
                  <c:v>97.599469577999997</c:v>
                </c:pt>
                <c:pt idx="17">
                  <c:v>70.695843100000005</c:v>
                </c:pt>
                <c:pt idx="18">
                  <c:v>74.090452979000005</c:v>
                </c:pt>
                <c:pt idx="19">
                  <c:v>86.117945997999996</c:v>
                </c:pt>
                <c:pt idx="20">
                  <c:v>102.71493949000001</c:v>
                </c:pt>
                <c:pt idx="21">
                  <c:v>70.509070769000004</c:v>
                </c:pt>
                <c:pt idx="22">
                  <c:v>76.547857524999998</c:v>
                </c:pt>
                <c:pt idx="23">
                  <c:v>89.069288478000004</c:v>
                </c:pt>
                <c:pt idx="24">
                  <c:v>100.42036538000001</c:v>
                </c:pt>
                <c:pt idx="25">
                  <c:v>73.200702088</c:v>
                </c:pt>
                <c:pt idx="26">
                  <c:v>75.333692174000007</c:v>
                </c:pt>
                <c:pt idx="27">
                  <c:v>86.929721087000004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3.9122504777999998</c:v>
                </c:pt>
                <c:pt idx="1">
                  <c:v>2.7811335604000003</c:v>
                </c:pt>
                <c:pt idx="2">
                  <c:v>2.6824365542999997</c:v>
                </c:pt>
                <c:pt idx="3">
                  <c:v>3.5778995325999992</c:v>
                </c:pt>
                <c:pt idx="4">
                  <c:v>3.7495253666999995</c:v>
                </c:pt>
                <c:pt idx="5">
                  <c:v>2.3402167033000003</c:v>
                </c:pt>
                <c:pt idx="6">
                  <c:v>2.0477072608000002</c:v>
                </c:pt>
                <c:pt idx="7">
                  <c:v>2.1279889456000003</c:v>
                </c:pt>
                <c:pt idx="8">
                  <c:v>2.6367814616</c:v>
                </c:pt>
                <c:pt idx="9">
                  <c:v>2.0041725824999999</c:v>
                </c:pt>
                <c:pt idx="10">
                  <c:v>1.7456647609000004</c:v>
                </c:pt>
                <c:pt idx="11">
                  <c:v>0.95720925000000001</c:v>
                </c:pt>
                <c:pt idx="12">
                  <c:v>0.31292997779999965</c:v>
                </c:pt>
                <c:pt idx="13">
                  <c:v>-0.35164689009999961</c:v>
                </c:pt>
                <c:pt idx="14">
                  <c:v>-0.19292671740000067</c:v>
                </c:pt>
                <c:pt idx="15">
                  <c:v>-1.129137934800001</c:v>
                </c:pt>
                <c:pt idx="16">
                  <c:v>-0.65869731119999919</c:v>
                </c:pt>
                <c:pt idx="17">
                  <c:v>-1.2653838021999988</c:v>
                </c:pt>
                <c:pt idx="18">
                  <c:v>-2.4030580653000007</c:v>
                </c:pt>
                <c:pt idx="19">
                  <c:v>-3.5114885870999988</c:v>
                </c:pt>
                <c:pt idx="20">
                  <c:v>-3.2295705661999996</c:v>
                </c:pt>
                <c:pt idx="21">
                  <c:v>-4.8928424838</c:v>
                </c:pt>
                <c:pt idx="22">
                  <c:v>-5.6308594778999996</c:v>
                </c:pt>
                <c:pt idx="23">
                  <c:v>-7.0655887496999989</c:v>
                </c:pt>
                <c:pt idx="24">
                  <c:v>-7.9211021652000007</c:v>
                </c:pt>
                <c:pt idx="25">
                  <c:v>-7.7392499116999991</c:v>
                </c:pt>
                <c:pt idx="26">
                  <c:v>-7.8107393473999993</c:v>
                </c:pt>
                <c:pt idx="27">
                  <c:v>-8.9039928693999997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134592"/>
        <c:axId val="433135152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8.9785631444000007</c:v>
                      </c:pt>
                      <c:pt idx="17">
                        <c:v>7.6692493187000004</c:v>
                      </c:pt>
                      <c:pt idx="18">
                        <c:v>7.5881643043000002</c:v>
                      </c:pt>
                      <c:pt idx="19">
                        <c:v>7.4430767609000004</c:v>
                      </c:pt>
                      <c:pt idx="20">
                        <c:v>8.6346632777999996</c:v>
                      </c:pt>
                      <c:pt idx="21">
                        <c:v>6.7940217582000004</c:v>
                      </c:pt>
                      <c:pt idx="22">
                        <c:v>6.9192243261000002</c:v>
                      </c:pt>
                      <c:pt idx="23">
                        <c:v>7.5759600543000003</c:v>
                      </c:pt>
                      <c:pt idx="24">
                        <c:v>8.5535951978</c:v>
                      </c:pt>
                      <c:pt idx="25">
                        <c:v>6.8526947033000001</c:v>
                      </c:pt>
                      <c:pt idx="26">
                        <c:v>6.9545933696000004</c:v>
                      </c:pt>
                      <c:pt idx="27">
                        <c:v>7.5167452825999996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-18.314766667000001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-2.5792391304</c:v>
                      </c:pt>
                      <c:pt idx="20">
                        <c:v>-16.937677778000001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-2.4830802174</c:v>
                      </c:pt>
                      <c:pt idx="24">
                        <c:v>-16.972727340999999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-2.766030663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134592"/>
        <c:axId val="433135152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9.6372604555999999</c:v>
                      </c:pt>
                      <c:pt idx="17">
                        <c:v>8.9346331208999992</c:v>
                      </c:pt>
                      <c:pt idx="18">
                        <c:v>9.9912223696000009</c:v>
                      </c:pt>
                      <c:pt idx="19">
                        <c:v>10.954565347999999</c:v>
                      </c:pt>
                      <c:pt idx="20">
                        <c:v>11.864233843999999</c:v>
                      </c:pt>
                      <c:pt idx="21">
                        <c:v>11.686864242</c:v>
                      </c:pt>
                      <c:pt idx="22">
                        <c:v>12.550083804</c:v>
                      </c:pt>
                      <c:pt idx="23">
                        <c:v>14.641548803999999</c:v>
                      </c:pt>
                      <c:pt idx="24">
                        <c:v>16.474697363000001</c:v>
                      </c:pt>
                      <c:pt idx="25">
                        <c:v>14.591944614999999</c:v>
                      </c:pt>
                      <c:pt idx="26">
                        <c:v>14.765332717</c:v>
                      </c:pt>
                      <c:pt idx="27">
                        <c:v>16.420738151999998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33134592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433135152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33135152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3134592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7.9720594179999997</c:v>
                </c:pt>
                <c:pt idx="1">
                  <c:v>8.1206433562000004</c:v>
                </c:pt>
                <c:pt idx="2">
                  <c:v>7.7042093451999998</c:v>
                </c:pt>
                <c:pt idx="3">
                  <c:v>7.2887095889999998</c:v>
                </c:pt>
                <c:pt idx="4">
                  <c:v>7.2498267403999996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0.24144010929000001</c:v>
                </c:pt>
                <c:pt idx="1">
                  <c:v>0.21372901095999999</c:v>
                </c:pt>
                <c:pt idx="2">
                  <c:v>0.20945425478999999</c:v>
                </c:pt>
                <c:pt idx="3">
                  <c:v>0.18730056236000001</c:v>
                </c:pt>
                <c:pt idx="4">
                  <c:v>0.21830308470000001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-5.8705115519</c:v>
                </c:pt>
                <c:pt idx="1">
                  <c:v>-6.7405887699000004</c:v>
                </c:pt>
                <c:pt idx="2">
                  <c:v>-6.9158895150999999</c:v>
                </c:pt>
                <c:pt idx="3">
                  <c:v>-7.8537772192000004</c:v>
                </c:pt>
                <c:pt idx="4">
                  <c:v>-8.7068617541000002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-0.51049440164000004</c:v>
                </c:pt>
                <c:pt idx="1">
                  <c:v>-1.9384710110000001</c:v>
                </c:pt>
                <c:pt idx="2">
                  <c:v>-2.9674461699000001</c:v>
                </c:pt>
                <c:pt idx="3">
                  <c:v>-4.8391424414999999</c:v>
                </c:pt>
                <c:pt idx="4">
                  <c:v>-6.8564807098999996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3140752"/>
        <c:axId val="433141312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0.2420634920634920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261904761904761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8205927384076993E-2"/>
                  <c:y val="0.2261904761904761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42198891888E-2"/>
                  <c:y val="0.218253968253968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1.832493573749999</c:v>
                </c:pt>
                <c:pt idx="1">
                  <c:v>-0.34468741374000023</c:v>
                </c:pt>
                <c:pt idx="2">
                  <c:v>-1.9696720850100005</c:v>
                </c:pt>
                <c:pt idx="3">
                  <c:v>-5.2169095093400006</c:v>
                </c:pt>
                <c:pt idx="4">
                  <c:v>-8.0952126389000014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140752"/>
        <c:axId val="433141312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142432"/>
        <c:axId val="433141872"/>
      </c:scatterChart>
      <c:dateAx>
        <c:axId val="433140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3141312"/>
        <c:crosses val="autoZero"/>
        <c:auto val="0"/>
        <c:lblOffset val="100"/>
        <c:baseTimeUnit val="days"/>
      </c:dateAx>
      <c:valAx>
        <c:axId val="43314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3140752"/>
        <c:crosses val="autoZero"/>
        <c:crossBetween val="between"/>
      </c:valAx>
      <c:valAx>
        <c:axId val="433141872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3142432"/>
        <c:crosses val="max"/>
        <c:crossBetween val="midCat"/>
      </c:valAx>
      <c:valAx>
        <c:axId val="433142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314187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-0.20015932640796985</c:v>
                </c:pt>
                <c:pt idx="1">
                  <c:v>-0.36242021532365221</c:v>
                </c:pt>
                <c:pt idx="2">
                  <c:v>-0.48158571362918423</c:v>
                </c:pt>
                <c:pt idx="3">
                  <c:v>-0.42193887203327485</c:v>
                </c:pt>
                <c:pt idx="4">
                  <c:v>-0.31361711414862781</c:v>
                </c:pt>
                <c:pt idx="5">
                  <c:v>-0.22513418617674708</c:v>
                </c:pt>
                <c:pt idx="6">
                  <c:v>-0.14765684065357243</c:v>
                </c:pt>
                <c:pt idx="7">
                  <c:v>-9.6404245088350993E-2</c:v>
                </c:pt>
                <c:pt idx="8">
                  <c:v>-6.3993890703817113E-2</c:v>
                </c:pt>
                <c:pt idx="9">
                  <c:v>-3.545800358222273E-2</c:v>
                </c:pt>
                <c:pt idx="10">
                  <c:v>-5.1795907407887087E-2</c:v>
                </c:pt>
                <c:pt idx="11">
                  <c:v>-8.8538654680945239E-3</c:v>
                </c:pt>
                <c:pt idx="12">
                  <c:v>2.032716429658521E-4</c:v>
                </c:pt>
                <c:pt idx="13">
                  <c:v>-0.1150573004473201</c:v>
                </c:pt>
                <c:pt idx="14">
                  <c:v>-0.11020030041433948</c:v>
                </c:pt>
                <c:pt idx="15">
                  <c:v>-2.8007543557321712E-2</c:v>
                </c:pt>
                <c:pt idx="16">
                  <c:v>1.4197554348813979E-2</c:v>
                </c:pt>
                <c:pt idx="17">
                  <c:v>2.2554729854570743E-2</c:v>
                </c:pt>
                <c:pt idx="18">
                  <c:v>3.8600624887951129E-2</c:v>
                </c:pt>
                <c:pt idx="19">
                  <c:v>5.8057407421188589E-2</c:v>
                </c:pt>
                <c:pt idx="20">
                  <c:v>6.1432060424280399E-2</c:v>
                </c:pt>
                <c:pt idx="21">
                  <c:v>5.9996503495939324E-2</c:v>
                </c:pt>
                <c:pt idx="22">
                  <c:v>8.653986417940418E-2</c:v>
                </c:pt>
                <c:pt idx="23">
                  <c:v>0.15692814247162068</c:v>
                </c:pt>
                <c:pt idx="24">
                  <c:v>0.22083029069922522</c:v>
                </c:pt>
                <c:pt idx="25">
                  <c:v>0.34652571041768843</c:v>
                </c:pt>
                <c:pt idx="26">
                  <c:v>0.50347580842176054</c:v>
                </c:pt>
                <c:pt idx="27">
                  <c:v>0.43409984968177318</c:v>
                </c:pt>
                <c:pt idx="28">
                  <c:v>0.31528888054084669</c:v>
                </c:pt>
                <c:pt idx="29">
                  <c:v>0.23100376646277132</c:v>
                </c:pt>
                <c:pt idx="30">
                  <c:v>0.17842654895869536</c:v>
                </c:pt>
                <c:pt idx="31">
                  <c:v>0.12323685440869792</c:v>
                </c:pt>
                <c:pt idx="32">
                  <c:v>8.8181964548014191E-2</c:v>
                </c:pt>
                <c:pt idx="33">
                  <c:v>7.893742413911764E-2</c:v>
                </c:pt>
                <c:pt idx="34">
                  <c:v>0.10030803016749923</c:v>
                </c:pt>
                <c:pt idx="35">
                  <c:v>4.0280916588562699E-2</c:v>
                </c:pt>
                <c:pt idx="36">
                  <c:v>8.9555120147585487E-2</c:v>
                </c:pt>
                <c:pt idx="37">
                  <c:v>0.24187595007058649</c:v>
                </c:pt>
                <c:pt idx="38">
                  <c:v>0.24719359309579159</c:v>
                </c:pt>
                <c:pt idx="39">
                  <c:v>0.24203619671576626</c:v>
                </c:pt>
                <c:pt idx="40">
                  <c:v>0.16463480227245308</c:v>
                </c:pt>
                <c:pt idx="41">
                  <c:v>0.12311853628090219</c:v>
                </c:pt>
                <c:pt idx="42">
                  <c:v>8.4672047472618805E-2</c:v>
                </c:pt>
                <c:pt idx="43">
                  <c:v>6.075507550010828E-2</c:v>
                </c:pt>
                <c:pt idx="44">
                  <c:v>4.7671929244284872E-2</c:v>
                </c:pt>
                <c:pt idx="45">
                  <c:v>2.6176081298720622E-2</c:v>
                </c:pt>
                <c:pt idx="46">
                  <c:v>2.6341941709017824E-2</c:v>
                </c:pt>
                <c:pt idx="47">
                  <c:v>-4.3126923621574331E-2</c:v>
                </c:pt>
                <c:pt idx="48">
                  <c:v>-0.11042935608180693</c:v>
                </c:pt>
                <c:pt idx="49">
                  <c:v>-0.11092414471730194</c:v>
                </c:pt>
                <c:pt idx="50">
                  <c:v>-0.15888338747402808</c:v>
                </c:pt>
                <c:pt idx="51">
                  <c:v>-0.22618963080694265</c:v>
                </c:pt>
                <c:pt idx="52">
                  <c:v>-0.18050412301348595</c:v>
                </c:pt>
                <c:pt idx="53">
                  <c:v>-0.15154284642149718</c:v>
                </c:pt>
                <c:pt idx="54">
                  <c:v>-0.15404238066569287</c:v>
                </c:pt>
                <c:pt idx="55">
                  <c:v>-0.14564509224164368</c:v>
                </c:pt>
                <c:pt idx="56">
                  <c:v>-0.13329206351276179</c:v>
                </c:pt>
                <c:pt idx="57">
                  <c:v>-0.12965200535155486</c:v>
                </c:pt>
                <c:pt idx="58">
                  <c:v>-0.16139392864803415</c:v>
                </c:pt>
                <c:pt idx="59">
                  <c:v>-0.14522826997051452</c:v>
                </c:pt>
                <c:pt idx="60">
                  <c:v>-0.17142248348916533</c:v>
                </c:pt>
                <c:pt idx="61">
                  <c:v>-0.24224256241840869</c:v>
                </c:pt>
                <c:pt idx="62">
                  <c:v>-0.28329592263726056</c:v>
                </c:pt>
                <c:pt idx="63">
                  <c:v>-0.15458438067318492</c:v>
                </c:pt>
                <c:pt idx="64">
                  <c:v>-9.9367449570538446E-2</c:v>
                </c:pt>
                <c:pt idx="65">
                  <c:v>-5.4844006381682076E-2</c:v>
                </c:pt>
                <c:pt idx="66">
                  <c:v>-4.0671090316396152E-2</c:v>
                </c:pt>
                <c:pt idx="67">
                  <c:v>-2.9375761238521148E-2</c:v>
                </c:pt>
                <c:pt idx="68">
                  <c:v>-2.9913864962161085E-3</c:v>
                </c:pt>
                <c:pt idx="69">
                  <c:v>7.3343770503713213E-3</c:v>
                </c:pt>
                <c:pt idx="70">
                  <c:v>1.4775177047341881E-2</c:v>
                </c:pt>
                <c:pt idx="71">
                  <c:v>-9.4702826103476578E-4</c:v>
                </c:pt>
                <c:pt idx="72">
                  <c:v>-1.6445723022524783E-2</c:v>
                </c:pt>
                <c:pt idx="73">
                  <c:v>-4.5616671191761049E-2</c:v>
                </c:pt>
                <c:pt idx="74">
                  <c:v>-1.9322543895082367E-2</c:v>
                </c:pt>
                <c:pt idx="75">
                  <c:v>1.1136450245642804E-2</c:v>
                </c:pt>
                <c:pt idx="76">
                  <c:v>2.9701145706710452E-2</c:v>
                </c:pt>
                <c:pt idx="77">
                  <c:v>3.5114628636631062E-2</c:v>
                </c:pt>
                <c:pt idx="78">
                  <c:v>3.3982295504324078E-2</c:v>
                </c:pt>
                <c:pt idx="79">
                  <c:v>2.0010985204702125E-2</c:v>
                </c:pt>
                <c:pt idx="80">
                  <c:v>3.4256594316430355E-2</c:v>
                </c:pt>
                <c:pt idx="81">
                  <c:v>2.7257244235325828E-2</c:v>
                </c:pt>
                <c:pt idx="82">
                  <c:v>3.3823828570049841E-2</c:v>
                </c:pt>
                <c:pt idx="83">
                  <c:v>3.0856701188887392E-2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32946912"/>
        <c:axId val="432947472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948592"/>
        <c:axId val="432948032"/>
      </c:scatterChart>
      <c:catAx>
        <c:axId val="432946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432947472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432947472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432946912"/>
        <c:crosses val="max"/>
        <c:crossBetween val="between"/>
        <c:majorUnit val="0.25"/>
      </c:valAx>
      <c:valAx>
        <c:axId val="432948032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432948592"/>
        <c:crosses val="autoZero"/>
        <c:crossBetween val="midCat"/>
        <c:majorUnit val="0.25"/>
      </c:valAx>
      <c:valAx>
        <c:axId val="43294859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2948032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2381.9940000000001</c:v>
                </c:pt>
                <c:pt idx="7">
                  <c:v>2617.5360000000001</c:v>
                </c:pt>
                <c:pt idx="8">
                  <c:v>2951.0619999999999</c:v>
                </c:pt>
                <c:pt idx="9">
                  <c:v>3236.9490000000001</c:v>
                </c:pt>
                <c:pt idx="10">
                  <c:v>3030.7739999999999</c:v>
                </c:pt>
                <c:pt idx="11">
                  <c:v>2709.0129999999999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2381.9940000000001</c:v>
                </c:pt>
                <c:pt idx="19">
                  <c:v>2617.5360000000001</c:v>
                </c:pt>
                <c:pt idx="20">
                  <c:v>2951.0619999999999</c:v>
                </c:pt>
                <c:pt idx="21">
                  <c:v>3236.9490000000001</c:v>
                </c:pt>
                <c:pt idx="22">
                  <c:v>3030.7739999999999</c:v>
                </c:pt>
                <c:pt idx="23">
                  <c:v>2709.0129999999999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2381.9940000000001</c:v>
                </c:pt>
                <c:pt idx="31">
                  <c:v>2617.5360000000001</c:v>
                </c:pt>
                <c:pt idx="32">
                  <c:v>2951.0619999999999</c:v>
                </c:pt>
                <c:pt idx="33">
                  <c:v>3236.9490000000001</c:v>
                </c:pt>
                <c:pt idx="34">
                  <c:v>3030.7739999999999</c:v>
                </c:pt>
                <c:pt idx="35">
                  <c:v>2709.0129999999999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2381.9940000000001</c:v>
                </c:pt>
                <c:pt idx="43">
                  <c:v>2617.5360000000001</c:v>
                </c:pt>
                <c:pt idx="44">
                  <c:v>2951.0619999999999</c:v>
                </c:pt>
                <c:pt idx="45">
                  <c:v>3236.9490000000001</c:v>
                </c:pt>
                <c:pt idx="46">
                  <c:v>3030.7739999999999</c:v>
                </c:pt>
                <c:pt idx="47">
                  <c:v>2709.0129999999999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2381.9940000000001</c:v>
                </c:pt>
                <c:pt idx="55">
                  <c:v>2617.5360000000001</c:v>
                </c:pt>
                <c:pt idx="56">
                  <c:v>2951.0619999999999</c:v>
                </c:pt>
                <c:pt idx="57">
                  <c:v>3236.9490000000001</c:v>
                </c:pt>
                <c:pt idx="58">
                  <c:v>3030.7739999999999</c:v>
                </c:pt>
                <c:pt idx="59">
                  <c:v>2709.0129999999999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2381.9940000000001</c:v>
                </c:pt>
                <c:pt idx="67">
                  <c:v>2617.5360000000001</c:v>
                </c:pt>
                <c:pt idx="68">
                  <c:v>2951.0619999999999</c:v>
                </c:pt>
                <c:pt idx="69">
                  <c:v>3236.9490000000001</c:v>
                </c:pt>
                <c:pt idx="70">
                  <c:v>3030.7739999999999</c:v>
                </c:pt>
                <c:pt idx="71">
                  <c:v>2709.0129999999999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2381.9940000000001</c:v>
                </c:pt>
                <c:pt idx="79">
                  <c:v>2617.5360000000001</c:v>
                </c:pt>
                <c:pt idx="80">
                  <c:v>2951.0619999999999</c:v>
                </c:pt>
                <c:pt idx="81">
                  <c:v>3236.9490000000001</c:v>
                </c:pt>
                <c:pt idx="82">
                  <c:v>3030.7739999999999</c:v>
                </c:pt>
                <c:pt idx="83">
                  <c:v>2709.0129999999999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936.14499999999998</c:v>
                </c:pt>
                <c:pt idx="7">
                  <c:v>823.78899999999976</c:v>
                </c:pt>
                <c:pt idx="8">
                  <c:v>754.09900000000016</c:v>
                </c:pt>
                <c:pt idx="9">
                  <c:v>775.77399999999989</c:v>
                </c:pt>
                <c:pt idx="10">
                  <c:v>945.80700000000024</c:v>
                </c:pt>
                <c:pt idx="11">
                  <c:v>957.61900000000014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936.14499999999998</c:v>
                </c:pt>
                <c:pt idx="19">
                  <c:v>823.78899999999976</c:v>
                </c:pt>
                <c:pt idx="20">
                  <c:v>754.09900000000016</c:v>
                </c:pt>
                <c:pt idx="21">
                  <c:v>775.77399999999989</c:v>
                </c:pt>
                <c:pt idx="22">
                  <c:v>945.80700000000024</c:v>
                </c:pt>
                <c:pt idx="23">
                  <c:v>957.61900000000014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936.14499999999998</c:v>
                </c:pt>
                <c:pt idx="31">
                  <c:v>823.78899999999976</c:v>
                </c:pt>
                <c:pt idx="32">
                  <c:v>754.09900000000016</c:v>
                </c:pt>
                <c:pt idx="33">
                  <c:v>775.77399999999989</c:v>
                </c:pt>
                <c:pt idx="34">
                  <c:v>945.80700000000024</c:v>
                </c:pt>
                <c:pt idx="35">
                  <c:v>957.61900000000014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936.14499999999998</c:v>
                </c:pt>
                <c:pt idx="43">
                  <c:v>823.78899999999976</c:v>
                </c:pt>
                <c:pt idx="44">
                  <c:v>754.09900000000016</c:v>
                </c:pt>
                <c:pt idx="45">
                  <c:v>775.77399999999989</c:v>
                </c:pt>
                <c:pt idx="46">
                  <c:v>945.80700000000024</c:v>
                </c:pt>
                <c:pt idx="47">
                  <c:v>957.61900000000014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936.14499999999998</c:v>
                </c:pt>
                <c:pt idx="55">
                  <c:v>823.78899999999976</c:v>
                </c:pt>
                <c:pt idx="56">
                  <c:v>754.09900000000016</c:v>
                </c:pt>
                <c:pt idx="57">
                  <c:v>775.77399999999989</c:v>
                </c:pt>
                <c:pt idx="58">
                  <c:v>945.80700000000024</c:v>
                </c:pt>
                <c:pt idx="59">
                  <c:v>957.61900000000014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936.14499999999998</c:v>
                </c:pt>
                <c:pt idx="67">
                  <c:v>823.78899999999976</c:v>
                </c:pt>
                <c:pt idx="68">
                  <c:v>754.09900000000016</c:v>
                </c:pt>
                <c:pt idx="69">
                  <c:v>775.77399999999989</c:v>
                </c:pt>
                <c:pt idx="70">
                  <c:v>945.80700000000024</c:v>
                </c:pt>
                <c:pt idx="71">
                  <c:v>957.61900000000014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936.14499999999998</c:v>
                </c:pt>
                <c:pt idx="79">
                  <c:v>823.78899999999976</c:v>
                </c:pt>
                <c:pt idx="80">
                  <c:v>754.09900000000016</c:v>
                </c:pt>
                <c:pt idx="81">
                  <c:v>775.77399999999989</c:v>
                </c:pt>
                <c:pt idx="82">
                  <c:v>945.80700000000024</c:v>
                </c:pt>
                <c:pt idx="83">
                  <c:v>957.61900000000014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954192"/>
        <c:axId val="432954752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3141.2220000000002</c:v>
                </c:pt>
                <c:pt idx="12">
                  <c:v>2407.1210000000001</c:v>
                </c:pt>
                <c:pt idx="13">
                  <c:v>1665.548</c:v>
                </c:pt>
                <c:pt idx="14">
                  <c:v>1471.4760000000001</c:v>
                </c:pt>
                <c:pt idx="15">
                  <c:v>1793.086</c:v>
                </c:pt>
                <c:pt idx="16">
                  <c:v>2287.2379999999998</c:v>
                </c:pt>
                <c:pt idx="17">
                  <c:v>2646.5329999999999</c:v>
                </c:pt>
                <c:pt idx="18">
                  <c:v>2924.4259999999999</c:v>
                </c:pt>
                <c:pt idx="19">
                  <c:v>3241.6309999999999</c:v>
                </c:pt>
                <c:pt idx="20">
                  <c:v>3614.08</c:v>
                </c:pt>
                <c:pt idx="21">
                  <c:v>3942.279</c:v>
                </c:pt>
                <c:pt idx="22">
                  <c:v>3926.8220000000001</c:v>
                </c:pt>
                <c:pt idx="23">
                  <c:v>3666.6320000000001</c:v>
                </c:pt>
                <c:pt idx="24">
                  <c:v>2938.0889999999999</c:v>
                </c:pt>
                <c:pt idx="25">
                  <c:v>2534.2919999999999</c:v>
                </c:pt>
                <c:pt idx="26">
                  <c:v>2486.3220000000001</c:v>
                </c:pt>
                <c:pt idx="27">
                  <c:v>2645.56</c:v>
                </c:pt>
                <c:pt idx="28">
                  <c:v>2966.2649999999999</c:v>
                </c:pt>
                <c:pt idx="29">
                  <c:v>3186.0320000000002</c:v>
                </c:pt>
                <c:pt idx="30">
                  <c:v>3318.1390000000001</c:v>
                </c:pt>
                <c:pt idx="31">
                  <c:v>3441.3249999999998</c:v>
                </c:pt>
                <c:pt idx="32">
                  <c:v>3705.1610000000001</c:v>
                </c:pt>
                <c:pt idx="33">
                  <c:v>4012.723</c:v>
                </c:pt>
                <c:pt idx="34">
                  <c:v>3976.5810000000001</c:v>
                </c:pt>
                <c:pt idx="35">
                  <c:v>3296.944</c:v>
                </c:pt>
                <c:pt idx="36">
                  <c:v>2622.1579999999999</c:v>
                </c:pt>
                <c:pt idx="37">
                  <c:v>2337.3310000000001</c:v>
                </c:pt>
                <c:pt idx="38">
                  <c:v>2062.5039999999999</c:v>
                </c:pt>
                <c:pt idx="39">
                  <c:v>2291.25</c:v>
                </c:pt>
                <c:pt idx="40">
                  <c:v>2626.5070000000001</c:v>
                </c:pt>
                <c:pt idx="41">
                  <c:v>2906.808</c:v>
                </c:pt>
                <c:pt idx="42">
                  <c:v>3054.1509999999998</c:v>
                </c:pt>
                <c:pt idx="43">
                  <c:v>3249.8960000000002</c:v>
                </c:pt>
                <c:pt idx="44">
                  <c:v>3567.2280000000001</c:v>
                </c:pt>
                <c:pt idx="45">
                  <c:v>3816.4960000000001</c:v>
                </c:pt>
                <c:pt idx="46">
                  <c:v>3709.2629999999999</c:v>
                </c:pt>
                <c:pt idx="47">
                  <c:v>3032.6010000000001</c:v>
                </c:pt>
                <c:pt idx="48">
                  <c:v>2140.8690000000001</c:v>
                </c:pt>
                <c:pt idx="49">
                  <c:v>1673.327</c:v>
                </c:pt>
                <c:pt idx="50">
                  <c:v>1390.9680000000001</c:v>
                </c:pt>
                <c:pt idx="51">
                  <c:v>1427.489</c:v>
                </c:pt>
                <c:pt idx="52">
                  <c:v>1848.143</c:v>
                </c:pt>
                <c:pt idx="53">
                  <c:v>2195.9409999999998</c:v>
                </c:pt>
                <c:pt idx="54">
                  <c:v>2381.9940000000001</c:v>
                </c:pt>
                <c:pt idx="55">
                  <c:v>2617.5360000000001</c:v>
                </c:pt>
                <c:pt idx="56">
                  <c:v>2951.0619999999999</c:v>
                </c:pt>
                <c:pt idx="57">
                  <c:v>3236.9490000000001</c:v>
                </c:pt>
                <c:pt idx="58">
                  <c:v>3030.7739999999999</c:v>
                </c:pt>
                <c:pt idx="59">
                  <c:v>2709.0129999999999</c:v>
                </c:pt>
                <c:pt idx="60">
                  <c:v>1994.0809999999999</c:v>
                </c:pt>
                <c:pt idx="61">
                  <c:v>1426.173</c:v>
                </c:pt>
                <c:pt idx="62">
                  <c:v>1185.2249999999999</c:v>
                </c:pt>
                <c:pt idx="63">
                  <c:v>1559.5830000000001</c:v>
                </c:pt>
                <c:pt idx="64">
                  <c:v>2031.124</c:v>
                </c:pt>
                <c:pt idx="65">
                  <c:v>2446.2128570999998</c:v>
                </c:pt>
                <c:pt idx="66">
                  <c:v>2701.2177142999999</c:v>
                </c:pt>
                <c:pt idx="67">
                  <c:v>2973.7570000000001</c:v>
                </c:pt>
                <c:pt idx="68">
                  <c:v>3394.7240000000002</c:v>
                </c:pt>
                <c:pt idx="69">
                  <c:v>3746.4209999999998</c:v>
                </c:pt>
                <c:pt idx="70">
                  <c:v>3667.46</c:v>
                </c:pt>
                <c:pt idx="71">
                  <c:v>3166.2809999999999</c:v>
                </c:pt>
                <c:pt idx="72">
                  <c:v>2367.0529999999999</c:v>
                </c:pt>
                <c:pt idx="73">
                  <c:v>1796.242</c:v>
                </c:pt>
                <c:pt idx="74">
                  <c:v>1621.7619999999999</c:v>
                </c:pt>
                <c:pt idx="75">
                  <c:v>1865.297</c:v>
                </c:pt>
                <c:pt idx="76">
                  <c:v>2322.2020000000002</c:v>
                </c:pt>
                <c:pt idx="77">
                  <c:v>2679.04</c:v>
                </c:pt>
                <c:pt idx="78">
                  <c:v>2911.422</c:v>
                </c:pt>
                <c:pt idx="79">
                  <c:v>3125.0659999999998</c:v>
                </c:pt>
                <c:pt idx="80">
                  <c:v>3521.55</c:v>
                </c:pt>
                <c:pt idx="81">
                  <c:v>3820.5169999999998</c:v>
                </c:pt>
                <c:pt idx="82">
                  <c:v>3736.3029999999999</c:v>
                </c:pt>
                <c:pt idx="83">
                  <c:v>3267.076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954192"/>
        <c:axId val="432954752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955872"/>
        <c:axId val="432955312"/>
      </c:scatterChart>
      <c:dateAx>
        <c:axId val="432954192"/>
        <c:scaling>
          <c:orientation val="minMax"/>
          <c:min val="4164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432954752"/>
        <c:crosses val="autoZero"/>
        <c:auto val="0"/>
        <c:lblOffset val="100"/>
        <c:baseTimeUnit val="months"/>
        <c:majorUnit val="12"/>
        <c:minorUnit val="12"/>
      </c:dateAx>
      <c:valAx>
        <c:axId val="432954752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2954192"/>
        <c:crosses val="autoZero"/>
        <c:crossBetween val="between"/>
        <c:majorUnit val="1000"/>
      </c:valAx>
      <c:valAx>
        <c:axId val="432955312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2955872"/>
        <c:crosses val="max"/>
        <c:crossBetween val="midCat"/>
      </c:valAx>
      <c:valAx>
        <c:axId val="43295587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295531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26.895404999999982</c:v>
                </c:pt>
                <c:pt idx="1">
                  <c:v>-12.547318000000018</c:v>
                </c:pt>
                <c:pt idx="2">
                  <c:v>-48.793659230000003</c:v>
                </c:pt>
                <c:pt idx="3">
                  <c:v>-13.307315770000002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18.139094999999998</c:v>
                </c:pt>
                <c:pt idx="1">
                  <c:v>1.633057000000008</c:v>
                </c:pt>
                <c:pt idx="2">
                  <c:v>-13.930716160000003</c:v>
                </c:pt>
                <c:pt idx="3">
                  <c:v>-19.999387839999997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1.2103590000000111</c:v>
                </c:pt>
                <c:pt idx="1">
                  <c:v>-8.1725559999999859</c:v>
                </c:pt>
                <c:pt idx="2">
                  <c:v>-8.1429752700000222</c:v>
                </c:pt>
                <c:pt idx="3">
                  <c:v>-0.38738773000000037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2962032"/>
        <c:axId val="432962592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223688098469099E-2"/>
                  <c:y val="-3.944977825231250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4.4252873022105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44683074512902E-2"/>
                  <c:y val="2.43236703377199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3.62811919483510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46.244858999999991</c:v>
                </c:pt>
                <c:pt idx="1">
                  <c:v>-19.086816999999996</c:v>
                </c:pt>
                <c:pt idx="2">
                  <c:v>-70.867350660000028</c:v>
                </c:pt>
                <c:pt idx="3">
                  <c:v>-33.69409134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962032"/>
        <c:axId val="432962592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963712"/>
        <c:axId val="432963152"/>
      </c:scatterChart>
      <c:catAx>
        <c:axId val="4329620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2962592"/>
        <c:crosses val="autoZero"/>
        <c:auto val="1"/>
        <c:lblAlgn val="ctr"/>
        <c:lblOffset val="100"/>
        <c:tickLblSkip val="1"/>
        <c:noMultiLvlLbl val="0"/>
      </c:catAx>
      <c:valAx>
        <c:axId val="432962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2962032"/>
        <c:crosses val="autoZero"/>
        <c:crossBetween val="between"/>
      </c:valAx>
      <c:valAx>
        <c:axId val="432963152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2963712"/>
        <c:crosses val="max"/>
        <c:crossBetween val="midCat"/>
        <c:majorUnit val="30"/>
      </c:valAx>
      <c:valAx>
        <c:axId val="432963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2963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60.568714999999997</c:v>
                </c:pt>
                <c:pt idx="1">
                  <c:v>57.328505999999997</c:v>
                </c:pt>
                <c:pt idx="2">
                  <c:v>55.327888000000002</c:v>
                </c:pt>
                <c:pt idx="3">
                  <c:v>48.216355</c:v>
                </c:pt>
                <c:pt idx="4">
                  <c:v>53.123077000000002</c:v>
                </c:pt>
                <c:pt idx="5">
                  <c:v>59.513340999999997</c:v>
                </c:pt>
                <c:pt idx="6">
                  <c:v>61.783814</c:v>
                </c:pt>
                <c:pt idx="7">
                  <c:v>68.246998000000005</c:v>
                </c:pt>
                <c:pt idx="8">
                  <c:v>65.069716999999997</c:v>
                </c:pt>
                <c:pt idx="9">
                  <c:v>68.725230999999994</c:v>
                </c:pt>
                <c:pt idx="10">
                  <c:v>67.149752000000007</c:v>
                </c:pt>
                <c:pt idx="11">
                  <c:v>63.311104</c:v>
                </c:pt>
                <c:pt idx="12">
                  <c:v>68.414385999999993</c:v>
                </c:pt>
                <c:pt idx="13">
                  <c:v>64.389031000000003</c:v>
                </c:pt>
                <c:pt idx="14">
                  <c:v>64.335048</c:v>
                </c:pt>
                <c:pt idx="15">
                  <c:v>58.753723000000001</c:v>
                </c:pt>
                <c:pt idx="16">
                  <c:v>62.115414000000001</c:v>
                </c:pt>
                <c:pt idx="17">
                  <c:v>66.228987000000004</c:v>
                </c:pt>
                <c:pt idx="18">
                  <c:v>62.966363999999999</c:v>
                </c:pt>
                <c:pt idx="19">
                  <c:v>70.582329999999999</c:v>
                </c:pt>
                <c:pt idx="20">
                  <c:v>62.891468000000003</c:v>
                </c:pt>
                <c:pt idx="21">
                  <c:v>66.367608000000004</c:v>
                </c:pt>
                <c:pt idx="22">
                  <c:v>64.345232999999993</c:v>
                </c:pt>
                <c:pt idx="23">
                  <c:v>63.219765000000002</c:v>
                </c:pt>
                <c:pt idx="24">
                  <c:v>61.936683000000002</c:v>
                </c:pt>
                <c:pt idx="25">
                  <c:v>60.235142000000003</c:v>
                </c:pt>
                <c:pt idx="26">
                  <c:v>65.467141999999996</c:v>
                </c:pt>
                <c:pt idx="27">
                  <c:v>58.032114</c:v>
                </c:pt>
                <c:pt idx="28">
                  <c:v>61.195974999999997</c:v>
                </c:pt>
                <c:pt idx="29">
                  <c:v>61.557372000000001</c:v>
                </c:pt>
                <c:pt idx="30">
                  <c:v>62.945245999999997</c:v>
                </c:pt>
                <c:pt idx="31">
                  <c:v>69.301237999999998</c:v>
                </c:pt>
                <c:pt idx="32">
                  <c:v>62.416694</c:v>
                </c:pt>
                <c:pt idx="33">
                  <c:v>66.384384999999995</c:v>
                </c:pt>
                <c:pt idx="34">
                  <c:v>62.717784999999999</c:v>
                </c:pt>
                <c:pt idx="35">
                  <c:v>63.332763999999997</c:v>
                </c:pt>
                <c:pt idx="36">
                  <c:v>62.479281</c:v>
                </c:pt>
                <c:pt idx="37">
                  <c:v>55.139682000000001</c:v>
                </c:pt>
                <c:pt idx="38">
                  <c:v>52.656734</c:v>
                </c:pt>
                <c:pt idx="39">
                  <c:v>58.765053000000002</c:v>
                </c:pt>
                <c:pt idx="40">
                  <c:v>61.662896338000003</c:v>
                </c:pt>
                <c:pt idx="41">
                  <c:v>55.158219989999999</c:v>
                </c:pt>
                <c:pt idx="42">
                  <c:v>67.241929999999996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67.241929999999996</c:v>
                </c:pt>
                <c:pt idx="43">
                  <c:v>61.084389999999999</c:v>
                </c:pt>
                <c:pt idx="44">
                  <c:v>48.695459999999997</c:v>
                </c:pt>
                <c:pt idx="45">
                  <c:v>55.998199999999997</c:v>
                </c:pt>
                <c:pt idx="46">
                  <c:v>50.358580000000003</c:v>
                </c:pt>
                <c:pt idx="47">
                  <c:v>58.610869999999998</c:v>
                </c:pt>
                <c:pt idx="48">
                  <c:v>59.856589999999997</c:v>
                </c:pt>
                <c:pt idx="49">
                  <c:v>57.523020000000002</c:v>
                </c:pt>
                <c:pt idx="50">
                  <c:v>60.759779999999999</c:v>
                </c:pt>
                <c:pt idx="51">
                  <c:v>41.301749999999998</c:v>
                </c:pt>
                <c:pt idx="52">
                  <c:v>48.438859999999998</c:v>
                </c:pt>
                <c:pt idx="53">
                  <c:v>45.758629999999997</c:v>
                </c:pt>
                <c:pt idx="54">
                  <c:v>58.895429999999998</c:v>
                </c:pt>
                <c:pt idx="55">
                  <c:v>60.64622</c:v>
                </c:pt>
                <c:pt idx="56">
                  <c:v>49.502560000000003</c:v>
                </c:pt>
                <c:pt idx="57">
                  <c:v>55.510489999999997</c:v>
                </c:pt>
                <c:pt idx="58">
                  <c:v>51.506999999999998</c:v>
                </c:pt>
                <c:pt idx="59">
                  <c:v>61.260779999999997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60.697041500000012</c:v>
                </c:pt>
                <c:pt idx="2">
                  <c:v>60.697041500000012</c:v>
                </c:pt>
                <c:pt idx="3">
                  <c:v>60.697041500000012</c:v>
                </c:pt>
                <c:pt idx="4">
                  <c:v>60.697041500000012</c:v>
                </c:pt>
                <c:pt idx="5">
                  <c:v>60.697041500000012</c:v>
                </c:pt>
                <c:pt idx="6">
                  <c:v>60.697041500000012</c:v>
                </c:pt>
                <c:pt idx="7">
                  <c:v>60.697041500000012</c:v>
                </c:pt>
                <c:pt idx="8">
                  <c:v>60.697041500000012</c:v>
                </c:pt>
                <c:pt idx="9">
                  <c:v>60.697041500000012</c:v>
                </c:pt>
                <c:pt idx="10">
                  <c:v>60.697041500000012</c:v>
                </c:pt>
                <c:pt idx="13">
                  <c:v>64.550779750000018</c:v>
                </c:pt>
                <c:pt idx="14">
                  <c:v>64.550779750000018</c:v>
                </c:pt>
                <c:pt idx="15">
                  <c:v>64.550779750000018</c:v>
                </c:pt>
                <c:pt idx="16">
                  <c:v>64.550779750000018</c:v>
                </c:pt>
                <c:pt idx="17">
                  <c:v>64.550779750000018</c:v>
                </c:pt>
                <c:pt idx="18">
                  <c:v>64.550779750000018</c:v>
                </c:pt>
                <c:pt idx="19">
                  <c:v>64.550779750000018</c:v>
                </c:pt>
                <c:pt idx="20">
                  <c:v>64.550779750000018</c:v>
                </c:pt>
                <c:pt idx="21">
                  <c:v>64.550779750000018</c:v>
                </c:pt>
                <c:pt idx="22">
                  <c:v>64.550779750000018</c:v>
                </c:pt>
                <c:pt idx="25">
                  <c:v>62.960211666666659</c:v>
                </c:pt>
                <c:pt idx="26">
                  <c:v>62.960211666666659</c:v>
                </c:pt>
                <c:pt idx="27">
                  <c:v>62.960211666666659</c:v>
                </c:pt>
                <c:pt idx="28">
                  <c:v>62.960211666666659</c:v>
                </c:pt>
                <c:pt idx="29">
                  <c:v>62.960211666666659</c:v>
                </c:pt>
                <c:pt idx="30">
                  <c:v>62.960211666666659</c:v>
                </c:pt>
                <c:pt idx="31">
                  <c:v>62.960211666666659</c:v>
                </c:pt>
                <c:pt idx="32">
                  <c:v>62.960211666666659</c:v>
                </c:pt>
                <c:pt idx="33">
                  <c:v>62.960211666666659</c:v>
                </c:pt>
                <c:pt idx="34">
                  <c:v>62.960211666666659</c:v>
                </c:pt>
                <c:pt idx="37">
                  <c:v>57.320941360666666</c:v>
                </c:pt>
                <c:pt idx="38">
                  <c:v>57.320941360666666</c:v>
                </c:pt>
                <c:pt idx="39">
                  <c:v>57.320941360666666</c:v>
                </c:pt>
                <c:pt idx="40">
                  <c:v>57.320941360666666</c:v>
                </c:pt>
                <c:pt idx="41">
                  <c:v>57.320941360666666</c:v>
                </c:pt>
                <c:pt idx="42">
                  <c:v>57.320941360666666</c:v>
                </c:pt>
                <c:pt idx="43">
                  <c:v>57.320941360666666</c:v>
                </c:pt>
                <c:pt idx="44">
                  <c:v>57.320941360666666</c:v>
                </c:pt>
                <c:pt idx="45">
                  <c:v>57.320941360666666</c:v>
                </c:pt>
                <c:pt idx="46">
                  <c:v>57.320941360666666</c:v>
                </c:pt>
                <c:pt idx="49">
                  <c:v>54.246759166666656</c:v>
                </c:pt>
                <c:pt idx="50">
                  <c:v>54.246759166666656</c:v>
                </c:pt>
                <c:pt idx="51">
                  <c:v>54.246759166666656</c:v>
                </c:pt>
                <c:pt idx="52">
                  <c:v>54.246759166666656</c:v>
                </c:pt>
                <c:pt idx="53">
                  <c:v>54.246759166666656</c:v>
                </c:pt>
                <c:pt idx="54">
                  <c:v>54.246759166666656</c:v>
                </c:pt>
                <c:pt idx="55">
                  <c:v>54.246759166666656</c:v>
                </c:pt>
                <c:pt idx="56">
                  <c:v>54.246759166666656</c:v>
                </c:pt>
                <c:pt idx="57">
                  <c:v>54.246759166666656</c:v>
                </c:pt>
                <c:pt idx="58">
                  <c:v>54.246759166666656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967632"/>
        <c:axId val="432968192"/>
      </c:lineChart>
      <c:catAx>
        <c:axId val="432967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29681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2968192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2967632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-13.561433480000005</c:v>
                </c:pt>
                <c:pt idx="1">
                  <c:v>-28.495453829999974</c:v>
                </c:pt>
                <c:pt idx="2">
                  <c:v>-98.397695620000036</c:v>
                </c:pt>
                <c:pt idx="3">
                  <c:v>-12.194003390000034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-1.7065281060000004</c:v>
                </c:pt>
                <c:pt idx="1">
                  <c:v>-1.8442419529999938</c:v>
                </c:pt>
                <c:pt idx="2">
                  <c:v>-2.3686541690000027</c:v>
                </c:pt>
                <c:pt idx="3">
                  <c:v>-1.3403568579999998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1.0529550059999977</c:v>
                </c:pt>
                <c:pt idx="1">
                  <c:v>0.77435499500000304</c:v>
                </c:pt>
                <c:pt idx="2">
                  <c:v>2.501088014999997</c:v>
                </c:pt>
                <c:pt idx="3">
                  <c:v>0.22276498800000155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2974352"/>
        <c:axId val="432974912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-14.215006580000008</c:v>
                </c:pt>
                <c:pt idx="1">
                  <c:v>-29.565340787999965</c:v>
                </c:pt>
                <c:pt idx="2">
                  <c:v>-98.265261774000038</c:v>
                </c:pt>
                <c:pt idx="3">
                  <c:v>-13.311595260000033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974352"/>
        <c:axId val="432974912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976032"/>
        <c:axId val="432975472"/>
      </c:scatterChart>
      <c:catAx>
        <c:axId val="43297435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2974912"/>
        <c:crosses val="autoZero"/>
        <c:auto val="1"/>
        <c:lblAlgn val="ctr"/>
        <c:lblOffset val="100"/>
        <c:tickLblSkip val="1"/>
        <c:noMultiLvlLbl val="0"/>
      </c:catAx>
      <c:valAx>
        <c:axId val="432974912"/>
        <c:scaling>
          <c:orientation val="minMax"/>
          <c:max val="20"/>
          <c:min val="-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2974352"/>
        <c:crosses val="autoZero"/>
        <c:crossBetween val="between"/>
        <c:majorUnit val="20"/>
      </c:valAx>
      <c:valAx>
        <c:axId val="432975472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2976032"/>
        <c:crosses val="max"/>
        <c:crossBetween val="midCat"/>
      </c:valAx>
      <c:valAx>
        <c:axId val="432976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2975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66.662224447</c:v>
                </c:pt>
                <c:pt idx="1">
                  <c:v>55.210717475999999</c:v>
                </c:pt>
                <c:pt idx="2">
                  <c:v>44.574606430000003</c:v>
                </c:pt>
                <c:pt idx="3">
                  <c:v>43.383704280000003</c:v>
                </c:pt>
                <c:pt idx="4">
                  <c:v>49.342932779000002</c:v>
                </c:pt>
                <c:pt idx="5">
                  <c:v>67.551228989999998</c:v>
                </c:pt>
                <c:pt idx="6">
                  <c:v>78.568539092999998</c:v>
                </c:pt>
                <c:pt idx="7">
                  <c:v>78.174536501999995</c:v>
                </c:pt>
                <c:pt idx="8">
                  <c:v>66.614897790000001</c:v>
                </c:pt>
                <c:pt idx="9">
                  <c:v>58.952702821000003</c:v>
                </c:pt>
                <c:pt idx="10">
                  <c:v>52.533241680000003</c:v>
                </c:pt>
                <c:pt idx="11">
                  <c:v>69.501358113999999</c:v>
                </c:pt>
                <c:pt idx="12">
                  <c:v>68.005594380999995</c:v>
                </c:pt>
                <c:pt idx="13">
                  <c:v>52.380923840000001</c:v>
                </c:pt>
                <c:pt idx="14">
                  <c:v>53.325237356999999</c:v>
                </c:pt>
                <c:pt idx="15">
                  <c:v>48.565446540000003</c:v>
                </c:pt>
                <c:pt idx="16">
                  <c:v>55.201684469</c:v>
                </c:pt>
                <c:pt idx="17">
                  <c:v>63.09854739</c:v>
                </c:pt>
                <c:pt idx="18">
                  <c:v>74.213783961000004</c:v>
                </c:pt>
                <c:pt idx="19">
                  <c:v>70.229130451000003</c:v>
                </c:pt>
                <c:pt idx="20">
                  <c:v>59.039437139999997</c:v>
                </c:pt>
                <c:pt idx="21">
                  <c:v>54.435841869000001</c:v>
                </c:pt>
                <c:pt idx="22">
                  <c:v>55.357275270000002</c:v>
                </c:pt>
                <c:pt idx="23">
                  <c:v>63.002781149</c:v>
                </c:pt>
                <c:pt idx="24">
                  <c:v>68.900460065999994</c:v>
                </c:pt>
                <c:pt idx="25">
                  <c:v>49.884349116000003</c:v>
                </c:pt>
                <c:pt idx="26">
                  <c:v>48.745744686999998</c:v>
                </c:pt>
                <c:pt idx="27">
                  <c:v>44.777178720000002</c:v>
                </c:pt>
                <c:pt idx="28">
                  <c:v>51.694641294</c:v>
                </c:pt>
                <c:pt idx="29">
                  <c:v>60.172872900000002</c:v>
                </c:pt>
                <c:pt idx="30">
                  <c:v>68.018199042999996</c:v>
                </c:pt>
                <c:pt idx="31">
                  <c:v>67.895375306999995</c:v>
                </c:pt>
                <c:pt idx="32">
                  <c:v>58.144706280000001</c:v>
                </c:pt>
                <c:pt idx="33">
                  <c:v>52.857872026000003</c:v>
                </c:pt>
                <c:pt idx="34">
                  <c:v>56.154473160000002</c:v>
                </c:pt>
                <c:pt idx="35">
                  <c:v>60.044470431000001</c:v>
                </c:pt>
                <c:pt idx="36">
                  <c:v>60.121111079999999</c:v>
                </c:pt>
                <c:pt idx="37">
                  <c:v>49.130178776000001</c:v>
                </c:pt>
                <c:pt idx="38">
                  <c:v>48.327526894999998</c:v>
                </c:pt>
                <c:pt idx="39">
                  <c:v>37.863139611999998</c:v>
                </c:pt>
                <c:pt idx="40">
                  <c:v>44.108371163999998</c:v>
                </c:pt>
                <c:pt idx="41">
                  <c:v>49.405487999999998</c:v>
                </c:pt>
                <c:pt idx="42">
                  <c:v>64.800218529999995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64.800218529999995</c:v>
                </c:pt>
                <c:pt idx="43">
                  <c:v>56.686500000000002</c:v>
                </c:pt>
                <c:pt idx="44">
                  <c:v>43.201340000000002</c:v>
                </c:pt>
                <c:pt idx="45">
                  <c:v>43.848529999999997</c:v>
                </c:pt>
                <c:pt idx="46">
                  <c:v>39.135860000000001</c:v>
                </c:pt>
                <c:pt idx="47">
                  <c:v>52.396819999999998</c:v>
                </c:pt>
                <c:pt idx="48">
                  <c:v>58.101640000000003</c:v>
                </c:pt>
                <c:pt idx="49">
                  <c:v>51.651910000000001</c:v>
                </c:pt>
                <c:pt idx="50">
                  <c:v>44.962209999999999</c:v>
                </c:pt>
                <c:pt idx="51">
                  <c:v>33.967300000000002</c:v>
                </c:pt>
                <c:pt idx="52">
                  <c:v>40.782220000000002</c:v>
                </c:pt>
                <c:pt idx="53">
                  <c:v>46.054690000000001</c:v>
                </c:pt>
                <c:pt idx="54">
                  <c:v>57.704940000000001</c:v>
                </c:pt>
                <c:pt idx="55">
                  <c:v>57.590110000000003</c:v>
                </c:pt>
                <c:pt idx="56">
                  <c:v>45.066319999999997</c:v>
                </c:pt>
                <c:pt idx="57">
                  <c:v>43.742930000000001</c:v>
                </c:pt>
                <c:pt idx="58">
                  <c:v>40.452919999999999</c:v>
                </c:pt>
                <c:pt idx="59">
                  <c:v>55.636290000000002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60.922557533500019</c:v>
                </c:pt>
                <c:pt idx="3">
                  <c:v>60.922557533500019</c:v>
                </c:pt>
                <c:pt idx="4">
                  <c:v>60.922557533500019</c:v>
                </c:pt>
                <c:pt idx="5">
                  <c:v>60.922557533500019</c:v>
                </c:pt>
                <c:pt idx="6">
                  <c:v>60.922557533500019</c:v>
                </c:pt>
                <c:pt idx="7">
                  <c:v>60.922557533500019</c:v>
                </c:pt>
                <c:pt idx="8">
                  <c:v>60.922557533500019</c:v>
                </c:pt>
                <c:pt idx="9">
                  <c:v>60.922557533500019</c:v>
                </c:pt>
                <c:pt idx="14">
                  <c:v>59.737973651416674</c:v>
                </c:pt>
                <c:pt idx="15">
                  <c:v>59.737973651416674</c:v>
                </c:pt>
                <c:pt idx="16">
                  <c:v>59.737973651416674</c:v>
                </c:pt>
                <c:pt idx="17">
                  <c:v>59.737973651416674</c:v>
                </c:pt>
                <c:pt idx="18">
                  <c:v>59.737973651416674</c:v>
                </c:pt>
                <c:pt idx="19">
                  <c:v>59.737973651416674</c:v>
                </c:pt>
                <c:pt idx="20">
                  <c:v>59.737973651416674</c:v>
                </c:pt>
                <c:pt idx="21">
                  <c:v>59.737973651416674</c:v>
                </c:pt>
                <c:pt idx="26">
                  <c:v>57.2741952525</c:v>
                </c:pt>
                <c:pt idx="27">
                  <c:v>57.2741952525</c:v>
                </c:pt>
                <c:pt idx="28">
                  <c:v>57.2741952525</c:v>
                </c:pt>
                <c:pt idx="29">
                  <c:v>57.2741952525</c:v>
                </c:pt>
                <c:pt idx="30">
                  <c:v>57.2741952525</c:v>
                </c:pt>
                <c:pt idx="31">
                  <c:v>57.2741952525</c:v>
                </c:pt>
                <c:pt idx="32">
                  <c:v>57.2741952525</c:v>
                </c:pt>
                <c:pt idx="33">
                  <c:v>57.2741952525</c:v>
                </c:pt>
                <c:pt idx="38">
                  <c:v>49.08542367141667</c:v>
                </c:pt>
                <c:pt idx="39">
                  <c:v>49.08542367141667</c:v>
                </c:pt>
                <c:pt idx="40">
                  <c:v>49.08542367141667</c:v>
                </c:pt>
                <c:pt idx="41">
                  <c:v>49.08542367141667</c:v>
                </c:pt>
                <c:pt idx="42">
                  <c:v>49.08542367141667</c:v>
                </c:pt>
                <c:pt idx="43">
                  <c:v>49.08542367141667</c:v>
                </c:pt>
                <c:pt idx="44">
                  <c:v>49.08542367141667</c:v>
                </c:pt>
                <c:pt idx="45">
                  <c:v>49.08542367141667</c:v>
                </c:pt>
                <c:pt idx="50">
                  <c:v>47.976123333333334</c:v>
                </c:pt>
                <c:pt idx="51">
                  <c:v>47.976123333333334</c:v>
                </c:pt>
                <c:pt idx="52">
                  <c:v>47.976123333333334</c:v>
                </c:pt>
                <c:pt idx="53">
                  <c:v>47.976123333333334</c:v>
                </c:pt>
                <c:pt idx="54">
                  <c:v>47.976123333333334</c:v>
                </c:pt>
                <c:pt idx="55">
                  <c:v>47.976123333333334</c:v>
                </c:pt>
                <c:pt idx="56">
                  <c:v>47.976123333333334</c:v>
                </c:pt>
                <c:pt idx="57">
                  <c:v>47.976123333333334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5037280"/>
        <c:axId val="435037840"/>
      </c:lineChart>
      <c:catAx>
        <c:axId val="435037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03784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5037840"/>
        <c:scaling>
          <c:orientation val="minMax"/>
          <c:max val="1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037280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123.722841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128.453889</c:v>
                </c:pt>
                <c:pt idx="5">
                  <c:v>121.52869099999999</c:v>
                </c:pt>
                <c:pt idx="6">
                  <c:v>110.794301</c:v>
                </c:pt>
                <c:pt idx="7">
                  <c:v>104.172499</c:v>
                </c:pt>
                <c:pt idx="8">
                  <c:v>100.781006</c:v>
                </c:pt>
                <c:pt idx="9">
                  <c:v>105.208663</c:v>
                </c:pt>
                <c:pt idx="10">
                  <c:v>104.324217</c:v>
                </c:pt>
                <c:pt idx="11">
                  <c:v>102.78612200000001</c:v>
                </c:pt>
                <c:pt idx="12">
                  <c:v>123.722841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128.453889</c:v>
                </c:pt>
                <c:pt idx="17">
                  <c:v>121.52869099999999</c:v>
                </c:pt>
                <c:pt idx="18">
                  <c:v>110.794301</c:v>
                </c:pt>
                <c:pt idx="19">
                  <c:v>104.172499</c:v>
                </c:pt>
                <c:pt idx="20">
                  <c:v>100.781006</c:v>
                </c:pt>
                <c:pt idx="21">
                  <c:v>105.208663</c:v>
                </c:pt>
                <c:pt idx="22">
                  <c:v>104.324217</c:v>
                </c:pt>
                <c:pt idx="23">
                  <c:v>102.78612200000001</c:v>
                </c:pt>
                <c:pt idx="24">
                  <c:v>123.722841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128.453889</c:v>
                </c:pt>
                <c:pt idx="29">
                  <c:v>121.52869099999999</c:v>
                </c:pt>
                <c:pt idx="30">
                  <c:v>110.794301</c:v>
                </c:pt>
                <c:pt idx="31">
                  <c:v>104.172499</c:v>
                </c:pt>
                <c:pt idx="32">
                  <c:v>100.781006</c:v>
                </c:pt>
                <c:pt idx="33">
                  <c:v>105.208663</c:v>
                </c:pt>
                <c:pt idx="34">
                  <c:v>104.324217</c:v>
                </c:pt>
                <c:pt idx="35">
                  <c:v>102.78612200000001</c:v>
                </c:pt>
                <c:pt idx="36">
                  <c:v>123.722841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128.453889</c:v>
                </c:pt>
                <c:pt idx="41">
                  <c:v>121.52869099999999</c:v>
                </c:pt>
                <c:pt idx="42">
                  <c:v>110.794301</c:v>
                </c:pt>
                <c:pt idx="43">
                  <c:v>104.172499</c:v>
                </c:pt>
                <c:pt idx="44">
                  <c:v>100.781006</c:v>
                </c:pt>
                <c:pt idx="45">
                  <c:v>105.208663</c:v>
                </c:pt>
                <c:pt idx="46">
                  <c:v>104.324217</c:v>
                </c:pt>
                <c:pt idx="47">
                  <c:v>102.78612200000001</c:v>
                </c:pt>
                <c:pt idx="48">
                  <c:v>123.722841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123.722841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128.453889</c:v>
                </c:pt>
                <c:pt idx="65">
                  <c:v>121.52869099999999</c:v>
                </c:pt>
                <c:pt idx="66">
                  <c:v>110.794301</c:v>
                </c:pt>
                <c:pt idx="67">
                  <c:v>104.172499</c:v>
                </c:pt>
                <c:pt idx="68">
                  <c:v>100.781006</c:v>
                </c:pt>
                <c:pt idx="69">
                  <c:v>105.208663</c:v>
                </c:pt>
                <c:pt idx="70">
                  <c:v>104.324217</c:v>
                </c:pt>
                <c:pt idx="71">
                  <c:v>102.78612200000001</c:v>
                </c:pt>
                <c:pt idx="72">
                  <c:v>123.722841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128.453889</c:v>
                </c:pt>
                <c:pt idx="77">
                  <c:v>121.52869099999999</c:v>
                </c:pt>
                <c:pt idx="78">
                  <c:v>110.794301</c:v>
                </c:pt>
                <c:pt idx="79">
                  <c:v>104.172499</c:v>
                </c:pt>
                <c:pt idx="80">
                  <c:v>100.781006</c:v>
                </c:pt>
                <c:pt idx="81">
                  <c:v>105.208663</c:v>
                </c:pt>
                <c:pt idx="82">
                  <c:v>104.324217</c:v>
                </c:pt>
                <c:pt idx="83">
                  <c:v>102.78612200000001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63.480205999999995</c:v>
                </c:pt>
                <c:pt idx="1">
                  <c:v>67.159334999999984</c:v>
                </c:pt>
                <c:pt idx="2">
                  <c:v>73.292497000000012</c:v>
                </c:pt>
                <c:pt idx="3">
                  <c:v>64.260194000000013</c:v>
                </c:pt>
                <c:pt idx="4">
                  <c:v>63.963041000000004</c:v>
                </c:pt>
                <c:pt idx="5">
                  <c:v>60.55778500000001</c:v>
                </c:pt>
                <c:pt idx="6">
                  <c:v>57.324307999999988</c:v>
                </c:pt>
                <c:pt idx="7">
                  <c:v>54.735675000000001</c:v>
                </c:pt>
                <c:pt idx="8">
                  <c:v>61.327612999999999</c:v>
                </c:pt>
                <c:pt idx="9">
                  <c:v>70.379323999999997</c:v>
                </c:pt>
                <c:pt idx="10">
                  <c:v>84.270353999999998</c:v>
                </c:pt>
                <c:pt idx="11">
                  <c:v>92.761914999999988</c:v>
                </c:pt>
                <c:pt idx="12">
                  <c:v>63.480205999999995</c:v>
                </c:pt>
                <c:pt idx="13">
                  <c:v>67.159334999999984</c:v>
                </c:pt>
                <c:pt idx="14">
                  <c:v>73.292497000000012</c:v>
                </c:pt>
                <c:pt idx="15">
                  <c:v>64.260194000000013</c:v>
                </c:pt>
                <c:pt idx="16">
                  <c:v>63.963041000000004</c:v>
                </c:pt>
                <c:pt idx="17">
                  <c:v>60.55778500000001</c:v>
                </c:pt>
                <c:pt idx="18">
                  <c:v>57.324307999999988</c:v>
                </c:pt>
                <c:pt idx="19">
                  <c:v>54.735675000000001</c:v>
                </c:pt>
                <c:pt idx="20">
                  <c:v>61.327612999999999</c:v>
                </c:pt>
                <c:pt idx="21">
                  <c:v>70.379323999999997</c:v>
                </c:pt>
                <c:pt idx="22">
                  <c:v>84.270353999999998</c:v>
                </c:pt>
                <c:pt idx="23">
                  <c:v>92.761914999999988</c:v>
                </c:pt>
                <c:pt idx="24">
                  <c:v>63.480205999999995</c:v>
                </c:pt>
                <c:pt idx="25">
                  <c:v>67.159334999999984</c:v>
                </c:pt>
                <c:pt idx="26">
                  <c:v>73.292497000000012</c:v>
                </c:pt>
                <c:pt idx="27">
                  <c:v>64.260194000000013</c:v>
                </c:pt>
                <c:pt idx="28">
                  <c:v>63.963041000000004</c:v>
                </c:pt>
                <c:pt idx="29">
                  <c:v>60.55778500000001</c:v>
                </c:pt>
                <c:pt idx="30">
                  <c:v>57.324307999999988</c:v>
                </c:pt>
                <c:pt idx="31">
                  <c:v>54.735675000000001</c:v>
                </c:pt>
                <c:pt idx="32">
                  <c:v>61.327612999999999</c:v>
                </c:pt>
                <c:pt idx="33">
                  <c:v>70.379323999999997</c:v>
                </c:pt>
                <c:pt idx="34">
                  <c:v>84.270353999999998</c:v>
                </c:pt>
                <c:pt idx="35">
                  <c:v>92.761914999999988</c:v>
                </c:pt>
                <c:pt idx="36">
                  <c:v>63.480205999999995</c:v>
                </c:pt>
                <c:pt idx="37">
                  <c:v>67.159334999999984</c:v>
                </c:pt>
                <c:pt idx="38">
                  <c:v>73.292497000000012</c:v>
                </c:pt>
                <c:pt idx="39">
                  <c:v>64.260194000000013</c:v>
                </c:pt>
                <c:pt idx="40">
                  <c:v>63.963041000000004</c:v>
                </c:pt>
                <c:pt idx="41">
                  <c:v>60.55778500000001</c:v>
                </c:pt>
                <c:pt idx="42">
                  <c:v>57.324307999999988</c:v>
                </c:pt>
                <c:pt idx="43">
                  <c:v>54.735675000000001</c:v>
                </c:pt>
                <c:pt idx="44">
                  <c:v>61.327612999999999</c:v>
                </c:pt>
                <c:pt idx="45">
                  <c:v>70.379323999999997</c:v>
                </c:pt>
                <c:pt idx="46">
                  <c:v>84.270353999999998</c:v>
                </c:pt>
                <c:pt idx="47">
                  <c:v>92.761914999999988</c:v>
                </c:pt>
                <c:pt idx="48">
                  <c:v>63.480205999999995</c:v>
                </c:pt>
                <c:pt idx="49">
                  <c:v>67.159334999999984</c:v>
                </c:pt>
                <c:pt idx="50">
                  <c:v>73.292497000000012</c:v>
                </c:pt>
                <c:pt idx="51">
                  <c:v>64.260194000000013</c:v>
                </c:pt>
                <c:pt idx="52">
                  <c:v>63.963041000000004</c:v>
                </c:pt>
                <c:pt idx="53">
                  <c:v>60.55778500000001</c:v>
                </c:pt>
                <c:pt idx="54">
                  <c:v>57.324307999999988</c:v>
                </c:pt>
                <c:pt idx="55">
                  <c:v>54.735675000000001</c:v>
                </c:pt>
                <c:pt idx="56">
                  <c:v>61.327612999999999</c:v>
                </c:pt>
                <c:pt idx="57">
                  <c:v>70.379323999999997</c:v>
                </c:pt>
                <c:pt idx="58">
                  <c:v>84.270353999999998</c:v>
                </c:pt>
                <c:pt idx="59">
                  <c:v>92.761914999999988</c:v>
                </c:pt>
                <c:pt idx="60">
                  <c:v>63.480205999999995</c:v>
                </c:pt>
                <c:pt idx="61">
                  <c:v>67.159334999999984</c:v>
                </c:pt>
                <c:pt idx="62">
                  <c:v>73.292497000000012</c:v>
                </c:pt>
                <c:pt idx="63">
                  <c:v>64.260194000000013</c:v>
                </c:pt>
                <c:pt idx="64">
                  <c:v>63.963041000000004</c:v>
                </c:pt>
                <c:pt idx="65">
                  <c:v>60.55778500000001</c:v>
                </c:pt>
                <c:pt idx="66">
                  <c:v>57.324307999999988</c:v>
                </c:pt>
                <c:pt idx="67">
                  <c:v>54.735675000000001</c:v>
                </c:pt>
                <c:pt idx="68">
                  <c:v>61.327612999999999</c:v>
                </c:pt>
                <c:pt idx="69">
                  <c:v>70.379323999999997</c:v>
                </c:pt>
                <c:pt idx="70">
                  <c:v>84.270353999999998</c:v>
                </c:pt>
                <c:pt idx="71">
                  <c:v>92.761914999999988</c:v>
                </c:pt>
                <c:pt idx="72">
                  <c:v>63.480205999999995</c:v>
                </c:pt>
                <c:pt idx="73">
                  <c:v>67.159334999999984</c:v>
                </c:pt>
                <c:pt idx="74">
                  <c:v>73.292497000000012</c:v>
                </c:pt>
                <c:pt idx="75">
                  <c:v>64.260194000000013</c:v>
                </c:pt>
                <c:pt idx="76">
                  <c:v>63.963041000000004</c:v>
                </c:pt>
                <c:pt idx="77">
                  <c:v>60.55778500000001</c:v>
                </c:pt>
                <c:pt idx="78">
                  <c:v>57.324307999999988</c:v>
                </c:pt>
                <c:pt idx="79">
                  <c:v>54.735675000000001</c:v>
                </c:pt>
                <c:pt idx="80">
                  <c:v>61.327612999999999</c:v>
                </c:pt>
                <c:pt idx="81">
                  <c:v>70.379323999999997</c:v>
                </c:pt>
                <c:pt idx="82">
                  <c:v>84.270353999999998</c:v>
                </c:pt>
                <c:pt idx="83">
                  <c:v>92.761914999999988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042880"/>
        <c:axId val="435043440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151.54845399999999</c:v>
                </c:pt>
                <c:pt idx="12">
                  <c:v>154.389578</c:v>
                </c:pt>
                <c:pt idx="13">
                  <c:v>149.07128700000001</c:v>
                </c:pt>
                <c:pt idx="14">
                  <c:v>154.346698</c:v>
                </c:pt>
                <c:pt idx="15">
                  <c:v>167.06340900000001</c:v>
                </c:pt>
                <c:pt idx="16">
                  <c:v>172.809335</c:v>
                </c:pt>
                <c:pt idx="17">
                  <c:v>166.43659700000001</c:v>
                </c:pt>
                <c:pt idx="18">
                  <c:v>157.93807699999999</c:v>
                </c:pt>
                <c:pt idx="19">
                  <c:v>155.95185499999999</c:v>
                </c:pt>
                <c:pt idx="20">
                  <c:v>162.108619</c:v>
                </c:pt>
                <c:pt idx="21">
                  <c:v>175.587987</c:v>
                </c:pt>
                <c:pt idx="22">
                  <c:v>188.594571</c:v>
                </c:pt>
                <c:pt idx="23">
                  <c:v>195.54803699999999</c:v>
                </c:pt>
                <c:pt idx="24">
                  <c:v>187.203047</c:v>
                </c:pt>
                <c:pt idx="25">
                  <c:v>187.06361799999999</c:v>
                </c:pt>
                <c:pt idx="26">
                  <c:v>191.55273500000001</c:v>
                </c:pt>
                <c:pt idx="27">
                  <c:v>193.18521200000001</c:v>
                </c:pt>
                <c:pt idx="28">
                  <c:v>192.41693000000001</c:v>
                </c:pt>
                <c:pt idx="29">
                  <c:v>182.086476</c:v>
                </c:pt>
                <c:pt idx="30">
                  <c:v>168.11860899999999</c:v>
                </c:pt>
                <c:pt idx="31">
                  <c:v>158.908174</c:v>
                </c:pt>
                <c:pt idx="32">
                  <c:v>156.56690900000001</c:v>
                </c:pt>
                <c:pt idx="33">
                  <c:v>160.93226000000001</c:v>
                </c:pt>
                <c:pt idx="34">
                  <c:v>170.27655799999999</c:v>
                </c:pt>
                <c:pt idx="35">
                  <c:v>162.00901400000001</c:v>
                </c:pt>
                <c:pt idx="36">
                  <c:v>156.21421000000001</c:v>
                </c:pt>
                <c:pt idx="37">
                  <c:v>160.50150199999999</c:v>
                </c:pt>
                <c:pt idx="38">
                  <c:v>161.81549000000001</c:v>
                </c:pt>
                <c:pt idx="39">
                  <c:v>163.93691200000001</c:v>
                </c:pt>
                <c:pt idx="40">
                  <c:v>162.54224199999999</c:v>
                </c:pt>
                <c:pt idx="41">
                  <c:v>158.013959</c:v>
                </c:pt>
                <c:pt idx="42">
                  <c:v>145.81148300000001</c:v>
                </c:pt>
                <c:pt idx="43">
                  <c:v>141.204061</c:v>
                </c:pt>
                <c:pt idx="44">
                  <c:v>139.5712</c:v>
                </c:pt>
                <c:pt idx="45">
                  <c:v>141.46251899999999</c:v>
                </c:pt>
                <c:pt idx="46">
                  <c:v>143.424037</c:v>
                </c:pt>
                <c:pt idx="47">
                  <c:v>137.68714800000001</c:v>
                </c:pt>
                <c:pt idx="48">
                  <c:v>123.722841</c:v>
                </c:pt>
                <c:pt idx="49">
                  <c:v>121.01869499999999</c:v>
                </c:pt>
                <c:pt idx="50">
                  <c:v>126.53183900000001</c:v>
                </c:pt>
                <c:pt idx="51">
                  <c:v>129.07092700000001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99.200647000000004</c:v>
                </c:pt>
                <c:pt idx="61">
                  <c:v>98.744339999999994</c:v>
                </c:pt>
                <c:pt idx="62">
                  <c:v>97.127436000000003</c:v>
                </c:pt>
                <c:pt idx="63">
                  <c:v>107.96137</c:v>
                </c:pt>
                <c:pt idx="64">
                  <c:v>114.947093</c:v>
                </c:pt>
                <c:pt idx="65">
                  <c:v>109.0728</c:v>
                </c:pt>
                <c:pt idx="66">
                  <c:v>105.44159999999999</c:v>
                </c:pt>
                <c:pt idx="67">
                  <c:v>102.9803</c:v>
                </c:pt>
                <c:pt idx="68">
                  <c:v>101.1294</c:v>
                </c:pt>
                <c:pt idx="69">
                  <c:v>105.7557</c:v>
                </c:pt>
                <c:pt idx="70">
                  <c:v>110.4132</c:v>
                </c:pt>
                <c:pt idx="71">
                  <c:v>109.0307</c:v>
                </c:pt>
                <c:pt idx="72">
                  <c:v>104.0111</c:v>
                </c:pt>
                <c:pt idx="73">
                  <c:v>102.0806</c:v>
                </c:pt>
                <c:pt idx="74">
                  <c:v>110.2265</c:v>
                </c:pt>
                <c:pt idx="75">
                  <c:v>110.62909999999999</c:v>
                </c:pt>
                <c:pt idx="76">
                  <c:v>112.0562</c:v>
                </c:pt>
                <c:pt idx="77">
                  <c:v>107.0167</c:v>
                </c:pt>
                <c:pt idx="78">
                  <c:v>104.3122</c:v>
                </c:pt>
                <c:pt idx="79">
                  <c:v>101.3993</c:v>
                </c:pt>
                <c:pt idx="80">
                  <c:v>100.03740000000001</c:v>
                </c:pt>
                <c:pt idx="81">
                  <c:v>104.9922</c:v>
                </c:pt>
                <c:pt idx="82">
                  <c:v>110.173</c:v>
                </c:pt>
                <c:pt idx="83">
                  <c:v>108.3211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5042880"/>
        <c:axId val="435043440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044000"/>
        <c:axId val="435044560"/>
      </c:scatterChart>
      <c:dateAx>
        <c:axId val="43504288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35043440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435043440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35042880"/>
        <c:crosses val="autoZero"/>
        <c:crossBetween val="between"/>
        <c:majorUnit val="25"/>
      </c:valAx>
      <c:valAx>
        <c:axId val="43504400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5044560"/>
        <c:crosses val="max"/>
        <c:crossBetween val="midCat"/>
      </c:valAx>
      <c:valAx>
        <c:axId val="43504456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504400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-32.410410899999988</c:v>
                </c:pt>
                <c:pt idx="1">
                  <c:v>85.725084100000004</c:v>
                </c:pt>
                <c:pt idx="2">
                  <c:v>-40.284878299999946</c:v>
                </c:pt>
                <c:pt idx="3">
                  <c:v>4.7581921000000875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7.5827640400000291</c:v>
                </c:pt>
                <c:pt idx="1">
                  <c:v>-31.221449790000065</c:v>
                </c:pt>
                <c:pt idx="2">
                  <c:v>-4.9284133799999381</c:v>
                </c:pt>
                <c:pt idx="3">
                  <c:v>-3.6229618300000084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-14.278009026000063</c:v>
                </c:pt>
                <c:pt idx="1">
                  <c:v>24.068583953000143</c:v>
                </c:pt>
                <c:pt idx="2">
                  <c:v>-12.722795107000138</c:v>
                </c:pt>
                <c:pt idx="3">
                  <c:v>1.3746356010001364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1.2700452299999938</c:v>
                </c:pt>
                <c:pt idx="1">
                  <c:v>2.4646168399999908</c:v>
                </c:pt>
                <c:pt idx="2">
                  <c:v>-4.0510948399999904</c:v>
                </c:pt>
                <c:pt idx="3">
                  <c:v>1.5318259199999886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5051840"/>
        <c:axId val="435052400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7882217323687317E-2"/>
                  <c:y val="5.17028137978857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4018668124098052E-2"/>
                  <c:y val="-8.90536629120886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069170013688975E-2"/>
                  <c:y val="3.91802951234034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4.2030933544476519E-2"/>
                  <c:y val="-4.05929729172895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-37.835610600000109</c:v>
                </c:pt>
                <c:pt idx="1">
                  <c:v>81.036834999999883</c:v>
                </c:pt>
                <c:pt idx="2">
                  <c:v>-70.129816699999992</c:v>
                </c:pt>
                <c:pt idx="3">
                  <c:v>12.184265600000344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5051840"/>
        <c:axId val="435052400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053520"/>
        <c:axId val="435052960"/>
      </c:scatterChart>
      <c:catAx>
        <c:axId val="435051840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052400"/>
        <c:crosses val="autoZero"/>
        <c:auto val="1"/>
        <c:lblAlgn val="ctr"/>
        <c:lblOffset val="100"/>
        <c:tickLblSkip val="1"/>
        <c:noMultiLvlLbl val="0"/>
      </c:catAx>
      <c:valAx>
        <c:axId val="435052400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051840"/>
        <c:crosses val="autoZero"/>
        <c:crossBetween val="between"/>
      </c:valAx>
      <c:valAx>
        <c:axId val="435052960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5053520"/>
        <c:crosses val="max"/>
        <c:crossBetween val="midCat"/>
      </c:valAx>
      <c:valAx>
        <c:axId val="435053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505296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332.81071264000002</c:v>
                </c:pt>
                <c:pt idx="1">
                  <c:v>307.88403697000001</c:v>
                </c:pt>
                <c:pt idx="2">
                  <c:v>297.38803247999999</c:v>
                </c:pt>
                <c:pt idx="3">
                  <c:v>280.41750461999999</c:v>
                </c:pt>
                <c:pt idx="4">
                  <c:v>296.08694484</c:v>
                </c:pt>
                <c:pt idx="5">
                  <c:v>341.63726910000003</c:v>
                </c:pt>
                <c:pt idx="6">
                  <c:v>384.73934366999998</c:v>
                </c:pt>
                <c:pt idx="7">
                  <c:v>393.86528456000002</c:v>
                </c:pt>
                <c:pt idx="8">
                  <c:v>348.4130217</c:v>
                </c:pt>
                <c:pt idx="9">
                  <c:v>308.03052588999998</c:v>
                </c:pt>
                <c:pt idx="10">
                  <c:v>288.58529682</c:v>
                </c:pt>
                <c:pt idx="11">
                  <c:v>322.44805341</c:v>
                </c:pt>
                <c:pt idx="12">
                  <c:v>330.27014452999998</c:v>
                </c:pt>
                <c:pt idx="13">
                  <c:v>286.66949443999999</c:v>
                </c:pt>
                <c:pt idx="14">
                  <c:v>303.08682956000001</c:v>
                </c:pt>
                <c:pt idx="15">
                  <c:v>283.98884376000001</c:v>
                </c:pt>
                <c:pt idx="16">
                  <c:v>303.34849286999997</c:v>
                </c:pt>
                <c:pt idx="17">
                  <c:v>340.54977689999998</c:v>
                </c:pt>
                <c:pt idx="18">
                  <c:v>380.37562990999999</c:v>
                </c:pt>
                <c:pt idx="19">
                  <c:v>372.82041809999998</c:v>
                </c:pt>
                <c:pt idx="20">
                  <c:v>332.93886120000002</c:v>
                </c:pt>
                <c:pt idx="21">
                  <c:v>310.89210622000002</c:v>
                </c:pt>
                <c:pt idx="22">
                  <c:v>294.80227881000002</c:v>
                </c:pt>
                <c:pt idx="23">
                  <c:v>324.72753983000001</c:v>
                </c:pt>
                <c:pt idx="24">
                  <c:v>352.87643743000001</c:v>
                </c:pt>
                <c:pt idx="25">
                  <c:v>299.12931252999999</c:v>
                </c:pt>
                <c:pt idx="26">
                  <c:v>303.83312669999998</c:v>
                </c:pt>
                <c:pt idx="27">
                  <c:v>285.15640574999998</c:v>
                </c:pt>
                <c:pt idx="28">
                  <c:v>309.72829275999999</c:v>
                </c:pt>
                <c:pt idx="29">
                  <c:v>345.17301641</c:v>
                </c:pt>
                <c:pt idx="30">
                  <c:v>382.28924674000001</c:v>
                </c:pt>
                <c:pt idx="31">
                  <c:v>390.57755736000001</c:v>
                </c:pt>
                <c:pt idx="32">
                  <c:v>343.74082382</c:v>
                </c:pt>
                <c:pt idx="33">
                  <c:v>315.80650087999999</c:v>
                </c:pt>
                <c:pt idx="34">
                  <c:v>297.57434047999999</c:v>
                </c:pt>
                <c:pt idx="35">
                  <c:v>319.62219024000001</c:v>
                </c:pt>
                <c:pt idx="36">
                  <c:v>335.90755533999999</c:v>
                </c:pt>
                <c:pt idx="37">
                  <c:v>303.16143445</c:v>
                </c:pt>
                <c:pt idx="38">
                  <c:v>309.33717079000002</c:v>
                </c:pt>
                <c:pt idx="39">
                  <c:v>282.21355805000002</c:v>
                </c:pt>
                <c:pt idx="40">
                  <c:v>303.43602585999997</c:v>
                </c:pt>
                <c:pt idx="41">
                  <c:v>333.07221880999998</c:v>
                </c:pt>
                <c:pt idx="42">
                  <c:v>375.02097106000002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375.02097106000002</c:v>
                </c:pt>
                <c:pt idx="43">
                  <c:v>383.02229999999997</c:v>
                </c:pt>
                <c:pt idx="44">
                  <c:v>330.07190000000003</c:v>
                </c:pt>
                <c:pt idx="45">
                  <c:v>310.79719999999998</c:v>
                </c:pt>
                <c:pt idx="46">
                  <c:v>290.54039999999998</c:v>
                </c:pt>
                <c:pt idx="47">
                  <c:v>318.79669999999999</c:v>
                </c:pt>
                <c:pt idx="48">
                  <c:v>338.2158</c:v>
                </c:pt>
                <c:pt idx="49">
                  <c:v>314.67169999999999</c:v>
                </c:pt>
                <c:pt idx="50">
                  <c:v>307.0564</c:v>
                </c:pt>
                <c:pt idx="51">
                  <c:v>281.9864</c:v>
                </c:pt>
                <c:pt idx="52">
                  <c:v>302.26240000000001</c:v>
                </c:pt>
                <c:pt idx="53">
                  <c:v>335.43340000000001</c:v>
                </c:pt>
                <c:pt idx="54">
                  <c:v>370.01510000000002</c:v>
                </c:pt>
                <c:pt idx="55">
                  <c:v>383.08969999999999</c:v>
                </c:pt>
                <c:pt idx="56">
                  <c:v>331.86130000000003</c:v>
                </c:pt>
                <c:pt idx="57">
                  <c:v>311.80020000000002</c:v>
                </c:pt>
                <c:pt idx="58">
                  <c:v>291.3673</c:v>
                </c:pt>
                <c:pt idx="59">
                  <c:v>319.80200000000002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325.19216889166665</c:v>
                </c:pt>
                <c:pt idx="2">
                  <c:v>325.19216889166665</c:v>
                </c:pt>
                <c:pt idx="3">
                  <c:v>325.19216889166665</c:v>
                </c:pt>
                <c:pt idx="4">
                  <c:v>325.19216889166665</c:v>
                </c:pt>
                <c:pt idx="5">
                  <c:v>325.19216889166665</c:v>
                </c:pt>
                <c:pt idx="6">
                  <c:v>325.19216889166665</c:v>
                </c:pt>
                <c:pt idx="7">
                  <c:v>325.19216889166665</c:v>
                </c:pt>
                <c:pt idx="8">
                  <c:v>325.19216889166665</c:v>
                </c:pt>
                <c:pt idx="9">
                  <c:v>325.19216889166665</c:v>
                </c:pt>
                <c:pt idx="10">
                  <c:v>325.19216889166665</c:v>
                </c:pt>
                <c:pt idx="13">
                  <c:v>322.03920134416671</c:v>
                </c:pt>
                <c:pt idx="14">
                  <c:v>322.03920134416671</c:v>
                </c:pt>
                <c:pt idx="15">
                  <c:v>322.03920134416671</c:v>
                </c:pt>
                <c:pt idx="16">
                  <c:v>322.03920134416671</c:v>
                </c:pt>
                <c:pt idx="17">
                  <c:v>322.03920134416671</c:v>
                </c:pt>
                <c:pt idx="18">
                  <c:v>322.03920134416671</c:v>
                </c:pt>
                <c:pt idx="19">
                  <c:v>322.03920134416671</c:v>
                </c:pt>
                <c:pt idx="20">
                  <c:v>322.03920134416671</c:v>
                </c:pt>
                <c:pt idx="21">
                  <c:v>322.03920134416671</c:v>
                </c:pt>
                <c:pt idx="22">
                  <c:v>322.03920134416671</c:v>
                </c:pt>
                <c:pt idx="25">
                  <c:v>328.79227092499997</c:v>
                </c:pt>
                <c:pt idx="26">
                  <c:v>328.79227092499997</c:v>
                </c:pt>
                <c:pt idx="27">
                  <c:v>328.79227092499997</c:v>
                </c:pt>
                <c:pt idx="28">
                  <c:v>328.79227092499997</c:v>
                </c:pt>
                <c:pt idx="29">
                  <c:v>328.79227092499997</c:v>
                </c:pt>
                <c:pt idx="30">
                  <c:v>328.79227092499997</c:v>
                </c:pt>
                <c:pt idx="31">
                  <c:v>328.79227092499997</c:v>
                </c:pt>
                <c:pt idx="32">
                  <c:v>328.79227092499997</c:v>
                </c:pt>
                <c:pt idx="33">
                  <c:v>328.79227092499997</c:v>
                </c:pt>
                <c:pt idx="34">
                  <c:v>328.79227092499997</c:v>
                </c:pt>
                <c:pt idx="37">
                  <c:v>322.94811952999999</c:v>
                </c:pt>
                <c:pt idx="38">
                  <c:v>322.94811952999999</c:v>
                </c:pt>
                <c:pt idx="39">
                  <c:v>322.94811952999999</c:v>
                </c:pt>
                <c:pt idx="40">
                  <c:v>322.94811952999999</c:v>
                </c:pt>
                <c:pt idx="41">
                  <c:v>322.94811952999999</c:v>
                </c:pt>
                <c:pt idx="42">
                  <c:v>322.94811952999999</c:v>
                </c:pt>
                <c:pt idx="43">
                  <c:v>322.94811952999999</c:v>
                </c:pt>
                <c:pt idx="44">
                  <c:v>322.94811952999999</c:v>
                </c:pt>
                <c:pt idx="45">
                  <c:v>322.94811952999999</c:v>
                </c:pt>
                <c:pt idx="46">
                  <c:v>322.94811952999999</c:v>
                </c:pt>
                <c:pt idx="49">
                  <c:v>323.96347500000002</c:v>
                </c:pt>
                <c:pt idx="50">
                  <c:v>323.96347500000002</c:v>
                </c:pt>
                <c:pt idx="51">
                  <c:v>323.96347500000002</c:v>
                </c:pt>
                <c:pt idx="52">
                  <c:v>323.96347500000002</c:v>
                </c:pt>
                <c:pt idx="53">
                  <c:v>323.96347500000002</c:v>
                </c:pt>
                <c:pt idx="54">
                  <c:v>323.96347500000002</c:v>
                </c:pt>
                <c:pt idx="55">
                  <c:v>323.96347500000002</c:v>
                </c:pt>
                <c:pt idx="56">
                  <c:v>323.96347500000002</c:v>
                </c:pt>
                <c:pt idx="57">
                  <c:v>323.96347500000002</c:v>
                </c:pt>
                <c:pt idx="58">
                  <c:v>323.96347500000002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5057440"/>
        <c:axId val="435058000"/>
      </c:lineChart>
      <c:catAx>
        <c:axId val="435057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0580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5058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057440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2.0868738840338796E-2</c:v>
                </c:pt>
                <c:pt idx="1">
                  <c:v>3.2291906060659459E-2</c:v>
                </c:pt>
                <c:pt idx="2">
                  <c:v>1.0652888363746671E-2</c:v>
                </c:pt>
                <c:pt idx="3">
                  <c:v>-8.0926157446510327E-3</c:v>
                </c:pt>
                <c:pt idx="4">
                  <c:v>2.6949346988028866E-2</c:v>
                </c:pt>
                <c:pt idx="5">
                  <c:v>1.7124123869005636E-4</c:v>
                </c:pt>
                <c:pt idx="6">
                  <c:v>1.2104820845723063E-2</c:v>
                </c:pt>
                <c:pt idx="7">
                  <c:v>9.6948660135696141E-3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435061920"/>
        <c:axId val="435062480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063600"/>
        <c:axId val="435063040"/>
      </c:scatterChart>
      <c:catAx>
        <c:axId val="4350619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5062480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435062480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5061920"/>
        <c:crosses val="autoZero"/>
        <c:crossBetween val="between"/>
        <c:majorUnit val="2.0000000000000004E-2"/>
      </c:valAx>
      <c:valAx>
        <c:axId val="435063040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35063600"/>
        <c:crosses val="max"/>
        <c:crossBetween val="midCat"/>
        <c:majorUnit val="1"/>
      </c:valAx>
      <c:valAx>
        <c:axId val="435063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506304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11.46</c:v>
                </c:pt>
                <c:pt idx="1">
                  <c:v>11.63</c:v>
                </c:pt>
                <c:pt idx="2">
                  <c:v>11.61</c:v>
                </c:pt>
                <c:pt idx="3">
                  <c:v>11.93</c:v>
                </c:pt>
                <c:pt idx="4">
                  <c:v>12.4</c:v>
                </c:pt>
                <c:pt idx="5">
                  <c:v>12.54</c:v>
                </c:pt>
                <c:pt idx="6">
                  <c:v>12.65</c:v>
                </c:pt>
                <c:pt idx="7">
                  <c:v>12.53</c:v>
                </c:pt>
                <c:pt idx="8">
                  <c:v>12.51</c:v>
                </c:pt>
                <c:pt idx="9">
                  <c:v>12.36</c:v>
                </c:pt>
                <c:pt idx="10">
                  <c:v>12.1</c:v>
                </c:pt>
                <c:pt idx="11">
                  <c:v>11.72</c:v>
                </c:pt>
                <c:pt idx="12">
                  <c:v>11.65</c:v>
                </c:pt>
                <c:pt idx="13">
                  <c:v>11.94</c:v>
                </c:pt>
                <c:pt idx="14">
                  <c:v>12.25</c:v>
                </c:pt>
                <c:pt idx="15">
                  <c:v>12.31</c:v>
                </c:pt>
                <c:pt idx="16">
                  <c:v>12.85</c:v>
                </c:pt>
                <c:pt idx="17">
                  <c:v>12.99</c:v>
                </c:pt>
                <c:pt idx="18">
                  <c:v>13.09</c:v>
                </c:pt>
                <c:pt idx="19">
                  <c:v>13.04</c:v>
                </c:pt>
                <c:pt idx="20">
                  <c:v>12.95</c:v>
                </c:pt>
                <c:pt idx="21">
                  <c:v>12.6</c:v>
                </c:pt>
                <c:pt idx="22">
                  <c:v>12.48</c:v>
                </c:pt>
                <c:pt idx="23">
                  <c:v>12.17</c:v>
                </c:pt>
                <c:pt idx="24">
                  <c:v>12.1</c:v>
                </c:pt>
                <c:pt idx="25">
                  <c:v>12.29</c:v>
                </c:pt>
                <c:pt idx="26">
                  <c:v>12.33</c:v>
                </c:pt>
                <c:pt idx="27">
                  <c:v>12.62</c:v>
                </c:pt>
                <c:pt idx="28">
                  <c:v>12.93</c:v>
                </c:pt>
                <c:pt idx="29">
                  <c:v>12.92</c:v>
                </c:pt>
                <c:pt idx="30">
                  <c:v>12.94</c:v>
                </c:pt>
                <c:pt idx="31">
                  <c:v>12.91</c:v>
                </c:pt>
                <c:pt idx="32">
                  <c:v>13.03</c:v>
                </c:pt>
                <c:pt idx="33">
                  <c:v>12.72</c:v>
                </c:pt>
                <c:pt idx="34">
                  <c:v>12.71</c:v>
                </c:pt>
                <c:pt idx="35">
                  <c:v>12.32</c:v>
                </c:pt>
                <c:pt idx="36">
                  <c:v>11.99</c:v>
                </c:pt>
                <c:pt idx="37">
                  <c:v>12.14</c:v>
                </c:pt>
                <c:pt idx="38">
                  <c:v>12.56</c:v>
                </c:pt>
                <c:pt idx="39">
                  <c:v>12.43</c:v>
                </c:pt>
                <c:pt idx="40">
                  <c:v>12.79</c:v>
                </c:pt>
                <c:pt idx="41">
                  <c:v>12.73</c:v>
                </c:pt>
                <c:pt idx="42">
                  <c:v>12.68</c:v>
                </c:pt>
                <c:pt idx="43">
                  <c:v>12.88</c:v>
                </c:pt>
                <c:pt idx="44">
                  <c:v>12.87</c:v>
                </c:pt>
                <c:pt idx="45">
                  <c:v>12.46</c:v>
                </c:pt>
                <c:pt idx="46">
                  <c:v>12.75</c:v>
                </c:pt>
                <c:pt idx="47">
                  <c:v>12.23</c:v>
                </c:pt>
                <c:pt idx="48">
                  <c:v>12.21</c:v>
                </c:pt>
                <c:pt idx="49">
                  <c:v>12.79</c:v>
                </c:pt>
                <c:pt idx="50">
                  <c:v>12.89</c:v>
                </c:pt>
                <c:pt idx="51">
                  <c:v>12.72</c:v>
                </c:pt>
                <c:pt idx="52">
                  <c:v>13.07</c:v>
                </c:pt>
                <c:pt idx="53">
                  <c:v>13.2</c:v>
                </c:pt>
                <c:pt idx="54">
                  <c:v>13.08</c:v>
                </c:pt>
                <c:pt idx="55">
                  <c:v>13.15</c:v>
                </c:pt>
                <c:pt idx="56">
                  <c:v>13.28</c:v>
                </c:pt>
                <c:pt idx="57">
                  <c:v>12.8</c:v>
                </c:pt>
                <c:pt idx="58">
                  <c:v>12.94</c:v>
                </c:pt>
                <c:pt idx="59">
                  <c:v>12.45</c:v>
                </c:pt>
                <c:pt idx="60">
                  <c:v>12.25</c:v>
                </c:pt>
                <c:pt idx="61">
                  <c:v>12.66</c:v>
                </c:pt>
                <c:pt idx="62">
                  <c:v>12.99</c:v>
                </c:pt>
                <c:pt idx="63">
                  <c:v>12.88</c:v>
                </c:pt>
                <c:pt idx="64">
                  <c:v>13.15</c:v>
                </c:pt>
                <c:pt idx="65">
                  <c:v>13.04</c:v>
                </c:pt>
                <c:pt idx="66">
                  <c:v>13.13</c:v>
                </c:pt>
                <c:pt idx="67">
                  <c:v>13.28</c:v>
                </c:pt>
                <c:pt idx="68">
                  <c:v>13.01</c:v>
                </c:pt>
                <c:pt idx="69">
                  <c:v>12.87</c:v>
                </c:pt>
                <c:pt idx="70">
                  <c:v>12.95</c:v>
                </c:pt>
                <c:pt idx="71">
                  <c:v>12.47</c:v>
                </c:pt>
                <c:pt idx="72">
                  <c:v>12.47</c:v>
                </c:pt>
                <c:pt idx="73">
                  <c:v>12.7</c:v>
                </c:pt>
                <c:pt idx="74">
                  <c:v>12.83</c:v>
                </c:pt>
                <c:pt idx="75">
                  <c:v>13.26</c:v>
                </c:pt>
                <c:pt idx="76">
                  <c:v>13.32</c:v>
                </c:pt>
                <c:pt idx="77">
                  <c:v>13.39607</c:v>
                </c:pt>
                <c:pt idx="78">
                  <c:v>13.34369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13.34369</c:v>
                </c:pt>
                <c:pt idx="79">
                  <c:v>13.36759</c:v>
                </c:pt>
                <c:pt idx="80">
                  <c:v>13.21519</c:v>
                </c:pt>
                <c:pt idx="81">
                  <c:v>12.979240000000001</c:v>
                </c:pt>
                <c:pt idx="82">
                  <c:v>13.118919999999999</c:v>
                </c:pt>
                <c:pt idx="83">
                  <c:v>12.5364</c:v>
                </c:pt>
                <c:pt idx="84">
                  <c:v>12.476610000000001</c:v>
                </c:pt>
                <c:pt idx="85">
                  <c:v>12.673500000000001</c:v>
                </c:pt>
                <c:pt idx="86">
                  <c:v>12.857189999999999</c:v>
                </c:pt>
                <c:pt idx="87">
                  <c:v>13.38937</c:v>
                </c:pt>
                <c:pt idx="88">
                  <c:v>13.412369999999999</c:v>
                </c:pt>
                <c:pt idx="89">
                  <c:v>13.4802</c:v>
                </c:pt>
                <c:pt idx="90">
                  <c:v>13.45501</c:v>
                </c:pt>
                <c:pt idx="91">
                  <c:v>13.54166</c:v>
                </c:pt>
                <c:pt idx="92">
                  <c:v>13.41253</c:v>
                </c:pt>
                <c:pt idx="93">
                  <c:v>13.17896</c:v>
                </c:pt>
                <c:pt idx="94">
                  <c:v>13.41104</c:v>
                </c:pt>
                <c:pt idx="95">
                  <c:v>12.833489999999999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5066960"/>
        <c:axId val="435067520"/>
      </c:lineChart>
      <c:catAx>
        <c:axId val="43506696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5067520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435067520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5066960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36.203840116000002</c:v>
                </c:pt>
                <c:pt idx="1">
                  <c:v>38.679994074</c:v>
                </c:pt>
                <c:pt idx="2">
                  <c:v>37.587923164000003</c:v>
                </c:pt>
                <c:pt idx="3">
                  <c:v>34.112761390999999</c:v>
                </c:pt>
                <c:pt idx="4">
                  <c:v>31.251834361</c:v>
                </c:pt>
                <c:pt idx="5">
                  <c:v>34.544030034999999</c:v>
                </c:pt>
                <c:pt idx="6">
                  <c:v>31.003203190000001</c:v>
                </c:pt>
                <c:pt idx="7">
                  <c:v>30.8726582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265.05844639999998</c:v>
                </c:pt>
                <c:pt idx="1">
                  <c:v>258.04620968</c:v>
                </c:pt>
                <c:pt idx="2">
                  <c:v>247.63569222000001</c:v>
                </c:pt>
                <c:pt idx="3">
                  <c:v>266.32592190999998</c:v>
                </c:pt>
                <c:pt idx="4">
                  <c:v>298.7109097</c:v>
                </c:pt>
                <c:pt idx="5">
                  <c:v>290.08001137999997</c:v>
                </c:pt>
                <c:pt idx="6">
                  <c:v>281.00676700000002</c:v>
                </c:pt>
                <c:pt idx="7">
                  <c:v>283.44031999999999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221.46134420999999</c:v>
                </c:pt>
                <c:pt idx="1">
                  <c:v>247.30524832</c:v>
                </c:pt>
                <c:pt idx="2">
                  <c:v>263.30564176000001</c:v>
                </c:pt>
                <c:pt idx="3">
                  <c:v>309.71650402</c:v>
                </c:pt>
                <c:pt idx="4">
                  <c:v>354.44862545000001</c:v>
                </c:pt>
                <c:pt idx="5">
                  <c:v>388.66780842999998</c:v>
                </c:pt>
                <c:pt idx="6">
                  <c:v>411.12318290000002</c:v>
                </c:pt>
                <c:pt idx="7">
                  <c:v>467.73905999999999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789.01647300000002</c:v>
                </c:pt>
                <c:pt idx="1">
                  <c:v>797.16598199999999</c:v>
                </c:pt>
                <c:pt idx="2">
                  <c:v>797.17787699999997</c:v>
                </c:pt>
                <c:pt idx="3">
                  <c:v>805.69394799999998</c:v>
                </c:pt>
                <c:pt idx="4">
                  <c:v>804.94963499999994</c:v>
                </c:pt>
                <c:pt idx="5">
                  <c:v>807.07775900000001</c:v>
                </c:pt>
                <c:pt idx="6">
                  <c:v>805.45200199999999</c:v>
                </c:pt>
                <c:pt idx="7">
                  <c:v>791.53724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1028.9487736000001</c:v>
                </c:pt>
                <c:pt idx="1">
                  <c:v>1033.1723254000001</c:v>
                </c:pt>
                <c:pt idx="2">
                  <c:v>1237.6562071999999</c:v>
                </c:pt>
                <c:pt idx="3">
                  <c:v>1279.3798316</c:v>
                </c:pt>
                <c:pt idx="4">
                  <c:v>1196.7539601000001</c:v>
                </c:pt>
                <c:pt idx="5">
                  <c:v>1365.6577483000001</c:v>
                </c:pt>
                <c:pt idx="6">
                  <c:v>1450.1192004</c:v>
                </c:pt>
                <c:pt idx="7">
                  <c:v>1422.9618399999999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1567.7224962</c:v>
                </c:pt>
                <c:pt idx="1">
                  <c:v>1568.7743588999999</c:v>
                </c:pt>
                <c:pt idx="2">
                  <c:v>1340.9932993</c:v>
                </c:pt>
                <c:pt idx="3">
                  <c:v>1229.6627000999999</c:v>
                </c:pt>
                <c:pt idx="4">
                  <c:v>1197.8379313</c:v>
                </c:pt>
                <c:pt idx="5">
                  <c:v>1138.5349097000001</c:v>
                </c:pt>
                <c:pt idx="6">
                  <c:v>964.06662816999994</c:v>
                </c:pt>
                <c:pt idx="7">
                  <c:v>934.90995999999996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922416"/>
        <c:axId val="435922976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923536"/>
        <c:axId val="435924096"/>
      </c:scatterChart>
      <c:catAx>
        <c:axId val="435922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5922976"/>
        <c:crosses val="autoZero"/>
        <c:auto val="0"/>
        <c:lblAlgn val="ctr"/>
        <c:lblOffset val="100"/>
        <c:tickLblSkip val="1"/>
        <c:noMultiLvlLbl val="0"/>
      </c:catAx>
      <c:valAx>
        <c:axId val="43592297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5922416"/>
        <c:crosses val="autoZero"/>
        <c:crossBetween val="midCat"/>
        <c:majorUnit val="0.2"/>
      </c:valAx>
      <c:valAx>
        <c:axId val="435923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5924096"/>
        <c:crosses val="autoZero"/>
        <c:crossBetween val="midCat"/>
      </c:valAx>
      <c:valAx>
        <c:axId val="43592409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5923536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36.203840116000002</c:v>
                </c:pt>
                <c:pt idx="1">
                  <c:v>38.679994074</c:v>
                </c:pt>
                <c:pt idx="2">
                  <c:v>37.587923164000003</c:v>
                </c:pt>
                <c:pt idx="3">
                  <c:v>34.112761390999999</c:v>
                </c:pt>
                <c:pt idx="4">
                  <c:v>31.251834361</c:v>
                </c:pt>
                <c:pt idx="5">
                  <c:v>34.544030034999999</c:v>
                </c:pt>
                <c:pt idx="6">
                  <c:v>31.003203190000001</c:v>
                </c:pt>
                <c:pt idx="7">
                  <c:v>30.8726582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265.05844639999998</c:v>
                </c:pt>
                <c:pt idx="1">
                  <c:v>258.04620968</c:v>
                </c:pt>
                <c:pt idx="2">
                  <c:v>247.63569222000001</c:v>
                </c:pt>
                <c:pt idx="3">
                  <c:v>266.32592190999998</c:v>
                </c:pt>
                <c:pt idx="4">
                  <c:v>298.7109097</c:v>
                </c:pt>
                <c:pt idx="5">
                  <c:v>290.08001137999997</c:v>
                </c:pt>
                <c:pt idx="6">
                  <c:v>281.00676700000002</c:v>
                </c:pt>
                <c:pt idx="7">
                  <c:v>283.44031999999999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221.46134420999999</c:v>
                </c:pt>
                <c:pt idx="1">
                  <c:v>247.30524832</c:v>
                </c:pt>
                <c:pt idx="2">
                  <c:v>263.30564176000001</c:v>
                </c:pt>
                <c:pt idx="3">
                  <c:v>309.71650402</c:v>
                </c:pt>
                <c:pt idx="4">
                  <c:v>354.44862545000001</c:v>
                </c:pt>
                <c:pt idx="5">
                  <c:v>388.66780842999998</c:v>
                </c:pt>
                <c:pt idx="6">
                  <c:v>411.12318290000002</c:v>
                </c:pt>
                <c:pt idx="7">
                  <c:v>467.73905999999999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789.01647300000002</c:v>
                </c:pt>
                <c:pt idx="1">
                  <c:v>797.16598199999999</c:v>
                </c:pt>
                <c:pt idx="2">
                  <c:v>797.17787699999997</c:v>
                </c:pt>
                <c:pt idx="3">
                  <c:v>805.69394799999998</c:v>
                </c:pt>
                <c:pt idx="4">
                  <c:v>804.94963499999994</c:v>
                </c:pt>
                <c:pt idx="5">
                  <c:v>807.07775900000001</c:v>
                </c:pt>
                <c:pt idx="6">
                  <c:v>805.45200199999999</c:v>
                </c:pt>
                <c:pt idx="7">
                  <c:v>791.53724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7F9F139E-2CA0-4D2F-ABF1-8810E8C2C3F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B3BA3F7B-9FF8-4F77-8505-9F6A2A7CEA3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0121BD4D-3BCB-4587-8032-12A06005FD8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2C578228-CCCB-4355-8CFD-2ADB1C74D49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0B6C916A-1EC6-4B29-BF17-D15175C0AEF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A978E1C5-C094-43FB-89AC-8F5E60C8A81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207F2144-24CF-4D59-800C-E412FFED471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07766E3A-23E8-4B0E-9C51-752A9F77BF9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1028.9487736000001</c:v>
                </c:pt>
                <c:pt idx="1">
                  <c:v>1033.1723254000001</c:v>
                </c:pt>
                <c:pt idx="2">
                  <c:v>1237.6562071999999</c:v>
                </c:pt>
                <c:pt idx="3">
                  <c:v>1279.3798316</c:v>
                </c:pt>
                <c:pt idx="4">
                  <c:v>1196.7539601000001</c:v>
                </c:pt>
                <c:pt idx="5">
                  <c:v>1365.6577483000001</c:v>
                </c:pt>
                <c:pt idx="6">
                  <c:v>1450.1192004</c:v>
                </c:pt>
                <c:pt idx="7">
                  <c:v>1422.9618399999999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26%</c:v>
                  </c:pt>
                  <c:pt idx="1">
                    <c:v>26%</c:v>
                  </c:pt>
                  <c:pt idx="2">
                    <c:v>32%</c:v>
                  </c:pt>
                  <c:pt idx="3">
                    <c:v>33%</c:v>
                  </c:pt>
                  <c:pt idx="4">
                    <c:v>31%</c:v>
                  </c:pt>
                  <c:pt idx="5">
                    <c:v>34%</c:v>
                  </c:pt>
                  <c:pt idx="6">
                    <c:v>37%</c:v>
                  </c:pt>
                  <c:pt idx="7">
                    <c:v>36%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D0D2019D-0B37-42AA-91BF-4AB9A34C553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FBC6B41A-7DA5-4273-97D0-4FDF4FFF5DB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A9B975AF-A529-46C4-99B8-110395D10FF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D19651FB-C02A-45ED-866E-99B8E243C0C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2D221E42-E412-4AD9-8DC6-D7442816702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E0EC84DE-2974-486E-B961-B9500BCB432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0E24FAC0-5599-4454-BC25-4FBBD906A63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5BDD8CF2-5D13-4A2F-9AB4-CA2A95D0DFF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1567.7224962</c:v>
                </c:pt>
                <c:pt idx="1">
                  <c:v>1568.7743588999999</c:v>
                </c:pt>
                <c:pt idx="2">
                  <c:v>1340.9932993</c:v>
                </c:pt>
                <c:pt idx="3">
                  <c:v>1229.6627000999999</c:v>
                </c:pt>
                <c:pt idx="4">
                  <c:v>1197.8379313</c:v>
                </c:pt>
                <c:pt idx="5">
                  <c:v>1138.5349097000001</c:v>
                </c:pt>
                <c:pt idx="6">
                  <c:v>964.06662816999994</c:v>
                </c:pt>
                <c:pt idx="7">
                  <c:v>934.90995999999996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40%</c:v>
                  </c:pt>
                  <c:pt idx="1">
                    <c:v>40%</c:v>
                  </c:pt>
                  <c:pt idx="2">
                    <c:v>34%</c:v>
                  </c:pt>
                  <c:pt idx="3">
                    <c:v>31%</c:v>
                  </c:pt>
                  <c:pt idx="4">
                    <c:v>31%</c:v>
                  </c:pt>
                  <c:pt idx="5">
                    <c:v>28%</c:v>
                  </c:pt>
                  <c:pt idx="6">
                    <c:v>24%</c:v>
                  </c:pt>
                  <c:pt idx="7">
                    <c:v>24%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435930256"/>
        <c:axId val="435930816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931376"/>
        <c:axId val="435931936"/>
      </c:scatterChart>
      <c:catAx>
        <c:axId val="435930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5930816"/>
        <c:crosses val="autoZero"/>
        <c:auto val="0"/>
        <c:lblAlgn val="ctr"/>
        <c:lblOffset val="100"/>
        <c:noMultiLvlLbl val="0"/>
      </c:catAx>
      <c:valAx>
        <c:axId val="435930816"/>
        <c:scaling>
          <c:orientation val="minMax"/>
          <c:max val="45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5930256"/>
        <c:crosses val="autoZero"/>
        <c:crossBetween val="between"/>
        <c:dispUnits>
          <c:builtInUnit val="thousands"/>
        </c:dispUnits>
      </c:valAx>
      <c:valAx>
        <c:axId val="4359313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5931936"/>
        <c:crosses val="autoZero"/>
        <c:crossBetween val="midCat"/>
      </c:valAx>
      <c:valAx>
        <c:axId val="43593193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5931376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4.2808694233941277E-4"/>
          <c:y val="7.740508316500370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5.5724746999999741E-2</c:v>
                </c:pt>
                <c:pt idx="1">
                  <c:v>7.1420898000000399E-2</c:v>
                </c:pt>
                <c:pt idx="2">
                  <c:v>-0.13146547200000036</c:v>
                </c:pt>
                <c:pt idx="3">
                  <c:v>-5.5897610999999792E-2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-7.9587449999999893E-3</c:v>
                </c:pt>
                <c:pt idx="1">
                  <c:v>-3.2143599999999717E-3</c:v>
                </c:pt>
                <c:pt idx="2">
                  <c:v>-2.9951806999999997E-2</c:v>
                </c:pt>
                <c:pt idx="3">
                  <c:v>-1.3773349999999795E-3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6.2943199999998534E-4</c:v>
                </c:pt>
                <c:pt idx="1">
                  <c:v>7.3859710000000189E-3</c:v>
                </c:pt>
                <c:pt idx="2">
                  <c:v>1.0249229999999832E-3</c:v>
                </c:pt>
                <c:pt idx="3">
                  <c:v>-1.3087759999999837E-3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4.7531301700000084E-2</c:v>
                </c:pt>
                <c:pt idx="1">
                  <c:v>4.1880821899999976E-2</c:v>
                </c:pt>
                <c:pt idx="2">
                  <c:v>-5.5534336000000462E-3</c:v>
                </c:pt>
                <c:pt idx="3">
                  <c:v>5.8261630400000097E-2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0.29452756400000002</c:v>
                </c:pt>
                <c:pt idx="1">
                  <c:v>-7.931784800000008E-2</c:v>
                </c:pt>
                <c:pt idx="2">
                  <c:v>-8.1465990000000321E-2</c:v>
                </c:pt>
                <c:pt idx="3">
                  <c:v>2.4276375999999988E-2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0.25188304480000001</c:v>
                </c:pt>
                <c:pt idx="1">
                  <c:v>0.19001293199999969</c:v>
                </c:pt>
                <c:pt idx="2">
                  <c:v>0.18739284769999998</c:v>
                </c:pt>
                <c:pt idx="3">
                  <c:v>0.36882959000000026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0.20687991799999994</c:v>
                </c:pt>
                <c:pt idx="1">
                  <c:v>0.17446459300000006</c:v>
                </c:pt>
                <c:pt idx="2">
                  <c:v>0.12528613</c:v>
                </c:pt>
                <c:pt idx="3">
                  <c:v>0.21456038900000007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36939936"/>
        <c:axId val="436940496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9227728446E-2"/>
                  <c:y val="-3.69728469817047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2918423039346E-2"/>
                  <c:y val="-6.417335689167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8379928002031141E-2"/>
                  <c:y val="-0.1267163766397495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36194700606E-2"/>
                  <c:y val="-6.45835969586620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0.84921726249999974</c:v>
                </c:pt>
                <c:pt idx="1">
                  <c:v>0.40263300790000012</c:v>
                </c:pt>
                <c:pt idx="2">
                  <c:v>6.526719809999923E-2</c:v>
                </c:pt>
                <c:pt idx="3">
                  <c:v>0.60734426340000069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6939936"/>
        <c:axId val="436940496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0638364055493254E-3"/>
                  <c:y val="2.778228219080066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941056"/>
        <c:axId val="436941616"/>
      </c:scatterChart>
      <c:catAx>
        <c:axId val="43693993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940496"/>
        <c:crosses val="autoZero"/>
        <c:auto val="1"/>
        <c:lblAlgn val="ctr"/>
        <c:lblOffset val="100"/>
        <c:noMultiLvlLbl val="0"/>
      </c:catAx>
      <c:valAx>
        <c:axId val="436940496"/>
        <c:scaling>
          <c:orientation val="minMax"/>
          <c:max val="1.2"/>
          <c:min val="-0.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939936"/>
        <c:crosses val="autoZero"/>
        <c:crossBetween val="between"/>
        <c:majorUnit val="0.2"/>
      </c:valAx>
      <c:valAx>
        <c:axId val="436941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6941616"/>
        <c:crosses val="autoZero"/>
        <c:crossBetween val="midCat"/>
      </c:valAx>
      <c:valAx>
        <c:axId val="436941616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43694105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0.50321864699999996</c:v>
                </c:pt>
                <c:pt idx="1">
                  <c:v>0.49525990199999997</c:v>
                </c:pt>
                <c:pt idx="2">
                  <c:v>0.492045542</c:v>
                </c:pt>
                <c:pt idx="3">
                  <c:v>0.46209373500000001</c:v>
                </c:pt>
                <c:pt idx="4">
                  <c:v>0.46071640000000003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2.2297628380000001</c:v>
                </c:pt>
                <c:pt idx="1">
                  <c:v>2.2854875849999998</c:v>
                </c:pt>
                <c:pt idx="2">
                  <c:v>2.3569084830000002</c:v>
                </c:pt>
                <c:pt idx="3">
                  <c:v>2.2254430109999999</c:v>
                </c:pt>
                <c:pt idx="4">
                  <c:v>2.1695454000000001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0.20960385000000001</c:v>
                </c:pt>
                <c:pt idx="1">
                  <c:v>0.21023328199999999</c:v>
                </c:pt>
                <c:pt idx="2">
                  <c:v>0.21761925300000001</c:v>
                </c:pt>
                <c:pt idx="3">
                  <c:v>0.218644176</c:v>
                </c:pt>
                <c:pt idx="4">
                  <c:v>0.21733540000000001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1.4707870796</c:v>
                </c:pt>
                <c:pt idx="1">
                  <c:v>1.5183183813000001</c:v>
                </c:pt>
                <c:pt idx="2">
                  <c:v>1.5601992032000001</c:v>
                </c:pt>
                <c:pt idx="3">
                  <c:v>1.5546457696</c:v>
                </c:pt>
                <c:pt idx="4">
                  <c:v>1.6129074000000001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2.4724417980000002</c:v>
                </c:pt>
                <c:pt idx="1">
                  <c:v>2.7669693620000002</c:v>
                </c:pt>
                <c:pt idx="2">
                  <c:v>2.6876515140000001</c:v>
                </c:pt>
                <c:pt idx="3">
                  <c:v>2.6061855239999998</c:v>
                </c:pt>
                <c:pt idx="4">
                  <c:v>2.6304618999999998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2.0937279855000002</c:v>
                </c:pt>
                <c:pt idx="1">
                  <c:v>2.3456110303000002</c:v>
                </c:pt>
                <c:pt idx="2">
                  <c:v>2.5356239622999999</c:v>
                </c:pt>
                <c:pt idx="3">
                  <c:v>2.7230168099999998</c:v>
                </c:pt>
                <c:pt idx="4">
                  <c:v>3.0918464000000001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0.57000817000000004</c:v>
                </c:pt>
                <c:pt idx="1">
                  <c:v>0.77688808799999998</c:v>
                </c:pt>
                <c:pt idx="2">
                  <c:v>0.95135268100000003</c:v>
                </c:pt>
                <c:pt idx="3">
                  <c:v>1.076638811</c:v>
                </c:pt>
                <c:pt idx="4">
                  <c:v>1.2911992000000001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36948336"/>
        <c:axId val="436948896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949456"/>
        <c:axId val="436950016"/>
      </c:scatterChart>
      <c:catAx>
        <c:axId val="436948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948896"/>
        <c:crosses val="autoZero"/>
        <c:auto val="1"/>
        <c:lblAlgn val="ctr"/>
        <c:lblOffset val="100"/>
        <c:noMultiLvlLbl val="0"/>
      </c:catAx>
      <c:valAx>
        <c:axId val="436948896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948336"/>
        <c:crosses val="autoZero"/>
        <c:crossBetween val="between"/>
      </c:valAx>
      <c:valAx>
        <c:axId val="436949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6950016"/>
        <c:crosses val="autoZero"/>
        <c:crossBetween val="midCat"/>
      </c:valAx>
      <c:valAx>
        <c:axId val="4369500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694945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-38.182503300000008</c:v>
                </c:pt>
                <c:pt idx="1">
                  <c:v>-57.500565999999935</c:v>
                </c:pt>
                <c:pt idx="2">
                  <c:v>-168.3714602</c:v>
                </c:pt>
                <c:pt idx="3">
                  <c:v>-24.472392000000127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17.426922399999967</c:v>
                </c:pt>
                <c:pt idx="1">
                  <c:v>39.307715299999927</c:v>
                </c:pt>
                <c:pt idx="2">
                  <c:v>-4.7798642000002474</c:v>
                </c:pt>
                <c:pt idx="3">
                  <c:v>12.506717700000081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-20.046540399999913</c:v>
                </c:pt>
                <c:pt idx="1">
                  <c:v>155.30020889999992</c:v>
                </c:pt>
                <c:pt idx="2">
                  <c:v>53.424228600000106</c:v>
                </c:pt>
                <c:pt idx="3">
                  <c:v>-11.258629800000108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36956176"/>
        <c:axId val="436956736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1"/>
              <c:layout>
                <c:manualLayout>
                  <c:x val="-7.4109069699620916E-2"/>
                  <c:y val="-4.69344456942882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-41.355602599999656</c:v>
                </c:pt>
                <c:pt idx="1">
                  <c:v>137.10735850000037</c:v>
                </c:pt>
                <c:pt idx="2">
                  <c:v>-119.72677810000005</c:v>
                </c:pt>
                <c:pt idx="3">
                  <c:v>-23.224567900000693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6956176"/>
        <c:axId val="436956736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957296"/>
        <c:axId val="436957856"/>
      </c:scatterChart>
      <c:catAx>
        <c:axId val="43695617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956736"/>
        <c:crosses val="autoZero"/>
        <c:auto val="1"/>
        <c:lblAlgn val="ctr"/>
        <c:lblOffset val="100"/>
        <c:noMultiLvlLbl val="0"/>
      </c:catAx>
      <c:valAx>
        <c:axId val="436956736"/>
        <c:scaling>
          <c:orientation val="minMax"/>
          <c:max val="200"/>
          <c:min val="-2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956176"/>
        <c:crosses val="autoZero"/>
        <c:crossBetween val="between"/>
        <c:majorUnit val="50"/>
      </c:valAx>
      <c:valAx>
        <c:axId val="4369572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6957856"/>
        <c:crosses val="autoZero"/>
        <c:crossBetween val="midCat"/>
      </c:valAx>
      <c:valAx>
        <c:axId val="436957856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436957296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2314.9447088000002</c:v>
                </c:pt>
                <c:pt idx="1">
                  <c:v>2332.3716312000001</c:v>
                </c:pt>
                <c:pt idx="2">
                  <c:v>2371.6793465000001</c:v>
                </c:pt>
                <c:pt idx="3">
                  <c:v>2366.8994822999998</c:v>
                </c:pt>
                <c:pt idx="4">
                  <c:v>2379.4061999999999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5174.7924900999997</c:v>
                </c:pt>
                <c:pt idx="1">
                  <c:v>5133.4368875</c:v>
                </c:pt>
                <c:pt idx="2">
                  <c:v>5270.5442460000004</c:v>
                </c:pt>
                <c:pt idx="3">
                  <c:v>5150.8174679000003</c:v>
                </c:pt>
                <c:pt idx="4">
                  <c:v>5127.5928999999996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1493.9813326999999</c:v>
                </c:pt>
                <c:pt idx="1">
                  <c:v>1473.9347923</c:v>
                </c:pt>
                <c:pt idx="2">
                  <c:v>1629.2350011999999</c:v>
                </c:pt>
                <c:pt idx="3">
                  <c:v>1682.6592298</c:v>
                </c:pt>
                <c:pt idx="4">
                  <c:v>1671.4005999999999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1354.2166215</c:v>
                </c:pt>
                <c:pt idx="1">
                  <c:v>1316.0341182</c:v>
                </c:pt>
                <c:pt idx="2">
                  <c:v>1258.5335522</c:v>
                </c:pt>
                <c:pt idx="3">
                  <c:v>1090.162092</c:v>
                </c:pt>
                <c:pt idx="4">
                  <c:v>1065.6896999999999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6962896"/>
        <c:axId val="436963456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964016"/>
        <c:axId val="436964576"/>
      </c:scatterChart>
      <c:catAx>
        <c:axId val="436962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963456"/>
        <c:crosses val="autoZero"/>
        <c:auto val="1"/>
        <c:lblAlgn val="ctr"/>
        <c:lblOffset val="100"/>
        <c:noMultiLvlLbl val="0"/>
      </c:catAx>
      <c:valAx>
        <c:axId val="436963456"/>
        <c:scaling>
          <c:orientation val="minMax"/>
          <c:max val="8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962896"/>
        <c:crosses val="autoZero"/>
        <c:crossBetween val="midCat"/>
      </c:valAx>
      <c:valAx>
        <c:axId val="436964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6964576"/>
        <c:crosses val="autoZero"/>
        <c:crossBetween val="midCat"/>
      </c:valAx>
      <c:valAx>
        <c:axId val="43696457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696401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6.7085824289999998E-2</c:v>
                </c:pt>
                <c:pt idx="1">
                  <c:v>6.5769924332999996E-2</c:v>
                </c:pt>
                <c:pt idx="2">
                  <c:v>6.0721109483000003E-2</c:v>
                </c:pt>
                <c:pt idx="3">
                  <c:v>6.5889692127999999E-2</c:v>
                </c:pt>
                <c:pt idx="4">
                  <c:v>7.1331804967999998E-2</c:v>
                </c:pt>
                <c:pt idx="5">
                  <c:v>8.0227309122000004E-2</c:v>
                </c:pt>
                <c:pt idx="6">
                  <c:v>8.3876457488000003E-2</c:v>
                </c:pt>
                <c:pt idx="7">
                  <c:v>8.5366501720999993E-2</c:v>
                </c:pt>
                <c:pt idx="8">
                  <c:v>9.5771286846999995E-2</c:v>
                </c:pt>
                <c:pt idx="9">
                  <c:v>7.3799616205999993E-2</c:v>
                </c:pt>
                <c:pt idx="10">
                  <c:v>8.0951678321000003E-2</c:v>
                </c:pt>
                <c:pt idx="11">
                  <c:v>8.9525252311999995E-2</c:v>
                </c:pt>
                <c:pt idx="12">
                  <c:v>8.3654199703000004E-2</c:v>
                </c:pt>
                <c:pt idx="13">
                  <c:v>8.1976495134999994E-2</c:v>
                </c:pt>
                <c:pt idx="14">
                  <c:v>7.9607922351000004E-2</c:v>
                </c:pt>
                <c:pt idx="15">
                  <c:v>6.1915938338E-2</c:v>
                </c:pt>
                <c:pt idx="16">
                  <c:v>5.5532564654E-2</c:v>
                </c:pt>
                <c:pt idx="17">
                  <c:v>5.8957603268000001E-2</c:v>
                </c:pt>
                <c:pt idx="18">
                  <c:v>6.3029993044000004E-2</c:v>
                </c:pt>
                <c:pt idx="19">
                  <c:v>5.7754595620000002E-2</c:v>
                </c:pt>
                <c:pt idx="20">
                  <c:v>5.7598714654000002E-2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6616528"/>
        <c:axId val="436617088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616528"/>
        <c:axId val="436617088"/>
      </c:scatterChart>
      <c:catAx>
        <c:axId val="43661652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617088"/>
        <c:crosses val="autoZero"/>
        <c:auto val="1"/>
        <c:lblAlgn val="ctr"/>
        <c:lblOffset val="100"/>
        <c:tickLblSkip val="2"/>
        <c:noMultiLvlLbl val="0"/>
      </c:catAx>
      <c:valAx>
        <c:axId val="436617088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36616528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1242.799909011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1435.9638300590002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1273.5964409200001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1248.4162251560001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6622688"/>
        <c:axId val="436623248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1290.44744208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36624368"/>
        <c:axId val="436623808"/>
      </c:barChart>
      <c:catAx>
        <c:axId val="43662268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623248"/>
        <c:crosses val="autoZero"/>
        <c:auto val="1"/>
        <c:lblAlgn val="ctr"/>
        <c:lblOffset val="100"/>
        <c:noMultiLvlLbl val="0"/>
      </c:catAx>
      <c:valAx>
        <c:axId val="436623248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622688"/>
        <c:crosses val="autoZero"/>
        <c:crossBetween val="between"/>
        <c:majorUnit val="200"/>
      </c:valAx>
      <c:valAx>
        <c:axId val="43662380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436624368"/>
        <c:crosses val="max"/>
        <c:crossBetween val="between"/>
      </c:valAx>
      <c:catAx>
        <c:axId val="436624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662380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55.953113090999999</c:v>
                </c:pt>
                <c:pt idx="1">
                  <c:v>105.75397253</c:v>
                </c:pt>
                <c:pt idx="2">
                  <c:v>241.40321084000001</c:v>
                </c:pt>
                <c:pt idx="3">
                  <c:v>363.10332433999997</c:v>
                </c:pt>
                <c:pt idx="4">
                  <c:v>292.22535173</c:v>
                </c:pt>
                <c:pt idx="5">
                  <c:v>184.36093647999999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32.694866679</c:v>
                </c:pt>
                <c:pt idx="1">
                  <c:v>174.71366985</c:v>
                </c:pt>
                <c:pt idx="2">
                  <c:v>270.14192866000002</c:v>
                </c:pt>
                <c:pt idx="3">
                  <c:v>376.43804875000001</c:v>
                </c:pt>
                <c:pt idx="4">
                  <c:v>350.70062101000002</c:v>
                </c:pt>
                <c:pt idx="5">
                  <c:v>231.27469511000001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42.151690870000003</c:v>
                </c:pt>
                <c:pt idx="1">
                  <c:v>129.21381155</c:v>
                </c:pt>
                <c:pt idx="2">
                  <c:v>226.79097386999999</c:v>
                </c:pt>
                <c:pt idx="3">
                  <c:v>380.19797266</c:v>
                </c:pt>
                <c:pt idx="4">
                  <c:v>320.70876156999998</c:v>
                </c:pt>
                <c:pt idx="5">
                  <c:v>174.53323040000001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39.606546606000002</c:v>
                </c:pt>
                <c:pt idx="1">
                  <c:v>120.78615191</c:v>
                </c:pt>
                <c:pt idx="2">
                  <c:v>239.69187975</c:v>
                </c:pt>
                <c:pt idx="3">
                  <c:v>349.05340617000002</c:v>
                </c:pt>
                <c:pt idx="4">
                  <c:v>323.2496175</c:v>
                </c:pt>
                <c:pt idx="5">
                  <c:v>176.02862321999999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6629408"/>
        <c:axId val="436629968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42.600923510000001</c:v>
                </c:pt>
                <c:pt idx="1">
                  <c:v>122.56491088999999</c:v>
                </c:pt>
                <c:pt idx="2">
                  <c:v>252.20573462999999</c:v>
                </c:pt>
                <c:pt idx="3">
                  <c:v>356.56487305000002</c:v>
                </c:pt>
                <c:pt idx="4">
                  <c:v>323.38249999999999</c:v>
                </c:pt>
                <c:pt idx="5">
                  <c:v>193.1285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36631088"/>
        <c:axId val="436630528"/>
      </c:barChart>
      <c:catAx>
        <c:axId val="4366294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36629968"/>
        <c:crosses val="autoZero"/>
        <c:auto val="1"/>
        <c:lblAlgn val="ctr"/>
        <c:lblOffset val="100"/>
        <c:noMultiLvlLbl val="0"/>
      </c:catAx>
      <c:valAx>
        <c:axId val="436629968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36629408"/>
        <c:crosses val="autoZero"/>
        <c:crossBetween val="between"/>
        <c:majorUnit val="50"/>
      </c:valAx>
      <c:valAx>
        <c:axId val="436630528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36631088"/>
        <c:crosses val="max"/>
        <c:crossBetween val="between"/>
      </c:valAx>
      <c:catAx>
        <c:axId val="436631088"/>
        <c:scaling>
          <c:orientation val="minMax"/>
        </c:scaling>
        <c:delete val="1"/>
        <c:axPos val="b"/>
        <c:majorTickMark val="out"/>
        <c:minorTickMark val="none"/>
        <c:tickLblPos val="nextTo"/>
        <c:crossAx val="436630528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3254.4112989599998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3609.8342852199999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3789.29738361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3627.6189200600002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6637248"/>
        <c:axId val="436637808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3684.4952046799999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36638928"/>
        <c:axId val="436638368"/>
      </c:barChart>
      <c:catAx>
        <c:axId val="4366372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637808"/>
        <c:crosses val="autoZero"/>
        <c:auto val="1"/>
        <c:lblAlgn val="ctr"/>
        <c:lblOffset val="100"/>
        <c:noMultiLvlLbl val="0"/>
      </c:catAx>
      <c:valAx>
        <c:axId val="436637808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637248"/>
        <c:crosses val="autoZero"/>
        <c:crossBetween val="between"/>
        <c:majorUnit val="1000"/>
      </c:valAx>
      <c:valAx>
        <c:axId val="43663836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436638928"/>
        <c:crosses val="max"/>
        <c:crossBetween val="between"/>
      </c:valAx>
      <c:catAx>
        <c:axId val="4366389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663836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197.54607181</c:v>
                </c:pt>
                <c:pt idx="1">
                  <c:v>418.06465137999999</c:v>
                </c:pt>
                <c:pt idx="2">
                  <c:v>782.91352504999998</c:v>
                </c:pt>
                <c:pt idx="3">
                  <c:v>766.29638852999994</c:v>
                </c:pt>
                <c:pt idx="4">
                  <c:v>547.07809648</c:v>
                </c:pt>
                <c:pt idx="5">
                  <c:v>542.51256570999999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192.87689646000001</c:v>
                </c:pt>
                <c:pt idx="1">
                  <c:v>489.98299234000001</c:v>
                </c:pt>
                <c:pt idx="2">
                  <c:v>797.70663006999996</c:v>
                </c:pt>
                <c:pt idx="3">
                  <c:v>896.14677971000003</c:v>
                </c:pt>
                <c:pt idx="4">
                  <c:v>624.45804580000004</c:v>
                </c:pt>
                <c:pt idx="5">
                  <c:v>608.66294084000003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253.24415117000001</c:v>
                </c:pt>
                <c:pt idx="1">
                  <c:v>593.54168708999998</c:v>
                </c:pt>
                <c:pt idx="2">
                  <c:v>731.42241074000003</c:v>
                </c:pt>
                <c:pt idx="3">
                  <c:v>859.22693934999995</c:v>
                </c:pt>
                <c:pt idx="4">
                  <c:v>719.67254099000002</c:v>
                </c:pt>
                <c:pt idx="5">
                  <c:v>632.18965427000001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250.93970449</c:v>
                </c:pt>
                <c:pt idx="1">
                  <c:v>496.11038480000002</c:v>
                </c:pt>
                <c:pt idx="2">
                  <c:v>780.43168054</c:v>
                </c:pt>
                <c:pt idx="3">
                  <c:v>852.85441270000001</c:v>
                </c:pt>
                <c:pt idx="4">
                  <c:v>687.90852626000003</c:v>
                </c:pt>
                <c:pt idx="5">
                  <c:v>559.37421127000005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6643968"/>
        <c:axId val="436644528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246.72823450999999</c:v>
                </c:pt>
                <c:pt idx="1">
                  <c:v>506.00175913999999</c:v>
                </c:pt>
                <c:pt idx="2">
                  <c:v>771.74344923000001</c:v>
                </c:pt>
                <c:pt idx="3">
                  <c:v>880.45325579999997</c:v>
                </c:pt>
                <c:pt idx="4">
                  <c:v>717.57499055000005</c:v>
                </c:pt>
                <c:pt idx="5">
                  <c:v>561.99351545000002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36645648"/>
        <c:axId val="436645088"/>
      </c:barChart>
      <c:catAx>
        <c:axId val="4366439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644528"/>
        <c:crosses val="autoZero"/>
        <c:auto val="1"/>
        <c:lblAlgn val="ctr"/>
        <c:lblOffset val="100"/>
        <c:noMultiLvlLbl val="0"/>
      </c:catAx>
      <c:valAx>
        <c:axId val="436644528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6643968"/>
        <c:crosses val="autoZero"/>
        <c:crossBetween val="between"/>
        <c:majorUnit val="250"/>
      </c:valAx>
      <c:valAx>
        <c:axId val="436645088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436645648"/>
        <c:crosses val="max"/>
        <c:crossBetween val="between"/>
      </c:valAx>
      <c:catAx>
        <c:axId val="436645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664508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August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Aug 1,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0.1422</cdr:x>
      <cdr:y>0.56548</cdr:y>
    </cdr:from>
    <cdr:to>
      <cdr:x>0.65943</cdr:x>
      <cdr:y>0.84226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9745" y="1809751"/>
          <a:ext cx="1417635" cy="8858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0.18056</cdr:x>
      <cdr:y>0.5119</cdr:y>
    </cdr:from>
    <cdr:to>
      <cdr:x>0.75</cdr:x>
      <cdr:y>0.82143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5303" y="1638291"/>
          <a:ext cx="1562097" cy="9906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August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Aug 1,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0.1568</cdr:y>
    </cdr:from>
    <cdr:to>
      <cdr:x>1</cdr:x>
      <cdr:y>0.76627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504825"/>
          <a:ext cx="1162031" cy="196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Short-Term Energy Outlook, August 2019,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0.24311</cdr:x>
      <cdr:y>0.31258</cdr:y>
    </cdr:from>
    <cdr:to>
      <cdr:x>0.51747</cdr:x>
      <cdr:y>0.62515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3500" y="704850"/>
          <a:ext cx="150495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August 2019</a:t>
          </a:fld>
          <a:endParaRPr lang="en-US" sz="900"/>
        </a:p>
      </cdr:txBody>
    </cdr:sp>
  </cdr:absSizeAnchor>
  <cdr:relSizeAnchor xmlns:cdr="http://schemas.openxmlformats.org/drawingml/2006/chartDrawing">
    <cdr:from>
      <cdr:x>0.07292</cdr:x>
      <cdr:y>0.03682</cdr:y>
    </cdr:from>
    <cdr:to>
      <cdr:x>0.48678</cdr:x>
      <cdr:y>0.69901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00068" y="34955"/>
          <a:ext cx="2270602" cy="6286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August 2019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1" y="3630434"/>
            <a:ext cx="2743184" cy="231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August 2019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0.15017</cdr:x>
      <cdr:y>0.13393</cdr:y>
    </cdr:from>
    <cdr:to>
      <cdr:x>0.45225</cdr:x>
      <cdr:y>0.49703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1952" y="428617"/>
          <a:ext cx="828666" cy="11620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0.02083</cdr:x>
      <cdr:y>0.76786</cdr:y>
    </cdr:from>
    <cdr:to>
      <cdr:x>0.09028</cdr:x>
      <cdr:y>0.89881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7150" y="2457448"/>
          <a:ext cx="190500" cy="41910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August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2009-2018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0.28152</cdr:y>
    </cdr:from>
    <cdr:to>
      <cdr:x>0.63937</cdr:x>
      <cdr:y>0.41349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400331" y="914400"/>
          <a:ext cx="1095329" cy="428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2009-2018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31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3A1B882-98BE-4D35-933B-9401C1D5E876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August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734" y="0"/>
          <a:ext cx="2614201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0.14915</cdr:x>
      <cdr:y>0.13392</cdr:y>
    </cdr:from>
    <cdr:to>
      <cdr:x>0.61507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5970" y="428613"/>
          <a:ext cx="1268203" cy="9906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August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0.125</cdr:x>
      <cdr:y>0.16369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42899" y="523875"/>
          <a:ext cx="1285875" cy="1181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r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0.16667</cdr:x>
      <cdr:y>0.18155</cdr:y>
    </cdr:from>
    <cdr:to>
      <cdr:x>0.53819</cdr:x>
      <cdr:y>0.55357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57212" y="581033"/>
          <a:ext cx="1019154" cy="11906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August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August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0.13393</cdr:y>
    </cdr:from>
    <cdr:to>
      <cdr:x>0.51907</cdr:x>
      <cdr:y>0.45833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66" y="428625"/>
          <a:ext cx="1104915" cy="1038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27432" rIns="9144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0.1589</cdr:x>
      <cdr:y>0.18155</cdr:y>
    </cdr:from>
    <cdr:to>
      <cdr:x>0.54855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7" y="581025"/>
          <a:ext cx="1051073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August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0.20535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40" y="657211"/>
          <a:ext cx="752460" cy="428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0.14286</cdr:y>
    </cdr:from>
    <cdr:to>
      <cdr:x>0.89931</cdr:x>
      <cdr:y>0.21429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5720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August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0.11736</cdr:x>
      <cdr:y>0.12798</cdr:y>
    </cdr:from>
    <cdr:to>
      <cdr:x>0.6166</cdr:x>
      <cdr:y>0.28571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8655" y="409587"/>
          <a:ext cx="1398072" cy="504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0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August 2019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August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August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2014 - 2018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0.13992</cdr:x>
      <cdr:y>0.55304</cdr:y>
    </cdr:from>
    <cdr:to>
      <cdr:x>0.50004</cdr:x>
      <cdr:y>0.84599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1191" y="1762125"/>
          <a:ext cx="981081" cy="933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0.23269</cdr:x>
      <cdr:y>0.53274</cdr:y>
    </cdr:from>
    <cdr:to>
      <cdr:x>0.60422</cdr:x>
      <cdr:y>0.78572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638308" y="1704975"/>
          <a:ext cx="1019175" cy="8096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#REF!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#REF!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0.14656</cdr:x>
      <cdr:y>0.15675</cdr:y>
    </cdr:from>
    <cdr:to>
      <cdr:x>0.55281</cdr:x>
      <cdr:y>0.42877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2778" y="499097"/>
          <a:ext cx="1116462" cy="8661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0.59821</cdr:y>
    </cdr:from>
    <cdr:to>
      <cdr:x>0.43793</cdr:x>
      <cdr:y>0.78274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0" y="1914524"/>
          <a:ext cx="791770" cy="5905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0.28274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904875"/>
          <a:ext cx="1238238" cy="15430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August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August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workbookViewId="0">
      <selection activeCell="K18" sqref="K18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2"/>
      <c r="B1" s="564" t="s">
        <v>64</v>
      </c>
      <c r="C1" s="565"/>
      <c r="D1" s="110"/>
    </row>
    <row r="2" spans="1:8" ht="19.5" customHeight="1" x14ac:dyDescent="0.35">
      <c r="A2" s="111"/>
      <c r="B2" s="566" t="s">
        <v>65</v>
      </c>
      <c r="C2" s="567"/>
    </row>
    <row r="3" spans="1:8" ht="12.75" customHeight="1" x14ac:dyDescent="0.2">
      <c r="B3" s="568"/>
      <c r="C3" s="569"/>
    </row>
    <row r="4" spans="1:8" ht="19.5" customHeight="1" x14ac:dyDescent="0.25">
      <c r="B4" s="389" t="s">
        <v>550</v>
      </c>
      <c r="C4" s="388"/>
    </row>
    <row r="5" spans="1:8" ht="12.75" customHeight="1" x14ac:dyDescent="0.2">
      <c r="B5" s="568"/>
      <c r="C5" s="569"/>
    </row>
    <row r="6" spans="1:8" ht="15" customHeight="1" x14ac:dyDescent="0.2">
      <c r="B6" s="96" t="s">
        <v>226</v>
      </c>
      <c r="C6" s="125"/>
    </row>
    <row r="7" spans="1:8" ht="15" customHeight="1" x14ac:dyDescent="0.2">
      <c r="A7" s="294">
        <v>1</v>
      </c>
      <c r="B7" s="392"/>
      <c r="C7" s="94" t="s">
        <v>227</v>
      </c>
    </row>
    <row r="8" spans="1:8" ht="15" customHeight="1" x14ac:dyDescent="0.2">
      <c r="A8" s="294">
        <v>2</v>
      </c>
      <c r="B8" s="392"/>
      <c r="C8" s="94" t="s">
        <v>195</v>
      </c>
      <c r="D8" s="294"/>
    </row>
    <row r="9" spans="1:8" ht="15" customHeight="1" x14ac:dyDescent="0.2">
      <c r="A9" s="294">
        <v>3</v>
      </c>
      <c r="B9" s="392"/>
      <c r="C9" s="94" t="s">
        <v>196</v>
      </c>
      <c r="D9" s="294"/>
    </row>
    <row r="10" spans="1:8" ht="15" customHeight="1" x14ac:dyDescent="0.2">
      <c r="A10" s="294">
        <v>4</v>
      </c>
      <c r="B10" s="392"/>
      <c r="C10" s="94" t="s">
        <v>228</v>
      </c>
      <c r="D10" s="294"/>
      <c r="H10" s="113"/>
    </row>
    <row r="11" spans="1:8" ht="15" customHeight="1" x14ac:dyDescent="0.2">
      <c r="A11" s="294">
        <v>5</v>
      </c>
      <c r="B11" s="392"/>
      <c r="C11" s="94" t="s">
        <v>197</v>
      </c>
    </row>
    <row r="12" spans="1:8" ht="15" customHeight="1" x14ac:dyDescent="0.2">
      <c r="B12" s="96" t="s">
        <v>198</v>
      </c>
      <c r="C12" s="95"/>
    </row>
    <row r="13" spans="1:8" ht="15" customHeight="1" x14ac:dyDescent="0.2">
      <c r="A13" s="21">
        <v>6</v>
      </c>
      <c r="B13" s="392"/>
      <c r="C13" s="94" t="s">
        <v>199</v>
      </c>
    </row>
    <row r="14" spans="1:8" ht="15" customHeight="1" x14ac:dyDescent="0.2">
      <c r="A14" s="21">
        <v>7</v>
      </c>
      <c r="B14" s="392"/>
      <c r="C14" s="402" t="s">
        <v>514</v>
      </c>
      <c r="D14" s="294"/>
      <c r="E14" s="113"/>
    </row>
    <row r="15" spans="1:8" ht="15" customHeight="1" x14ac:dyDescent="0.2">
      <c r="A15" s="21">
        <v>8</v>
      </c>
      <c r="B15" s="392"/>
      <c r="C15" s="94" t="s">
        <v>200</v>
      </c>
    </row>
    <row r="16" spans="1:8" ht="15" customHeight="1" x14ac:dyDescent="0.2">
      <c r="A16" s="21">
        <v>9</v>
      </c>
      <c r="B16" s="392"/>
      <c r="C16" s="94" t="s">
        <v>201</v>
      </c>
      <c r="D16" s="294"/>
    </row>
    <row r="17" spans="1:4" ht="15" customHeight="1" x14ac:dyDescent="0.2">
      <c r="A17" s="21">
        <v>10</v>
      </c>
      <c r="B17" s="392"/>
      <c r="C17" s="94" t="s">
        <v>430</v>
      </c>
    </row>
    <row r="18" spans="1:4" ht="15" customHeight="1" x14ac:dyDescent="0.2">
      <c r="A18" s="21">
        <v>11</v>
      </c>
      <c r="B18" s="392"/>
      <c r="C18" s="94" t="s">
        <v>429</v>
      </c>
    </row>
    <row r="19" spans="1:4" ht="15" customHeight="1" x14ac:dyDescent="0.2">
      <c r="A19" s="21">
        <v>12</v>
      </c>
      <c r="B19" s="392"/>
      <c r="C19" s="94" t="s">
        <v>202</v>
      </c>
    </row>
    <row r="20" spans="1:4" ht="15" customHeight="1" x14ac:dyDescent="0.2">
      <c r="A20" s="21">
        <v>13</v>
      </c>
      <c r="B20" s="392"/>
      <c r="C20" s="94" t="s">
        <v>203</v>
      </c>
    </row>
    <row r="21" spans="1:4" ht="15" customHeight="1" x14ac:dyDescent="0.2">
      <c r="B21" s="127" t="s">
        <v>225</v>
      </c>
      <c r="C21" s="94"/>
    </row>
    <row r="22" spans="1:4" ht="15" customHeight="1" x14ac:dyDescent="0.2">
      <c r="A22" s="128">
        <v>14</v>
      </c>
      <c r="B22" s="128"/>
      <c r="C22" s="94" t="s">
        <v>473</v>
      </c>
    </row>
    <row r="23" spans="1:4" ht="15" customHeight="1" x14ac:dyDescent="0.2">
      <c r="A23" s="21">
        <v>15</v>
      </c>
      <c r="C23" s="94" t="s">
        <v>204</v>
      </c>
    </row>
    <row r="24" spans="1:4" ht="15" customHeight="1" x14ac:dyDescent="0.2">
      <c r="A24" s="21">
        <v>16</v>
      </c>
      <c r="C24" s="94" t="s">
        <v>472</v>
      </c>
    </row>
    <row r="25" spans="1:4" ht="15" customHeight="1" x14ac:dyDescent="0.2">
      <c r="A25" s="21">
        <v>17</v>
      </c>
      <c r="C25" s="94" t="s">
        <v>205</v>
      </c>
    </row>
    <row r="26" spans="1:4" ht="15" customHeight="1" x14ac:dyDescent="0.2">
      <c r="A26" s="21">
        <v>18</v>
      </c>
      <c r="C26" s="94" t="s">
        <v>206</v>
      </c>
    </row>
    <row r="27" spans="1:4" ht="15" customHeight="1" x14ac:dyDescent="0.2">
      <c r="A27" s="21">
        <v>19</v>
      </c>
      <c r="C27" s="94" t="s">
        <v>474</v>
      </c>
    </row>
    <row r="28" spans="1:4" ht="15" customHeight="1" x14ac:dyDescent="0.2">
      <c r="B28" s="127" t="s">
        <v>407</v>
      </c>
      <c r="C28" s="95"/>
    </row>
    <row r="29" spans="1:4" ht="15" customHeight="1" x14ac:dyDescent="0.2">
      <c r="A29" s="21">
        <v>20</v>
      </c>
      <c r="C29" s="94" t="s">
        <v>409</v>
      </c>
      <c r="D29" s="294"/>
    </row>
    <row r="30" spans="1:4" ht="15" customHeight="1" x14ac:dyDescent="0.2">
      <c r="A30" s="21">
        <v>21</v>
      </c>
      <c r="C30" s="94" t="s">
        <v>410</v>
      </c>
      <c r="D30" s="294"/>
    </row>
    <row r="31" spans="1:4" ht="15" customHeight="1" x14ac:dyDescent="0.2">
      <c r="A31" s="21">
        <v>22</v>
      </c>
      <c r="C31" s="94" t="s">
        <v>477</v>
      </c>
      <c r="D31" s="294"/>
    </row>
    <row r="32" spans="1:4" ht="15" customHeight="1" x14ac:dyDescent="0.2">
      <c r="A32" s="21">
        <v>23</v>
      </c>
      <c r="C32" s="94" t="s">
        <v>475</v>
      </c>
      <c r="D32" s="294"/>
    </row>
    <row r="33" spans="1:4" ht="15" customHeight="1" x14ac:dyDescent="0.2">
      <c r="B33" s="96" t="s">
        <v>224</v>
      </c>
      <c r="C33" s="95"/>
    </row>
    <row r="34" spans="1:4" ht="15" customHeight="1" x14ac:dyDescent="0.2">
      <c r="A34" s="21">
        <v>24</v>
      </c>
      <c r="C34" s="94" t="s">
        <v>476</v>
      </c>
      <c r="D34" s="294"/>
    </row>
    <row r="35" spans="1:4" ht="15" customHeight="1" x14ac:dyDescent="0.25">
      <c r="A35" s="21">
        <v>25</v>
      </c>
      <c r="C35" s="94" t="s">
        <v>207</v>
      </c>
      <c r="D35" s="148"/>
    </row>
    <row r="36" spans="1:4" ht="15" customHeight="1" x14ac:dyDescent="0.2">
      <c r="A36" s="21">
        <v>26</v>
      </c>
      <c r="C36" s="22" t="s">
        <v>408</v>
      </c>
    </row>
    <row r="37" spans="1:4" ht="15" customHeight="1" x14ac:dyDescent="0.2">
      <c r="A37" s="21">
        <v>27</v>
      </c>
      <c r="C37" s="94" t="s">
        <v>411</v>
      </c>
    </row>
    <row r="38" spans="1:4" ht="15" customHeight="1" x14ac:dyDescent="0.2">
      <c r="A38" s="21">
        <v>28</v>
      </c>
      <c r="C38" s="94" t="s">
        <v>208</v>
      </c>
    </row>
    <row r="39" spans="1:4" ht="15" customHeight="1" x14ac:dyDescent="0.2">
      <c r="B39" s="96" t="s">
        <v>223</v>
      </c>
      <c r="C39" s="95"/>
    </row>
    <row r="40" spans="1:4" ht="15" customHeight="1" x14ac:dyDescent="0.2">
      <c r="A40" s="21">
        <v>29</v>
      </c>
      <c r="C40" s="94" t="s">
        <v>210</v>
      </c>
    </row>
    <row r="41" spans="1:4" ht="15" customHeight="1" x14ac:dyDescent="0.2">
      <c r="A41" s="21">
        <v>30</v>
      </c>
      <c r="C41" s="94" t="s">
        <v>209</v>
      </c>
    </row>
    <row r="42" spans="1:4" ht="15" customHeight="1" x14ac:dyDescent="0.2">
      <c r="A42" s="21">
        <v>31</v>
      </c>
      <c r="C42" s="94" t="s">
        <v>211</v>
      </c>
    </row>
    <row r="43" spans="1:4" ht="15" customHeight="1" x14ac:dyDescent="0.2">
      <c r="B43" s="96" t="s">
        <v>222</v>
      </c>
      <c r="C43" s="95"/>
    </row>
    <row r="44" spans="1:4" ht="15" customHeight="1" x14ac:dyDescent="0.2">
      <c r="A44" s="21">
        <v>32</v>
      </c>
      <c r="C44" s="94" t="s">
        <v>212</v>
      </c>
    </row>
    <row r="45" spans="1:4" ht="15" customHeight="1" x14ac:dyDescent="0.2">
      <c r="A45" s="21">
        <v>33</v>
      </c>
      <c r="C45" s="94" t="s">
        <v>213</v>
      </c>
    </row>
    <row r="46" spans="1:4" ht="15" customHeight="1" x14ac:dyDescent="0.2">
      <c r="A46" s="21">
        <v>34</v>
      </c>
      <c r="C46" s="404" t="s">
        <v>214</v>
      </c>
    </row>
    <row r="47" spans="1:4" ht="15" customHeight="1" x14ac:dyDescent="0.2">
      <c r="B47" s="96" t="s">
        <v>221</v>
      </c>
      <c r="C47" s="97"/>
    </row>
    <row r="48" spans="1:4" ht="15" customHeight="1" x14ac:dyDescent="0.2">
      <c r="A48" s="21">
        <v>35</v>
      </c>
      <c r="C48" s="404" t="s">
        <v>215</v>
      </c>
    </row>
    <row r="49" spans="1:4" ht="15" customHeight="1" x14ac:dyDescent="0.2">
      <c r="A49" s="21">
        <v>36</v>
      </c>
      <c r="C49" s="94" t="s">
        <v>216</v>
      </c>
    </row>
    <row r="50" spans="1:4" ht="15" customHeight="1" x14ac:dyDescent="0.2">
      <c r="B50" s="96" t="s">
        <v>6</v>
      </c>
      <c r="C50" s="95"/>
    </row>
    <row r="51" spans="1:4" ht="15" customHeight="1" x14ac:dyDescent="0.2">
      <c r="A51" s="21">
        <v>37</v>
      </c>
      <c r="C51" s="404" t="s">
        <v>217</v>
      </c>
    </row>
    <row r="52" spans="1:4" ht="15" customHeight="1" x14ac:dyDescent="0.2">
      <c r="A52" s="21">
        <v>38</v>
      </c>
      <c r="C52" s="94" t="s">
        <v>218</v>
      </c>
    </row>
    <row r="53" spans="1:4" ht="15" customHeight="1" x14ac:dyDescent="0.2">
      <c r="A53" s="21">
        <v>39</v>
      </c>
      <c r="C53" s="94" t="s">
        <v>219</v>
      </c>
    </row>
    <row r="54" spans="1:4" ht="15" customHeight="1" x14ac:dyDescent="0.2">
      <c r="A54" s="21">
        <v>40</v>
      </c>
      <c r="C54" s="22" t="s">
        <v>220</v>
      </c>
      <c r="D54" s="294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18"/>
      <c r="P1" s="117"/>
    </row>
    <row r="2" spans="1:18" ht="15.75" x14ac:dyDescent="0.25">
      <c r="A2" s="44" t="s">
        <v>550</v>
      </c>
      <c r="P2" s="117"/>
    </row>
    <row r="3" spans="1:18" x14ac:dyDescent="0.2">
      <c r="A3" s="22" t="s">
        <v>16</v>
      </c>
      <c r="D3" s="94"/>
      <c r="P3" s="117"/>
    </row>
    <row r="5" spans="1:18" x14ac:dyDescent="0.2">
      <c r="Q5" s="180" t="s">
        <v>361</v>
      </c>
      <c r="R5" s="181"/>
    </row>
    <row r="6" spans="1:18" x14ac:dyDescent="0.2">
      <c r="Q6" s="242" t="s">
        <v>375</v>
      </c>
      <c r="R6" s="243" t="s">
        <v>237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70">
        <v>0.95</v>
      </c>
      <c r="I25" s="570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71" t="s">
        <v>56</v>
      </c>
      <c r="I27" s="571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29">
        <v>41640</v>
      </c>
      <c r="C29" s="130">
        <v>94.617000000000004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v>41671</v>
      </c>
      <c r="C30" s="130">
        <v>100.81699999999999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v>41699</v>
      </c>
      <c r="C31" s="130">
        <v>100.804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v>41730</v>
      </c>
      <c r="C32" s="130">
        <v>102.069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v>41760</v>
      </c>
      <c r="C33" s="130">
        <v>102.17700000000001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v>41791</v>
      </c>
      <c r="C34" s="130">
        <v>105.794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v>41821</v>
      </c>
      <c r="C35" s="130">
        <v>103.58799999999999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v>41852</v>
      </c>
      <c r="C36" s="130">
        <v>96.534999999999997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v>41883</v>
      </c>
      <c r="C37" s="130">
        <v>93.212000000000003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v>41913</v>
      </c>
      <c r="C38" s="130">
        <v>84.397000000000006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v>41944</v>
      </c>
      <c r="C39" s="130">
        <v>75.789000000000001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v>41974</v>
      </c>
      <c r="C40" s="130">
        <v>59.29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v>42005</v>
      </c>
      <c r="C41" s="130">
        <v>47.216999999999999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v>42036</v>
      </c>
      <c r="C42" s="130">
        <v>50.584000000000003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v>42064</v>
      </c>
      <c r="C43" s="130">
        <v>47.823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v>42095</v>
      </c>
      <c r="C44" s="130">
        <v>54.453000000000003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v>42125</v>
      </c>
      <c r="C45" s="130">
        <v>59.265000000000001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v>42156</v>
      </c>
      <c r="C46" s="130">
        <v>59.819000000000003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v>42186</v>
      </c>
      <c r="C47" s="130">
        <v>50.901000000000003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v>42217</v>
      </c>
      <c r="C48" s="130">
        <v>42.866999999999997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v>42248</v>
      </c>
      <c r="C49" s="130">
        <v>45.478999999999999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v>42278</v>
      </c>
      <c r="C50" s="130">
        <v>46.222999999999999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v>42309</v>
      </c>
      <c r="C51" s="130">
        <v>42.442999999999998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v>42339</v>
      </c>
      <c r="C52" s="130">
        <v>37.189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v>42370</v>
      </c>
      <c r="C53" s="130">
        <v>31.683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v>42401</v>
      </c>
      <c r="C54" s="130">
        <v>30.323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v>42430</v>
      </c>
      <c r="C55" s="130">
        <v>37.545000000000002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v>42461</v>
      </c>
      <c r="C56" s="130">
        <v>40.753999999999998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v>42491</v>
      </c>
      <c r="C57" s="130">
        <v>46.712000000000003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v>42522</v>
      </c>
      <c r="C58" s="130">
        <v>48.756999999999998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v>42552</v>
      </c>
      <c r="C59" s="130">
        <v>44.651000000000003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v>42583</v>
      </c>
      <c r="C60" s="130">
        <v>44.723999999999997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v>42614</v>
      </c>
      <c r="C61" s="130">
        <v>45.182000000000002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v>42644</v>
      </c>
      <c r="C62" s="130">
        <v>49.774999999999999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v>42675</v>
      </c>
      <c r="C63" s="130">
        <v>45.661000000000001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v>42705</v>
      </c>
      <c r="C64" s="130">
        <v>51.972000000000001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v>42736</v>
      </c>
      <c r="C65" s="130">
        <v>52.503999999999998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v>42767</v>
      </c>
      <c r="C66" s="130">
        <v>53.468000000000004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v>42795</v>
      </c>
      <c r="C67" s="130">
        <v>49.328000000000003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v>42826</v>
      </c>
      <c r="C68" s="130">
        <v>51.06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v>42856</v>
      </c>
      <c r="C69" s="130">
        <v>48.475999999999999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v>42887</v>
      </c>
      <c r="C70" s="130">
        <v>45.177999999999997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v>42917</v>
      </c>
      <c r="C71" s="130">
        <v>46.63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v>42948</v>
      </c>
      <c r="C72" s="130">
        <v>48.036999999999999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v>42979</v>
      </c>
      <c r="C73" s="130">
        <v>49.822000000000003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v>43009</v>
      </c>
      <c r="C74" s="130">
        <v>51.578000000000003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v>43040</v>
      </c>
      <c r="C75" s="130">
        <v>56.639000000000003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v>43070</v>
      </c>
      <c r="C76" s="130">
        <v>57.881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v>43101</v>
      </c>
      <c r="C77" s="130">
        <v>63.698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v>43132</v>
      </c>
      <c r="C78" s="130">
        <v>62.228999999999999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v>43160</v>
      </c>
      <c r="C79" s="130">
        <v>62.725000000000001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v>43191</v>
      </c>
      <c r="C80" s="130">
        <v>66.254000000000005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v>43221</v>
      </c>
      <c r="C81" s="130">
        <v>69.977999999999994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v>43252</v>
      </c>
      <c r="C82" s="130">
        <v>67.873000000000005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v>43282</v>
      </c>
      <c r="C83" s="130">
        <v>70.980999999999995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v>43313</v>
      </c>
      <c r="C84" s="130">
        <v>68.055000000000007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v>43344</v>
      </c>
      <c r="C85" s="130">
        <v>70.230999999999995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v>43374</v>
      </c>
      <c r="C86" s="130">
        <v>70.748999999999995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v>43405</v>
      </c>
      <c r="C87" s="130">
        <v>56.963000000000001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v>43435</v>
      </c>
      <c r="C88" s="130">
        <v>49.523000000000003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v>43466</v>
      </c>
      <c r="C89" s="130">
        <v>51.375999999999998</v>
      </c>
      <c r="D89" s="59" t="e">
        <v>#N/A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v>43497</v>
      </c>
      <c r="C90" s="130">
        <v>54.954000000000001</v>
      </c>
      <c r="D90" s="59" t="e">
        <v>#N/A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v>43525</v>
      </c>
      <c r="C91" s="130">
        <v>58.151000000000003</v>
      </c>
      <c r="D91" s="59" t="e">
        <v>#N/A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v>43556</v>
      </c>
      <c r="C92" s="130">
        <v>63.862000000000002</v>
      </c>
      <c r="D92" s="59" t="e">
        <v>#N/A</v>
      </c>
      <c r="E92" s="51" t="e">
        <v>#N/A</v>
      </c>
      <c r="F92" s="63" t="e">
        <v>#N/A</v>
      </c>
      <c r="G92" s="52" t="e">
        <v>#N/A</v>
      </c>
      <c r="H92" s="51" t="e">
        <f t="shared" si="2"/>
        <v>#N/A</v>
      </c>
      <c r="I92" s="51" t="e">
        <f t="shared" si="3"/>
        <v>#N/A</v>
      </c>
      <c r="J92" t="e">
        <f t="shared" si="4"/>
        <v>#N/A</v>
      </c>
      <c r="K92" t="e">
        <f t="shared" si="5"/>
        <v>#N/A</v>
      </c>
    </row>
    <row r="93" spans="2:11" x14ac:dyDescent="0.2">
      <c r="B93" s="55">
        <v>43586</v>
      </c>
      <c r="C93" s="130">
        <v>60.826999999999998</v>
      </c>
      <c r="D93" s="59" t="e">
        <v>#N/A</v>
      </c>
      <c r="E93" s="51" t="e">
        <v>#N/A</v>
      </c>
      <c r="F93" s="63" t="e">
        <v>#N/A</v>
      </c>
      <c r="G93" s="52" t="e">
        <v>#N/A</v>
      </c>
      <c r="H93" s="51" t="e">
        <f t="shared" ref="H93:H112" si="6">$E93*EXP((+NORMSINV((1-$H$25)/2)*$F93*SQRT($G93/252)))</f>
        <v>#N/A</v>
      </c>
      <c r="I93" s="51" t="e">
        <f t="shared" ref="I93:I112" si="7">$E93*EXP(-NORMSINV((1-$H$25)/2)*$F93*SQRT($G93/252))</f>
        <v>#N/A</v>
      </c>
      <c r="J93" t="e">
        <f t="shared" si="4"/>
        <v>#N/A</v>
      </c>
      <c r="K93" t="e">
        <f t="shared" si="5"/>
        <v>#N/A</v>
      </c>
    </row>
    <row r="94" spans="2:11" x14ac:dyDescent="0.2">
      <c r="B94" s="55">
        <v>43617</v>
      </c>
      <c r="C94" s="130">
        <v>54.656999999999996</v>
      </c>
      <c r="D94" s="59" t="e">
        <v>#N/A</v>
      </c>
      <c r="E94" s="51" t="e">
        <v>#N/A</v>
      </c>
      <c r="F94" s="63" t="e">
        <v>#N/A</v>
      </c>
      <c r="G94" s="52" t="e">
        <v>#N/A</v>
      </c>
      <c r="H94" s="51" t="e">
        <f t="shared" si="6"/>
        <v>#N/A</v>
      </c>
      <c r="I94" s="51" t="e">
        <f t="shared" si="7"/>
        <v>#N/A</v>
      </c>
      <c r="J94" t="e">
        <f t="shared" si="4"/>
        <v>#N/A</v>
      </c>
      <c r="K94" t="e">
        <f t="shared" si="5"/>
        <v>#N/A</v>
      </c>
    </row>
    <row r="95" spans="2:11" x14ac:dyDescent="0.2">
      <c r="B95" s="55">
        <v>43647</v>
      </c>
      <c r="C95" s="130">
        <v>57.34</v>
      </c>
      <c r="D95" s="59">
        <v>57.34</v>
      </c>
      <c r="E95" s="51" t="e">
        <v>#N/A</v>
      </c>
      <c r="F95" s="63" t="e">
        <v>#N/A</v>
      </c>
      <c r="G95" s="52" t="e">
        <v>#N/A</v>
      </c>
      <c r="H95" s="51" t="e">
        <f t="shared" si="6"/>
        <v>#N/A</v>
      </c>
      <c r="I95" s="51" t="e">
        <f t="shared" si="7"/>
        <v>#N/A</v>
      </c>
      <c r="J95" t="e">
        <f t="shared" si="4"/>
        <v>#N/A</v>
      </c>
      <c r="K95" t="e">
        <f t="shared" si="5"/>
        <v>#N/A</v>
      </c>
    </row>
    <row r="96" spans="2:11" x14ac:dyDescent="0.2">
      <c r="B96" s="55">
        <v>43678</v>
      </c>
      <c r="C96" s="130" t="e">
        <v>#N/A</v>
      </c>
      <c r="D96" s="59">
        <v>56</v>
      </c>
      <c r="E96" s="51" t="e">
        <v>#N/A</v>
      </c>
      <c r="F96" s="63" t="e">
        <v>#N/A</v>
      </c>
      <c r="G96" s="52" t="e">
        <v>#N/A</v>
      </c>
      <c r="H96" s="51" t="e">
        <f t="shared" si="6"/>
        <v>#N/A</v>
      </c>
      <c r="I96" s="51" t="e">
        <f t="shared" si="7"/>
        <v>#N/A</v>
      </c>
      <c r="J96" t="e">
        <f t="shared" si="4"/>
        <v>#N/A</v>
      </c>
      <c r="K96" t="e">
        <f t="shared" si="5"/>
        <v>#N/A</v>
      </c>
    </row>
    <row r="97" spans="2:11" x14ac:dyDescent="0.2">
      <c r="B97" s="55">
        <v>43709</v>
      </c>
      <c r="C97" s="130" t="e">
        <v>#N/A</v>
      </c>
      <c r="D97" s="59">
        <v>58</v>
      </c>
      <c r="E97" s="51">
        <v>56.73</v>
      </c>
      <c r="F97" s="63" t="e">
        <v>#N/A</v>
      </c>
      <c r="G97" s="52">
        <v>10</v>
      </c>
      <c r="H97" s="51" t="e">
        <f t="shared" si="6"/>
        <v>#N/A</v>
      </c>
      <c r="I97" s="51" t="e">
        <f t="shared" si="7"/>
        <v>#N/A</v>
      </c>
      <c r="J97" t="e">
        <f t="shared" si="4"/>
        <v>#N/A</v>
      </c>
      <c r="K97" t="e">
        <f t="shared" si="5"/>
        <v>#N/A</v>
      </c>
    </row>
    <row r="98" spans="2:11" x14ac:dyDescent="0.2">
      <c r="B98" s="55">
        <v>43739</v>
      </c>
      <c r="C98" s="130" t="e">
        <v>#N/A</v>
      </c>
      <c r="D98" s="59">
        <v>59.5</v>
      </c>
      <c r="E98" s="51">
        <v>56.807999999999993</v>
      </c>
      <c r="F98" s="63">
        <v>0.28473652499999996</v>
      </c>
      <c r="G98" s="52">
        <v>32</v>
      </c>
      <c r="H98" s="51">
        <f t="shared" si="6"/>
        <v>46.563113152059486</v>
      </c>
      <c r="I98" s="51">
        <f t="shared" si="7"/>
        <v>69.306982406034905</v>
      </c>
      <c r="J98">
        <f t="shared" si="4"/>
        <v>46.563113149886448</v>
      </c>
      <c r="K98">
        <f t="shared" si="5"/>
        <v>69.306982409269366</v>
      </c>
    </row>
    <row r="99" spans="2:11" x14ac:dyDescent="0.2">
      <c r="B99" s="55">
        <v>43770</v>
      </c>
      <c r="C99" s="130" t="e">
        <v>#N/A</v>
      </c>
      <c r="D99" s="59">
        <v>59.5</v>
      </c>
      <c r="E99" s="51">
        <v>56.836000000000013</v>
      </c>
      <c r="F99" s="63">
        <v>0.29034652500000002</v>
      </c>
      <c r="G99" s="52">
        <v>54</v>
      </c>
      <c r="H99" s="51">
        <f t="shared" si="6"/>
        <v>43.673534143979857</v>
      </c>
      <c r="I99" s="51">
        <f t="shared" si="7"/>
        <v>73.9654108447114</v>
      </c>
      <c r="J99">
        <f t="shared" si="4"/>
        <v>43.673534141280015</v>
      </c>
      <c r="K99">
        <f t="shared" si="5"/>
        <v>73.965410849283842</v>
      </c>
    </row>
    <row r="100" spans="2:11" x14ac:dyDescent="0.2">
      <c r="B100" s="55">
        <v>43800</v>
      </c>
      <c r="C100" s="130" t="e">
        <v>#N/A</v>
      </c>
      <c r="D100" s="59">
        <v>59.5</v>
      </c>
      <c r="E100" s="51">
        <v>56.77</v>
      </c>
      <c r="F100" s="63">
        <v>0.29282345000000004</v>
      </c>
      <c r="G100" s="52">
        <v>75</v>
      </c>
      <c r="H100" s="51">
        <f t="shared" si="6"/>
        <v>41.508869395892908</v>
      </c>
      <c r="I100" s="51">
        <f t="shared" si="7"/>
        <v>77.642030411912003</v>
      </c>
      <c r="J100">
        <f t="shared" si="4"/>
        <v>41.508869392843017</v>
      </c>
      <c r="K100">
        <f t="shared" si="5"/>
        <v>77.642030417616795</v>
      </c>
    </row>
    <row r="101" spans="2:11" x14ac:dyDescent="0.2">
      <c r="B101" s="55">
        <v>43831</v>
      </c>
      <c r="C101" s="130" t="e">
        <v>#N/A</v>
      </c>
      <c r="D101" s="59">
        <v>59.5</v>
      </c>
      <c r="E101" s="51">
        <v>56.631999999999991</v>
      </c>
      <c r="F101" s="63">
        <v>0.29551972500000001</v>
      </c>
      <c r="G101" s="52">
        <v>95</v>
      </c>
      <c r="H101" s="51">
        <f t="shared" si="6"/>
        <v>39.683920233906882</v>
      </c>
      <c r="I101" s="51">
        <f t="shared" si="7"/>
        <v>80.818210627782307</v>
      </c>
      <c r="J101">
        <f t="shared" si="4"/>
        <v>39.683920230595042</v>
      </c>
      <c r="K101">
        <f t="shared" si="5"/>
        <v>80.818210634527034</v>
      </c>
    </row>
    <row r="102" spans="2:11" x14ac:dyDescent="0.2">
      <c r="B102" s="55">
        <v>43862</v>
      </c>
      <c r="C102" s="130" t="e">
        <v>#N/A</v>
      </c>
      <c r="D102" s="59">
        <v>59.5</v>
      </c>
      <c r="E102" s="51">
        <v>56.43399999999999</v>
      </c>
      <c r="F102" s="63">
        <v>0.294081080952381</v>
      </c>
      <c r="G102" s="52">
        <v>115</v>
      </c>
      <c r="H102" s="51">
        <f t="shared" si="6"/>
        <v>38.233061004608793</v>
      </c>
      <c r="I102" s="51">
        <f t="shared" si="7"/>
        <v>83.299538993649719</v>
      </c>
      <c r="J102">
        <f t="shared" si="4"/>
        <v>38.233061001115281</v>
      </c>
      <c r="K102">
        <f t="shared" si="5"/>
        <v>83.299539001261138</v>
      </c>
    </row>
    <row r="103" spans="2:11" x14ac:dyDescent="0.2">
      <c r="B103" s="55">
        <v>43891</v>
      </c>
      <c r="C103" s="130" t="e">
        <v>#N/A</v>
      </c>
      <c r="D103" s="59">
        <v>59.5</v>
      </c>
      <c r="E103" s="51">
        <v>56.198</v>
      </c>
      <c r="F103" s="63">
        <v>0.28880745000000008</v>
      </c>
      <c r="G103" s="52">
        <v>136</v>
      </c>
      <c r="H103" s="51">
        <f t="shared" si="6"/>
        <v>37.078665086072192</v>
      </c>
      <c r="I103" s="51">
        <f t="shared" si="7"/>
        <v>85.176076233292349</v>
      </c>
      <c r="J103">
        <f t="shared" si="4"/>
        <v>37.078665082453853</v>
      </c>
      <c r="K103">
        <f t="shared" si="5"/>
        <v>85.176076241604292</v>
      </c>
    </row>
    <row r="104" spans="2:11" x14ac:dyDescent="0.2">
      <c r="B104" s="55">
        <v>43922</v>
      </c>
      <c r="C104" s="130" t="e">
        <v>#N/A</v>
      </c>
      <c r="D104" s="59">
        <v>59.5</v>
      </c>
      <c r="E104" s="51">
        <v>55.94</v>
      </c>
      <c r="F104" s="63" t="e">
        <v>#N/A</v>
      </c>
      <c r="G104" s="52">
        <v>157</v>
      </c>
      <c r="H104" s="51" t="e">
        <f t="shared" si="6"/>
        <v>#N/A</v>
      </c>
      <c r="I104" s="51" t="e">
        <f t="shared" si="7"/>
        <v>#N/A</v>
      </c>
      <c r="J104" t="e">
        <f t="shared" si="4"/>
        <v>#N/A</v>
      </c>
      <c r="K104" t="e">
        <f t="shared" si="5"/>
        <v>#N/A</v>
      </c>
    </row>
    <row r="105" spans="2:11" x14ac:dyDescent="0.2">
      <c r="B105" s="55">
        <v>43952</v>
      </c>
      <c r="C105" s="130" t="e">
        <v>#N/A</v>
      </c>
      <c r="D105" s="59">
        <v>59.5</v>
      </c>
      <c r="E105" s="51">
        <v>55.67</v>
      </c>
      <c r="F105" s="63" t="e">
        <v>#N/A</v>
      </c>
      <c r="G105" s="52">
        <v>178</v>
      </c>
      <c r="H105" s="51" t="e">
        <f t="shared" si="6"/>
        <v>#N/A</v>
      </c>
      <c r="I105" s="51" t="e">
        <f t="shared" si="7"/>
        <v>#N/A</v>
      </c>
      <c r="J105" t="e">
        <f t="shared" si="4"/>
        <v>#N/A</v>
      </c>
      <c r="K105" t="e">
        <f t="shared" si="5"/>
        <v>#N/A</v>
      </c>
    </row>
    <row r="106" spans="2:11" x14ac:dyDescent="0.2">
      <c r="B106" s="55">
        <v>43983</v>
      </c>
      <c r="C106" s="130" t="e">
        <v>#N/A</v>
      </c>
      <c r="D106" s="59">
        <v>59.5</v>
      </c>
      <c r="E106" s="51">
        <v>55.398000000000003</v>
      </c>
      <c r="F106" s="63">
        <v>0.27640146071428573</v>
      </c>
      <c r="G106" s="52">
        <v>198</v>
      </c>
      <c r="H106" s="51">
        <f t="shared" si="6"/>
        <v>34.272560437151917</v>
      </c>
      <c r="I106" s="51">
        <f t="shared" si="7"/>
        <v>89.545057762104932</v>
      </c>
      <c r="J106">
        <f t="shared" si="4"/>
        <v>34.27256043328979</v>
      </c>
      <c r="K106">
        <f t="shared" si="5"/>
        <v>89.545057772195619</v>
      </c>
    </row>
    <row r="107" spans="2:11" x14ac:dyDescent="0.2">
      <c r="B107" s="55">
        <v>44013</v>
      </c>
      <c r="C107" s="130" t="e">
        <v>#N/A</v>
      </c>
      <c r="D107" s="59">
        <v>59.5</v>
      </c>
      <c r="E107" s="51">
        <v>55.125999999999998</v>
      </c>
      <c r="F107" s="63" t="e">
        <v>#N/A</v>
      </c>
      <c r="G107" s="52">
        <v>221</v>
      </c>
      <c r="H107" s="51" t="e">
        <f t="shared" si="6"/>
        <v>#N/A</v>
      </c>
      <c r="I107" s="51" t="e">
        <f t="shared" si="7"/>
        <v>#N/A</v>
      </c>
      <c r="J107" t="e">
        <f t="shared" si="4"/>
        <v>#N/A</v>
      </c>
      <c r="K107" t="e">
        <f t="shared" si="5"/>
        <v>#N/A</v>
      </c>
    </row>
    <row r="108" spans="2:11" x14ac:dyDescent="0.2">
      <c r="B108" s="55">
        <v>44044</v>
      </c>
      <c r="C108" s="130" t="e">
        <v>#N/A</v>
      </c>
      <c r="D108" s="59">
        <v>59.5</v>
      </c>
      <c r="E108" s="51">
        <v>54.875999999999998</v>
      </c>
      <c r="F108" s="63" t="e">
        <v>#N/A</v>
      </c>
      <c r="G108" s="52">
        <v>241</v>
      </c>
      <c r="H108" s="51" t="e">
        <f t="shared" si="6"/>
        <v>#N/A</v>
      </c>
      <c r="I108" s="51" t="e">
        <f t="shared" si="7"/>
        <v>#N/A</v>
      </c>
      <c r="J108" t="e">
        <f t="shared" si="4"/>
        <v>#N/A</v>
      </c>
      <c r="K108" t="e">
        <f t="shared" si="5"/>
        <v>#N/A</v>
      </c>
    </row>
    <row r="109" spans="2:11" x14ac:dyDescent="0.2">
      <c r="B109" s="55">
        <v>44075</v>
      </c>
      <c r="C109" s="130" t="e">
        <v>#N/A</v>
      </c>
      <c r="D109" s="59">
        <v>59.5</v>
      </c>
      <c r="E109" s="51">
        <v>54.648000000000003</v>
      </c>
      <c r="F109" s="63">
        <v>0.25929465000000002</v>
      </c>
      <c r="G109" s="52">
        <v>263</v>
      </c>
      <c r="H109" s="51">
        <f t="shared" si="6"/>
        <v>32.515960693880245</v>
      </c>
      <c r="I109" s="51">
        <f t="shared" si="7"/>
        <v>91.844246341522521</v>
      </c>
      <c r="J109">
        <f t="shared" si="4"/>
        <v>32.515960689918607</v>
      </c>
      <c r="K109">
        <f t="shared" si="5"/>
        <v>91.844246352712503</v>
      </c>
    </row>
    <row r="110" spans="2:11" x14ac:dyDescent="0.2">
      <c r="B110" s="55">
        <v>44105</v>
      </c>
      <c r="C110" s="130" t="e">
        <v>#N/A</v>
      </c>
      <c r="D110" s="59">
        <v>59.5</v>
      </c>
      <c r="E110" s="51">
        <v>54.430000000000007</v>
      </c>
      <c r="F110" s="63" t="e">
        <v>#N/A</v>
      </c>
      <c r="G110" s="52">
        <v>285</v>
      </c>
      <c r="H110" s="51" t="e">
        <f t="shared" si="6"/>
        <v>#N/A</v>
      </c>
      <c r="I110" s="51" t="e">
        <f t="shared" si="7"/>
        <v>#N/A</v>
      </c>
      <c r="J110" t="e">
        <f t="shared" si="4"/>
        <v>#N/A</v>
      </c>
      <c r="K110" t="e">
        <f t="shared" si="5"/>
        <v>#N/A</v>
      </c>
    </row>
    <row r="111" spans="2:11" x14ac:dyDescent="0.2">
      <c r="B111" s="55">
        <v>44136</v>
      </c>
      <c r="C111" s="130" t="e">
        <v>#N/A</v>
      </c>
      <c r="D111" s="59">
        <v>59.5</v>
      </c>
      <c r="E111" s="51">
        <v>54.244000000000007</v>
      </c>
      <c r="F111" s="63" t="e">
        <v>#N/A</v>
      </c>
      <c r="G111" s="52">
        <v>305</v>
      </c>
      <c r="H111" s="51" t="e">
        <f t="shared" si="6"/>
        <v>#N/A</v>
      </c>
      <c r="I111" s="51" t="e">
        <f t="shared" si="7"/>
        <v>#N/A</v>
      </c>
      <c r="J111" t="e">
        <f t="shared" si="4"/>
        <v>#N/A</v>
      </c>
      <c r="K111" t="e">
        <f t="shared" si="5"/>
        <v>#N/A</v>
      </c>
    </row>
    <row r="112" spans="2:11" x14ac:dyDescent="0.2">
      <c r="B112" s="56">
        <v>44166</v>
      </c>
      <c r="C112" s="411" t="e">
        <v>#N/A</v>
      </c>
      <c r="D112" s="412">
        <v>59.5</v>
      </c>
      <c r="E112" s="53">
        <v>54.076000000000001</v>
      </c>
      <c r="F112" s="64">
        <v>0.24906179642857143</v>
      </c>
      <c r="G112" s="61">
        <v>328</v>
      </c>
      <c r="H112" s="53">
        <f t="shared" si="6"/>
        <v>30.98402317239379</v>
      </c>
      <c r="I112" s="53">
        <f t="shared" si="7"/>
        <v>94.378117384233761</v>
      </c>
      <c r="J112">
        <f t="shared" si="4"/>
        <v>30.984023168344404</v>
      </c>
      <c r="K112">
        <f t="shared" si="5"/>
        <v>94.378117396568285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">
        <v>551</v>
      </c>
    </row>
    <row r="126" spans="2:13" ht="12.75" customHeight="1" x14ac:dyDescent="0.2">
      <c r="B126" s="572" t="s">
        <v>549</v>
      </c>
      <c r="C126" s="572"/>
      <c r="D126" s="572"/>
      <c r="E126" s="572"/>
      <c r="F126" s="572"/>
      <c r="G126" s="572"/>
      <c r="H126" s="572"/>
      <c r="I126" s="572"/>
      <c r="J126" s="572"/>
      <c r="K126" s="572"/>
      <c r="L126" s="572"/>
      <c r="M126" s="572"/>
    </row>
    <row r="127" spans="2:13" x14ac:dyDescent="0.2">
      <c r="B127" s="572"/>
      <c r="C127" s="572"/>
      <c r="D127" s="572"/>
      <c r="E127" s="572"/>
      <c r="F127" s="572"/>
      <c r="G127" s="572"/>
      <c r="H127" s="572"/>
      <c r="I127" s="572"/>
      <c r="J127" s="572"/>
      <c r="K127" s="572"/>
      <c r="L127" s="572"/>
      <c r="M127" s="572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6" type="noConversion"/>
  <conditionalFormatting sqref="C113:I124 E77:I112">
    <cfRule type="expression" dxfId="127" priority="15" stopIfTrue="1">
      <formula>ISNA(C77)</formula>
    </cfRule>
  </conditionalFormatting>
  <conditionalFormatting sqref="E41:I52">
    <cfRule type="expression" dxfId="126" priority="11" stopIfTrue="1">
      <formula>ISNA(E41)</formula>
    </cfRule>
  </conditionalFormatting>
  <conditionalFormatting sqref="C30:C112">
    <cfRule type="expression" dxfId="125" priority="1" stopIfTrue="1">
      <formula>ISNA(C30)</formula>
    </cfRule>
  </conditionalFormatting>
  <conditionalFormatting sqref="C29:I29 E30:I40">
    <cfRule type="expression" dxfId="124" priority="13" stopIfTrue="1">
      <formula>ISNA(C29)</formula>
    </cfRule>
  </conditionalFormatting>
  <conditionalFormatting sqref="C29">
    <cfRule type="expression" dxfId="123" priority="12" stopIfTrue="1">
      <formula>ISNA(C29)</formula>
    </cfRule>
  </conditionalFormatting>
  <conditionalFormatting sqref="E65:I76">
    <cfRule type="expression" dxfId="122" priority="7" stopIfTrue="1">
      <formula>ISNA(E65)</formula>
    </cfRule>
  </conditionalFormatting>
  <conditionalFormatting sqref="E53:I64">
    <cfRule type="expression" dxfId="121" priority="9" stopIfTrue="1">
      <formula>ISNA(E53)</formula>
    </cfRule>
  </conditionalFormatting>
  <conditionalFormatting sqref="C30:D112">
    <cfRule type="expression" dxfId="12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0.140625" style="131" customWidth="1"/>
    <col min="18" max="18" width="11.5703125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M1" s="148"/>
    </row>
    <row r="2" spans="1:18" ht="15.75" x14ac:dyDescent="0.25">
      <c r="A2" s="44" t="s">
        <v>550</v>
      </c>
      <c r="M2" s="148"/>
    </row>
    <row r="3" spans="1:18" x14ac:dyDescent="0.25">
      <c r="A3" s="22" t="s">
        <v>16</v>
      </c>
      <c r="M3" s="148"/>
      <c r="R3" s="137"/>
    </row>
    <row r="4" spans="1:18" x14ac:dyDescent="0.25">
      <c r="A4" s="137"/>
      <c r="B4" s="144"/>
      <c r="C4" s="144"/>
      <c r="D4" s="144"/>
      <c r="E4" s="144"/>
      <c r="F4" s="144"/>
      <c r="G4" s="144"/>
      <c r="H4" s="144"/>
      <c r="I4" s="144"/>
      <c r="J4" s="144"/>
      <c r="K4" s="144"/>
      <c r="R4" s="137"/>
    </row>
    <row r="5" spans="1:18" x14ac:dyDescent="0.25">
      <c r="A5" s="139"/>
      <c r="B5" s="144"/>
      <c r="C5" s="144"/>
      <c r="D5" s="144"/>
      <c r="E5" s="144"/>
      <c r="F5" s="144"/>
      <c r="G5" s="144"/>
      <c r="H5" s="144"/>
      <c r="I5" s="144"/>
      <c r="J5" s="144"/>
      <c r="K5" s="144"/>
      <c r="Q5" s="180" t="s">
        <v>361</v>
      </c>
      <c r="R5" s="181"/>
    </row>
    <row r="6" spans="1:18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Q6" s="449" t="s">
        <v>297</v>
      </c>
      <c r="R6" s="450" t="s">
        <v>296</v>
      </c>
    </row>
    <row r="7" spans="1:18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Q7" s="451" t="s">
        <v>298</v>
      </c>
      <c r="R7" s="452" t="s">
        <v>299</v>
      </c>
    </row>
    <row r="8" spans="1:18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Q8" s="453" t="s">
        <v>295</v>
      </c>
      <c r="R8" s="454" t="s">
        <v>294</v>
      </c>
    </row>
    <row r="9" spans="1:18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</row>
    <row r="10" spans="1:18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</row>
    <row r="11" spans="1:18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</row>
    <row r="12" spans="1:18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</row>
    <row r="13" spans="1:18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</row>
    <row r="14" spans="1:18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</row>
    <row r="15" spans="1:18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</row>
    <row r="16" spans="1:18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</row>
    <row r="17" spans="2:29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</row>
    <row r="18" spans="2:29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</row>
    <row r="19" spans="2:29" x14ac:dyDescent="0.25">
      <c r="B19" s="144"/>
      <c r="C19" s="144"/>
      <c r="D19" s="185"/>
      <c r="E19" s="185"/>
      <c r="F19" s="144"/>
      <c r="G19" s="144"/>
      <c r="H19" s="144"/>
      <c r="I19" s="144"/>
      <c r="J19" s="144"/>
      <c r="K19" s="144"/>
    </row>
    <row r="20" spans="2:29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</row>
    <row r="21" spans="2:29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</row>
    <row r="22" spans="2:29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</row>
    <row r="24" spans="2:29" x14ac:dyDescent="0.25">
      <c r="B24"/>
      <c r="C24"/>
      <c r="D24" s="573" t="s">
        <v>48</v>
      </c>
      <c r="E24" s="573"/>
      <c r="F24" s="573"/>
      <c r="G24" s="573"/>
      <c r="H24" s="573"/>
      <c r="I24" s="32"/>
      <c r="J24" s="573" t="s">
        <v>302</v>
      </c>
      <c r="K24" s="573"/>
      <c r="L24" s="573"/>
      <c r="M24" s="573"/>
    </row>
    <row r="25" spans="2:29" x14ac:dyDescent="0.25">
      <c r="B25" s="9"/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29" s="147" customFormat="1" ht="12.75" x14ac:dyDescent="0.2">
      <c r="B26" s="30"/>
      <c r="C26" s="142" t="s">
        <v>297</v>
      </c>
      <c r="D26" s="431">
        <v>1.0414935064999999</v>
      </c>
      <c r="E26" s="431">
        <v>1.2893022774285714</v>
      </c>
      <c r="F26" s="431">
        <v>1.6950221155714287</v>
      </c>
      <c r="G26" s="431">
        <v>1.5511961227142856</v>
      </c>
      <c r="H26" s="431">
        <v>1.5476190476190477</v>
      </c>
      <c r="I26" s="432"/>
      <c r="J26" s="29">
        <f t="shared" ref="J26:M28" si="0">E26-D26</f>
        <v>0.24780877092857145</v>
      </c>
      <c r="K26" s="29">
        <f t="shared" si="0"/>
        <v>0.40571983814285728</v>
      </c>
      <c r="L26" s="29">
        <f t="shared" si="0"/>
        <v>-0.14382599285714304</v>
      </c>
      <c r="M26" s="29">
        <f t="shared" si="0"/>
        <v>-3.5770750952379693E-3</v>
      </c>
      <c r="O26" s="192"/>
      <c r="P26" s="192"/>
      <c r="AB26" s="192"/>
      <c r="AC26" s="192"/>
    </row>
    <row r="27" spans="2:29" s="147" customFormat="1" ht="12.75" x14ac:dyDescent="0.2">
      <c r="C27" s="142" t="s">
        <v>300</v>
      </c>
      <c r="D27" s="431">
        <f>+D29-D26</f>
        <v>0.41191210369999998</v>
      </c>
      <c r="E27" s="431">
        <f t="shared" ref="E27:H27" si="1">+E29-E26</f>
        <v>0.39936896767142849</v>
      </c>
      <c r="F27" s="431">
        <f t="shared" si="1"/>
        <v>0.28376434682857132</v>
      </c>
      <c r="G27" s="431">
        <f t="shared" si="1"/>
        <v>0.29820850528571441</v>
      </c>
      <c r="H27" s="431">
        <f t="shared" si="1"/>
        <v>0.35255145688095224</v>
      </c>
      <c r="I27" s="432"/>
      <c r="J27" s="29">
        <f t="shared" si="0"/>
        <v>-1.2543136028571489E-2</v>
      </c>
      <c r="K27" s="29">
        <f t="shared" si="0"/>
        <v>-0.11560462084285716</v>
      </c>
      <c r="L27" s="29">
        <f t="shared" si="0"/>
        <v>1.4444158457143086E-2</v>
      </c>
      <c r="M27" s="29">
        <f t="shared" si="0"/>
        <v>5.4342951595237832E-2</v>
      </c>
      <c r="O27" s="192"/>
      <c r="P27" s="192"/>
      <c r="AB27" s="192"/>
      <c r="AC27" s="192"/>
    </row>
    <row r="28" spans="2:29" s="147" customFormat="1" ht="12.75" x14ac:dyDescent="0.2">
      <c r="C28" s="151" t="s">
        <v>301</v>
      </c>
      <c r="D28" s="433">
        <f>+D30-D29</f>
        <v>0.69579301680000016</v>
      </c>
      <c r="E28" s="433">
        <f t="shared" ref="E28:H28" si="2">+E30-E29</f>
        <v>0.72824942810000004</v>
      </c>
      <c r="F28" s="433">
        <f t="shared" si="2"/>
        <v>0.74779177190000024</v>
      </c>
      <c r="G28" s="433">
        <f t="shared" si="2"/>
        <v>0.76612362849999971</v>
      </c>
      <c r="H28" s="433">
        <f t="shared" si="2"/>
        <v>0.80646460699999989</v>
      </c>
      <c r="I28" s="434"/>
      <c r="J28" s="435">
        <f t="shared" si="0"/>
        <v>3.2456411299999877E-2</v>
      </c>
      <c r="K28" s="435">
        <f t="shared" si="0"/>
        <v>1.9542343800000195E-2</v>
      </c>
      <c r="L28" s="435">
        <f t="shared" si="0"/>
        <v>1.8331856599999474E-2</v>
      </c>
      <c r="M28" s="435">
        <f t="shared" si="0"/>
        <v>4.034097850000018E-2</v>
      </c>
      <c r="O28" s="192"/>
      <c r="P28" s="192"/>
      <c r="AB28" s="192"/>
      <c r="AC28" s="192"/>
    </row>
    <row r="29" spans="2:29" s="147" customFormat="1" ht="12.75" x14ac:dyDescent="0.2">
      <c r="C29" s="142" t="s">
        <v>298</v>
      </c>
      <c r="D29" s="431">
        <v>1.4534056101999999</v>
      </c>
      <c r="E29" s="431">
        <v>1.6886712450999999</v>
      </c>
      <c r="F29" s="431">
        <v>1.9787864624</v>
      </c>
      <c r="G29" s="431">
        <v>1.8494046280000001</v>
      </c>
      <c r="H29" s="431">
        <v>1.9001705044999999</v>
      </c>
      <c r="I29" s="432"/>
      <c r="J29" s="29">
        <f t="shared" ref="J29:M30" si="3">E29-D29</f>
        <v>0.23526563489999996</v>
      </c>
      <c r="K29" s="29">
        <f t="shared" si="3"/>
        <v>0.29011521730000012</v>
      </c>
      <c r="L29" s="29">
        <f t="shared" si="3"/>
        <v>-0.12938183439999995</v>
      </c>
      <c r="M29" s="29">
        <f t="shared" si="3"/>
        <v>5.0765876499999862E-2</v>
      </c>
      <c r="O29" s="192"/>
      <c r="P29" s="192"/>
      <c r="AB29" s="192"/>
      <c r="AC29" s="192"/>
    </row>
    <row r="30" spans="2:29" s="147" customFormat="1" ht="12.75" x14ac:dyDescent="0.2">
      <c r="B30" s="555"/>
      <c r="C30" s="436" t="s">
        <v>295</v>
      </c>
      <c r="D30" s="553">
        <v>2.1491986270000001</v>
      </c>
      <c r="E30" s="553">
        <v>2.4169206731999999</v>
      </c>
      <c r="F30" s="553">
        <v>2.7265782343000002</v>
      </c>
      <c r="G30" s="553">
        <v>2.6155282564999998</v>
      </c>
      <c r="H30" s="553">
        <v>2.7066351114999998</v>
      </c>
      <c r="I30" s="437"/>
      <c r="J30" s="67">
        <f t="shared" si="3"/>
        <v>0.26772204619999984</v>
      </c>
      <c r="K30" s="67">
        <f t="shared" si="3"/>
        <v>0.30965756110000031</v>
      </c>
      <c r="L30" s="67">
        <f t="shared" si="3"/>
        <v>-0.11104997780000048</v>
      </c>
      <c r="M30" s="67">
        <f t="shared" si="3"/>
        <v>9.1106855000000042E-2</v>
      </c>
      <c r="O30" s="192"/>
      <c r="P30" s="192"/>
      <c r="AB30" s="192"/>
      <c r="AC30" s="192"/>
    </row>
    <row r="31" spans="2:29" s="147" customFormat="1" ht="12.7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0.26772204619999984</v>
      </c>
      <c r="K31" s="29">
        <f>+SUM(K26:K28)</f>
        <v>0.30965756110000031</v>
      </c>
      <c r="L31" s="29">
        <f>+SUM(L26:L28)</f>
        <v>-0.11104997780000048</v>
      </c>
      <c r="M31" s="29">
        <f>+SUM(M26:M28)</f>
        <v>9.1106855000000042E-2</v>
      </c>
      <c r="O31" s="192"/>
      <c r="P31" s="192"/>
      <c r="AB31" s="192"/>
      <c r="AC31" s="192"/>
    </row>
    <row r="32" spans="2:29" x14ac:dyDescent="0.25">
      <c r="B32" s="367" t="s">
        <v>552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38" customFormat="1" ht="12.75" x14ac:dyDescent="0.2">
      <c r="D35" s="438" t="s">
        <v>515</v>
      </c>
      <c r="E35" s="438" t="s">
        <v>519</v>
      </c>
      <c r="F35" s="438" t="s">
        <v>469</v>
      </c>
      <c r="G35" s="438" t="s">
        <v>480</v>
      </c>
      <c r="I35" s="439" t="s">
        <v>516</v>
      </c>
      <c r="J35" s="438" t="s">
        <v>518</v>
      </c>
      <c r="K35" s="438" t="s">
        <v>517</v>
      </c>
      <c r="L35" s="438" t="s">
        <v>480</v>
      </c>
      <c r="O35" s="440"/>
      <c r="P35" s="440"/>
      <c r="AB35" s="440"/>
      <c r="AC35" s="440"/>
    </row>
    <row r="36" spans="2:29" s="147" customFormat="1" ht="12.75" x14ac:dyDescent="0.2">
      <c r="B36" s="147">
        <f t="shared" ref="B36:B87" si="4">YEAR(C36)</f>
        <v>2016</v>
      </c>
      <c r="C36" s="444">
        <v>42370</v>
      </c>
      <c r="D36" s="445">
        <v>1.9484999999999999</v>
      </c>
      <c r="E36" s="141" t="e">
        <v>#N/A</v>
      </c>
      <c r="F36" s="446"/>
      <c r="G36" s="446">
        <v>1.9484999999999999</v>
      </c>
      <c r="H36" s="447"/>
      <c r="I36" s="445">
        <v>0.73095238095238091</v>
      </c>
      <c r="J36" s="141" t="e">
        <v>#N/A</v>
      </c>
      <c r="K36" s="446"/>
      <c r="L36" s="446">
        <v>0.73095238095238091</v>
      </c>
      <c r="M36" s="447"/>
      <c r="O36" s="192"/>
      <c r="P36" s="192"/>
      <c r="AB36" s="192"/>
      <c r="AC36" s="192"/>
    </row>
    <row r="37" spans="2:29" s="147" customFormat="1" ht="12.75" x14ac:dyDescent="0.2">
      <c r="B37" s="147">
        <f t="shared" si="4"/>
        <v>2016</v>
      </c>
      <c r="C37" s="444">
        <v>42401</v>
      </c>
      <c r="D37" s="445">
        <v>1.7636000000000001</v>
      </c>
      <c r="E37" s="141" t="e">
        <v>#N/A</v>
      </c>
      <c r="F37" s="446">
        <f t="shared" ref="F37:F46" si="5">AVERAGEIF($B$36:$B$95,B37,$G$36:$G$95)</f>
        <v>2.1456291666666663</v>
      </c>
      <c r="G37" s="446">
        <v>1.7636000000000001</v>
      </c>
      <c r="H37" s="447"/>
      <c r="I37" s="445">
        <v>0.76623809523809527</v>
      </c>
      <c r="J37" s="141" t="e">
        <v>#N/A</v>
      </c>
      <c r="K37" s="446">
        <f t="shared" ref="K37:K46" si="6">AVERAGEIF($B$36:$B$95,B37,$L$36:$L$95)</f>
        <v>1.0368492063492065</v>
      </c>
      <c r="L37" s="446">
        <v>0.76623809523809527</v>
      </c>
      <c r="M37" s="447"/>
      <c r="O37" s="192"/>
      <c r="P37" s="192"/>
      <c r="AB37" s="192"/>
      <c r="AC37" s="192"/>
    </row>
    <row r="38" spans="2:29" s="147" customFormat="1" ht="12.75" x14ac:dyDescent="0.2">
      <c r="B38" s="147">
        <f t="shared" si="4"/>
        <v>2016</v>
      </c>
      <c r="C38" s="444">
        <v>42430</v>
      </c>
      <c r="D38" s="445">
        <v>1.96875</v>
      </c>
      <c r="E38" s="141" t="e">
        <v>#N/A</v>
      </c>
      <c r="F38" s="446">
        <f t="shared" si="5"/>
        <v>2.1456291666666663</v>
      </c>
      <c r="G38" s="446">
        <v>1.96875</v>
      </c>
      <c r="H38" s="447"/>
      <c r="I38" s="445">
        <v>0.90976190476190477</v>
      </c>
      <c r="J38" s="141" t="e">
        <v>#N/A</v>
      </c>
      <c r="K38" s="446">
        <f t="shared" si="6"/>
        <v>1.0368492063492065</v>
      </c>
      <c r="L38" s="446">
        <v>0.90976190476190477</v>
      </c>
      <c r="M38" s="447"/>
      <c r="O38" s="192"/>
      <c r="P38" s="192"/>
      <c r="AB38" s="192"/>
      <c r="AC38" s="192"/>
    </row>
    <row r="39" spans="2:29" s="147" customFormat="1" ht="12.75" x14ac:dyDescent="0.2">
      <c r="B39" s="147">
        <f t="shared" si="4"/>
        <v>2016</v>
      </c>
      <c r="C39" s="444">
        <v>42461</v>
      </c>
      <c r="D39" s="445">
        <v>2.1127500000000001</v>
      </c>
      <c r="E39" s="141" t="e">
        <v>#N/A</v>
      </c>
      <c r="F39" s="446">
        <f t="shared" si="5"/>
        <v>2.1456291666666663</v>
      </c>
      <c r="G39" s="446">
        <v>2.1127500000000001</v>
      </c>
      <c r="H39" s="447"/>
      <c r="I39" s="445">
        <v>0.99007142857142849</v>
      </c>
      <c r="J39" s="141" t="e">
        <v>#N/A</v>
      </c>
      <c r="K39" s="446">
        <f t="shared" si="6"/>
        <v>1.0368492063492065</v>
      </c>
      <c r="L39" s="446">
        <v>0.99007142857142849</v>
      </c>
      <c r="M39" s="447"/>
      <c r="O39" s="192"/>
      <c r="P39" s="192"/>
      <c r="AB39" s="192"/>
      <c r="AC39" s="192"/>
    </row>
    <row r="40" spans="2:29" s="147" customFormat="1" ht="12.75" x14ac:dyDescent="0.2">
      <c r="B40" s="147">
        <f t="shared" si="4"/>
        <v>2016</v>
      </c>
      <c r="C40" s="444">
        <v>42491</v>
      </c>
      <c r="D40" s="445">
        <v>2.2681999999999998</v>
      </c>
      <c r="E40" s="141" t="e">
        <v>#N/A</v>
      </c>
      <c r="F40" s="446">
        <f t="shared" si="5"/>
        <v>2.1456291666666663</v>
      </c>
      <c r="G40" s="446">
        <v>2.2681999999999998</v>
      </c>
      <c r="H40" s="447"/>
      <c r="I40" s="445">
        <v>1.1129047619047618</v>
      </c>
      <c r="J40" s="141" t="e">
        <v>#N/A</v>
      </c>
      <c r="K40" s="446">
        <f t="shared" si="6"/>
        <v>1.0368492063492065</v>
      </c>
      <c r="L40" s="446">
        <v>1.1129047619047618</v>
      </c>
      <c r="M40" s="447"/>
      <c r="O40" s="192"/>
      <c r="P40" s="192"/>
      <c r="AB40" s="192"/>
      <c r="AC40" s="192"/>
    </row>
    <row r="41" spans="2:29" s="147" customFormat="1" ht="12.75" x14ac:dyDescent="0.2">
      <c r="B41" s="147">
        <f t="shared" si="4"/>
        <v>2016</v>
      </c>
      <c r="C41" s="444">
        <v>42522</v>
      </c>
      <c r="D41" s="445">
        <v>2.3654999999999999</v>
      </c>
      <c r="E41" s="141" t="e">
        <v>#N/A</v>
      </c>
      <c r="F41" s="446">
        <f t="shared" si="5"/>
        <v>2.1456291666666663</v>
      </c>
      <c r="G41" s="446">
        <v>2.3654999999999999</v>
      </c>
      <c r="H41" s="447"/>
      <c r="I41" s="445">
        <v>1.1487380952380952</v>
      </c>
      <c r="J41" s="141" t="e">
        <v>#N/A</v>
      </c>
      <c r="K41" s="446">
        <f t="shared" si="6"/>
        <v>1.0368492063492065</v>
      </c>
      <c r="L41" s="446">
        <v>1.1487380952380952</v>
      </c>
      <c r="M41" s="447"/>
      <c r="O41" s="192"/>
      <c r="P41" s="192"/>
      <c r="AB41" s="192"/>
      <c r="AC41" s="192"/>
    </row>
    <row r="42" spans="2:29" s="147" customFormat="1" ht="12.75" x14ac:dyDescent="0.2">
      <c r="B42" s="147">
        <f t="shared" si="4"/>
        <v>2016</v>
      </c>
      <c r="C42" s="444">
        <v>42552</v>
      </c>
      <c r="D42" s="445">
        <v>2.2389999999999999</v>
      </c>
      <c r="E42" s="141" t="e">
        <v>#N/A</v>
      </c>
      <c r="F42" s="446">
        <f t="shared" si="5"/>
        <v>2.1456291666666663</v>
      </c>
      <c r="G42" s="446">
        <v>2.2389999999999999</v>
      </c>
      <c r="H42" s="447"/>
      <c r="I42" s="445">
        <v>1.0702857142857143</v>
      </c>
      <c r="J42" s="141" t="e">
        <v>#N/A</v>
      </c>
      <c r="K42" s="446">
        <f t="shared" si="6"/>
        <v>1.0368492063492065</v>
      </c>
      <c r="L42" s="446">
        <v>1.0702857142857143</v>
      </c>
      <c r="M42" s="447"/>
      <c r="O42" s="192"/>
      <c r="P42" s="192"/>
      <c r="AB42" s="192"/>
      <c r="AC42" s="192"/>
    </row>
    <row r="43" spans="2:29" s="147" customFormat="1" ht="12.75" x14ac:dyDescent="0.2">
      <c r="B43" s="147">
        <f t="shared" si="4"/>
        <v>2016</v>
      </c>
      <c r="C43" s="444">
        <v>42583</v>
      </c>
      <c r="D43" s="445">
        <v>2.1776</v>
      </c>
      <c r="E43" s="141" t="e">
        <v>#N/A</v>
      </c>
      <c r="F43" s="446">
        <f t="shared" si="5"/>
        <v>2.1456291666666663</v>
      </c>
      <c r="G43" s="446">
        <v>2.1776</v>
      </c>
      <c r="H43" s="447"/>
      <c r="I43" s="445">
        <v>1.0915000000000001</v>
      </c>
      <c r="J43" s="141" t="e">
        <v>#N/A</v>
      </c>
      <c r="K43" s="446">
        <f t="shared" si="6"/>
        <v>1.0368492063492065</v>
      </c>
      <c r="L43" s="446">
        <v>1.0915000000000001</v>
      </c>
      <c r="M43" s="447"/>
      <c r="O43" s="192"/>
      <c r="P43" s="192"/>
      <c r="AB43" s="192"/>
      <c r="AC43" s="192"/>
    </row>
    <row r="44" spans="2:29" s="147" customFormat="1" ht="12.75" x14ac:dyDescent="0.2">
      <c r="B44" s="147">
        <f t="shared" si="4"/>
        <v>2016</v>
      </c>
      <c r="C44" s="444">
        <v>42614</v>
      </c>
      <c r="D44" s="445">
        <v>2.2185000000000001</v>
      </c>
      <c r="E44" s="141" t="e">
        <v>#N/A</v>
      </c>
      <c r="F44" s="446">
        <f t="shared" si="5"/>
        <v>2.1456291666666663</v>
      </c>
      <c r="G44" s="446">
        <v>2.2185000000000001</v>
      </c>
      <c r="H44" s="447"/>
      <c r="I44" s="445">
        <v>1.1087619047619046</v>
      </c>
      <c r="J44" s="141" t="e">
        <v>#N/A</v>
      </c>
      <c r="K44" s="446">
        <f t="shared" si="6"/>
        <v>1.0368492063492065</v>
      </c>
      <c r="L44" s="446">
        <v>1.1087619047619046</v>
      </c>
      <c r="M44" s="447"/>
      <c r="O44" s="192"/>
      <c r="P44" s="192"/>
      <c r="AB44" s="192"/>
      <c r="AC44" s="192"/>
    </row>
    <row r="45" spans="2:29" s="147" customFormat="1" ht="12.75" x14ac:dyDescent="0.2">
      <c r="B45" s="147">
        <f t="shared" si="4"/>
        <v>2016</v>
      </c>
      <c r="C45" s="444">
        <v>42644</v>
      </c>
      <c r="D45" s="445">
        <v>2.2494000000000001</v>
      </c>
      <c r="E45" s="141" t="e">
        <v>#N/A</v>
      </c>
      <c r="F45" s="446">
        <f t="shared" si="5"/>
        <v>2.1456291666666663</v>
      </c>
      <c r="G45" s="446">
        <v>2.2494000000000001</v>
      </c>
      <c r="H45" s="447"/>
      <c r="I45" s="445">
        <v>1.179095238095238</v>
      </c>
      <c r="J45" s="141" t="e">
        <v>#N/A</v>
      </c>
      <c r="K45" s="446">
        <f t="shared" si="6"/>
        <v>1.0368492063492065</v>
      </c>
      <c r="L45" s="446">
        <v>1.179095238095238</v>
      </c>
      <c r="M45" s="447"/>
      <c r="O45" s="192"/>
      <c r="P45" s="192"/>
      <c r="AB45" s="192"/>
      <c r="AC45" s="192"/>
    </row>
    <row r="46" spans="2:29" s="147" customFormat="1" ht="12.75" x14ac:dyDescent="0.2">
      <c r="B46" s="147">
        <f t="shared" si="4"/>
        <v>2016</v>
      </c>
      <c r="C46" s="444">
        <v>42675</v>
      </c>
      <c r="D46" s="445">
        <v>2.1815000000000002</v>
      </c>
      <c r="E46" s="141" t="e">
        <v>#N/A</v>
      </c>
      <c r="F46" s="446">
        <f t="shared" si="5"/>
        <v>2.1456291666666663</v>
      </c>
      <c r="G46" s="446">
        <v>2.1815000000000002</v>
      </c>
      <c r="H46" s="447"/>
      <c r="I46" s="445">
        <v>1.0650952380952381</v>
      </c>
      <c r="J46" s="141" t="e">
        <v>#N/A</v>
      </c>
      <c r="K46" s="446">
        <f t="shared" si="6"/>
        <v>1.0368492063492065</v>
      </c>
      <c r="L46" s="446">
        <v>1.0650952380952381</v>
      </c>
      <c r="M46" s="447"/>
      <c r="O46" s="192"/>
      <c r="P46" s="192"/>
      <c r="AB46" s="192"/>
      <c r="AC46" s="192"/>
    </row>
    <row r="47" spans="2:29" s="147" customFormat="1" ht="12.75" x14ac:dyDescent="0.2">
      <c r="B47" s="147">
        <f t="shared" si="4"/>
        <v>2016</v>
      </c>
      <c r="C47" s="444">
        <v>42705</v>
      </c>
      <c r="D47" s="445">
        <v>2.2542500000000003</v>
      </c>
      <c r="E47" s="141" t="e">
        <v>#N/A</v>
      </c>
      <c r="F47" s="446"/>
      <c r="G47" s="446">
        <v>2.2542500000000003</v>
      </c>
      <c r="H47" s="447"/>
      <c r="I47" s="445">
        <v>1.2687857142857144</v>
      </c>
      <c r="J47" s="141" t="e">
        <v>#N/A</v>
      </c>
      <c r="K47" s="446"/>
      <c r="L47" s="446">
        <v>1.2687857142857144</v>
      </c>
      <c r="M47" s="447"/>
      <c r="O47" s="192"/>
      <c r="P47" s="192"/>
      <c r="AB47" s="192"/>
      <c r="AC47" s="192"/>
    </row>
    <row r="48" spans="2:29" s="147" customFormat="1" ht="12.75" x14ac:dyDescent="0.2">
      <c r="B48" s="147">
        <f t="shared" si="4"/>
        <v>2017</v>
      </c>
      <c r="C48" s="444">
        <v>42736</v>
      </c>
      <c r="D48" s="445">
        <v>2.3490000000000002</v>
      </c>
      <c r="E48" s="141" t="e">
        <v>#N/A</v>
      </c>
      <c r="F48" s="446"/>
      <c r="G48" s="446">
        <v>2.3490000000000002</v>
      </c>
      <c r="H48" s="447"/>
      <c r="I48" s="445">
        <v>1.2994523809523808</v>
      </c>
      <c r="J48" s="141" t="e">
        <v>#N/A</v>
      </c>
      <c r="K48" s="446"/>
      <c r="L48" s="446">
        <v>1.2994523809523808</v>
      </c>
      <c r="M48" s="447"/>
      <c r="O48" s="192"/>
      <c r="P48" s="192"/>
      <c r="AB48" s="192"/>
      <c r="AC48" s="192"/>
    </row>
    <row r="49" spans="2:29" s="147" customFormat="1" ht="12.75" x14ac:dyDescent="0.2">
      <c r="B49" s="147">
        <f t="shared" si="4"/>
        <v>2017</v>
      </c>
      <c r="C49" s="444">
        <v>42767</v>
      </c>
      <c r="D49" s="445">
        <v>2.3040000000000003</v>
      </c>
      <c r="E49" s="141" t="e">
        <v>#N/A</v>
      </c>
      <c r="F49" s="446">
        <f t="shared" ref="F49" si="7">AVERAGEIF($B$36:$B$95,B49,$G$36:$G$95)</f>
        <v>2.4169750000000003</v>
      </c>
      <c r="G49" s="446">
        <v>2.3040000000000003</v>
      </c>
      <c r="H49" s="447"/>
      <c r="I49" s="445">
        <v>1.3064285714285713</v>
      </c>
      <c r="J49" s="141" t="e">
        <v>#N/A</v>
      </c>
      <c r="K49" s="446">
        <f t="shared" ref="K49" si="8">AVERAGEIF($B$36:$B$95,B49,$L$36:$L$95)</f>
        <v>1.2916091269841272</v>
      </c>
      <c r="L49" s="446">
        <v>1.3064285714285713</v>
      </c>
      <c r="M49" s="447"/>
      <c r="O49" s="192"/>
      <c r="P49" s="192"/>
      <c r="AB49" s="192"/>
      <c r="AC49" s="192"/>
    </row>
    <row r="50" spans="2:29" s="147" customFormat="1" ht="12.75" x14ac:dyDescent="0.2">
      <c r="B50" s="147">
        <f t="shared" si="4"/>
        <v>2017</v>
      </c>
      <c r="C50" s="444">
        <v>42795</v>
      </c>
      <c r="D50" s="445">
        <v>2.3250000000000002</v>
      </c>
      <c r="E50" s="141" t="e">
        <v>#N/A</v>
      </c>
      <c r="F50" s="446">
        <f t="shared" ref="F50:F58" si="9">AVERAGEIF($B$36:$B$95,B50,$G$36:$G$95)</f>
        <v>2.4169750000000003</v>
      </c>
      <c r="G50" s="446">
        <v>2.3250000000000002</v>
      </c>
      <c r="H50" s="447"/>
      <c r="I50" s="445">
        <v>1.2283095238095239</v>
      </c>
      <c r="J50" s="141" t="e">
        <v>#N/A</v>
      </c>
      <c r="K50" s="446">
        <f t="shared" ref="K50:K58" si="10">AVERAGEIF($B$36:$B$95,B50,$L$36:$L$95)</f>
        <v>1.2916091269841272</v>
      </c>
      <c r="L50" s="446">
        <v>1.2283095238095239</v>
      </c>
      <c r="M50" s="447"/>
      <c r="O50" s="192"/>
      <c r="P50" s="192"/>
      <c r="AB50" s="192"/>
      <c r="AC50" s="192"/>
    </row>
    <row r="51" spans="2:29" s="147" customFormat="1" ht="12.75" x14ac:dyDescent="0.2">
      <c r="B51" s="147">
        <f t="shared" si="4"/>
        <v>2017</v>
      </c>
      <c r="C51" s="444">
        <v>42826</v>
      </c>
      <c r="D51" s="445">
        <v>2.4172500000000001</v>
      </c>
      <c r="E51" s="141" t="e">
        <v>#N/A</v>
      </c>
      <c r="F51" s="446">
        <f t="shared" si="9"/>
        <v>2.4169750000000003</v>
      </c>
      <c r="G51" s="446">
        <v>2.4172500000000001</v>
      </c>
      <c r="H51" s="447"/>
      <c r="I51" s="445">
        <v>1.2454285714285713</v>
      </c>
      <c r="J51" s="141" t="e">
        <v>#N/A</v>
      </c>
      <c r="K51" s="446">
        <f t="shared" si="10"/>
        <v>1.2916091269841272</v>
      </c>
      <c r="L51" s="446">
        <v>1.2454285714285713</v>
      </c>
      <c r="M51" s="447"/>
      <c r="O51" s="192"/>
      <c r="P51" s="192"/>
      <c r="AB51" s="192"/>
      <c r="AC51" s="192"/>
    </row>
    <row r="52" spans="2:29" s="147" customFormat="1" ht="12.75" x14ac:dyDescent="0.2">
      <c r="B52" s="147">
        <f t="shared" si="4"/>
        <v>2017</v>
      </c>
      <c r="C52" s="444">
        <v>42856</v>
      </c>
      <c r="D52" s="445">
        <v>2.3914</v>
      </c>
      <c r="E52" s="141" t="e">
        <v>#N/A</v>
      </c>
      <c r="F52" s="446">
        <f t="shared" si="9"/>
        <v>2.4169750000000003</v>
      </c>
      <c r="G52" s="446">
        <v>2.3914</v>
      </c>
      <c r="H52" s="447"/>
      <c r="I52" s="445">
        <v>1.1982619047619048</v>
      </c>
      <c r="J52" s="141" t="e">
        <v>#N/A</v>
      </c>
      <c r="K52" s="446">
        <f t="shared" si="10"/>
        <v>1.2916091269841272</v>
      </c>
      <c r="L52" s="446">
        <v>1.1982619047619048</v>
      </c>
      <c r="M52" s="447"/>
      <c r="O52" s="192"/>
      <c r="P52" s="192"/>
      <c r="AB52" s="192"/>
      <c r="AC52" s="192"/>
    </row>
    <row r="53" spans="2:29" s="147" customFormat="1" ht="12.75" x14ac:dyDescent="0.2">
      <c r="B53" s="147">
        <f t="shared" si="4"/>
        <v>2017</v>
      </c>
      <c r="C53" s="444">
        <v>42887</v>
      </c>
      <c r="D53" s="445">
        <v>2.3465000000000003</v>
      </c>
      <c r="E53" s="141" t="e">
        <v>#N/A</v>
      </c>
      <c r="F53" s="446">
        <f t="shared" si="9"/>
        <v>2.4169750000000003</v>
      </c>
      <c r="G53" s="446">
        <v>2.3465000000000003</v>
      </c>
      <c r="H53" s="447"/>
      <c r="I53" s="445">
        <v>1.1040000000000001</v>
      </c>
      <c r="J53" s="141" t="e">
        <v>#N/A</v>
      </c>
      <c r="K53" s="446">
        <f t="shared" si="10"/>
        <v>1.2916091269841272</v>
      </c>
      <c r="L53" s="446">
        <v>1.1040000000000001</v>
      </c>
      <c r="M53" s="447"/>
      <c r="O53" s="192"/>
      <c r="P53" s="192"/>
      <c r="AB53" s="192"/>
      <c r="AC53" s="192"/>
    </row>
    <row r="54" spans="2:29" s="147" customFormat="1" ht="12.75" x14ac:dyDescent="0.2">
      <c r="B54" s="147">
        <f t="shared" si="4"/>
        <v>2017</v>
      </c>
      <c r="C54" s="444">
        <v>42917</v>
      </c>
      <c r="D54" s="445">
        <v>2.2997999999999998</v>
      </c>
      <c r="E54" s="141" t="e">
        <v>#N/A</v>
      </c>
      <c r="F54" s="446">
        <f t="shared" si="9"/>
        <v>2.4169750000000003</v>
      </c>
      <c r="G54" s="446">
        <v>2.2997999999999998</v>
      </c>
      <c r="H54" s="447"/>
      <c r="I54" s="445">
        <v>1.1542619047619047</v>
      </c>
      <c r="J54" s="141" t="e">
        <v>#N/A</v>
      </c>
      <c r="K54" s="446">
        <f t="shared" si="10"/>
        <v>1.2916091269841272</v>
      </c>
      <c r="L54" s="446">
        <v>1.1542619047619047</v>
      </c>
      <c r="M54" s="447"/>
      <c r="O54" s="192"/>
      <c r="P54" s="192"/>
      <c r="AB54" s="192"/>
      <c r="AC54" s="192"/>
    </row>
    <row r="55" spans="2:29" s="147" customFormat="1" ht="12.75" x14ac:dyDescent="0.2">
      <c r="B55" s="147">
        <f t="shared" si="4"/>
        <v>2017</v>
      </c>
      <c r="C55" s="444">
        <v>42948</v>
      </c>
      <c r="D55" s="445">
        <v>2.3802500000000002</v>
      </c>
      <c r="E55" s="141" t="e">
        <v>#N/A</v>
      </c>
      <c r="F55" s="446">
        <f t="shared" si="9"/>
        <v>2.4169750000000003</v>
      </c>
      <c r="G55" s="446">
        <v>2.3802500000000002</v>
      </c>
      <c r="H55" s="447"/>
      <c r="I55" s="445">
        <v>1.2310476190476192</v>
      </c>
      <c r="J55" s="141" t="e">
        <v>#N/A</v>
      </c>
      <c r="K55" s="446">
        <f t="shared" si="10"/>
        <v>1.2916091269841272</v>
      </c>
      <c r="L55" s="446">
        <v>1.2310476190476192</v>
      </c>
      <c r="M55" s="447"/>
      <c r="O55" s="192"/>
      <c r="P55" s="192"/>
      <c r="AB55" s="192"/>
      <c r="AC55" s="192"/>
    </row>
    <row r="56" spans="2:29" s="147" customFormat="1" ht="12.75" x14ac:dyDescent="0.2">
      <c r="B56" s="147">
        <f t="shared" si="4"/>
        <v>2017</v>
      </c>
      <c r="C56" s="444">
        <v>42979</v>
      </c>
      <c r="D56" s="445">
        <v>2.6452499999999999</v>
      </c>
      <c r="E56" s="141" t="e">
        <v>#N/A</v>
      </c>
      <c r="F56" s="446">
        <f t="shared" si="9"/>
        <v>2.4169750000000003</v>
      </c>
      <c r="G56" s="446">
        <v>2.6452499999999999</v>
      </c>
      <c r="H56" s="447"/>
      <c r="I56" s="445">
        <v>1.3369761904761905</v>
      </c>
      <c r="J56" s="141" t="e">
        <v>#N/A</v>
      </c>
      <c r="K56" s="446">
        <f t="shared" si="10"/>
        <v>1.2916091269841272</v>
      </c>
      <c r="L56" s="446">
        <v>1.3369761904761905</v>
      </c>
      <c r="M56" s="447"/>
      <c r="O56" s="192"/>
      <c r="P56" s="192"/>
      <c r="AB56" s="192"/>
      <c r="AC56" s="192"/>
    </row>
    <row r="57" spans="2:29" s="147" customFormat="1" ht="12.75" x14ac:dyDescent="0.2">
      <c r="B57" s="147">
        <f t="shared" si="4"/>
        <v>2017</v>
      </c>
      <c r="C57" s="444">
        <v>43009</v>
      </c>
      <c r="D57" s="445">
        <v>2.5049999999999999</v>
      </c>
      <c r="E57" s="141" t="e">
        <v>#N/A</v>
      </c>
      <c r="F57" s="446">
        <f t="shared" si="9"/>
        <v>2.4169750000000003</v>
      </c>
      <c r="G57" s="446">
        <v>2.5049999999999999</v>
      </c>
      <c r="H57" s="447"/>
      <c r="I57" s="445">
        <v>1.3692380952380954</v>
      </c>
      <c r="J57" s="141" t="e">
        <v>#N/A</v>
      </c>
      <c r="K57" s="446">
        <f t="shared" si="10"/>
        <v>1.2916091269841272</v>
      </c>
      <c r="L57" s="446">
        <v>1.3692380952380954</v>
      </c>
      <c r="M57" s="447"/>
      <c r="O57" s="192"/>
      <c r="P57" s="192"/>
      <c r="AB57" s="192"/>
      <c r="AC57" s="192"/>
    </row>
    <row r="58" spans="2:29" s="147" customFormat="1" ht="12.75" x14ac:dyDescent="0.2">
      <c r="B58" s="147">
        <f t="shared" si="4"/>
        <v>2017</v>
      </c>
      <c r="C58" s="444">
        <v>43040</v>
      </c>
      <c r="D58" s="445">
        <v>2.5635000000000003</v>
      </c>
      <c r="E58" s="141" t="e">
        <v>#N/A</v>
      </c>
      <c r="F58" s="446">
        <f t="shared" si="9"/>
        <v>2.4169750000000003</v>
      </c>
      <c r="G58" s="446">
        <v>2.5635000000000003</v>
      </c>
      <c r="H58" s="447"/>
      <c r="I58" s="445">
        <v>1.4931904761904762</v>
      </c>
      <c r="J58" s="141" t="e">
        <v>#N/A</v>
      </c>
      <c r="K58" s="446">
        <f t="shared" si="10"/>
        <v>1.2916091269841272</v>
      </c>
      <c r="L58" s="446">
        <v>1.4931904761904762</v>
      </c>
      <c r="M58" s="447"/>
      <c r="O58" s="192"/>
      <c r="P58" s="192"/>
      <c r="AB58" s="192"/>
      <c r="AC58" s="192"/>
    </row>
    <row r="59" spans="2:29" s="147" customFormat="1" ht="12.75" x14ac:dyDescent="0.2">
      <c r="B59" s="147">
        <f t="shared" si="4"/>
        <v>2017</v>
      </c>
      <c r="C59" s="444">
        <v>43070</v>
      </c>
      <c r="D59" s="445">
        <v>2.47675</v>
      </c>
      <c r="E59" s="141" t="e">
        <v>#N/A</v>
      </c>
      <c r="F59" s="446"/>
      <c r="G59" s="446">
        <v>2.47675</v>
      </c>
      <c r="H59" s="447"/>
      <c r="I59" s="445">
        <v>1.5327142857142857</v>
      </c>
      <c r="J59" s="141" t="e">
        <v>#N/A</v>
      </c>
      <c r="K59" s="446"/>
      <c r="L59" s="446">
        <v>1.5327142857142857</v>
      </c>
      <c r="M59" s="447"/>
      <c r="O59" s="192"/>
      <c r="P59" s="192"/>
      <c r="AB59" s="192"/>
      <c r="AC59" s="192"/>
    </row>
    <row r="60" spans="2:29" s="147" customFormat="1" ht="12.75" x14ac:dyDescent="0.2">
      <c r="B60" s="147">
        <f t="shared" si="4"/>
        <v>2018</v>
      </c>
      <c r="C60" s="444">
        <v>43101</v>
      </c>
      <c r="D60" s="445">
        <v>2.5546000000000002</v>
      </c>
      <c r="E60" s="141" t="e">
        <v>#N/A</v>
      </c>
      <c r="F60" s="446"/>
      <c r="G60" s="446">
        <v>2.5546000000000002</v>
      </c>
      <c r="H60" s="447"/>
      <c r="I60" s="445">
        <v>1.6446904761904761</v>
      </c>
      <c r="J60" s="141" t="e">
        <v>#N/A</v>
      </c>
      <c r="K60" s="446"/>
      <c r="L60" s="446">
        <v>1.6446904761904761</v>
      </c>
      <c r="M60" s="447"/>
      <c r="O60" s="192"/>
      <c r="P60" s="192"/>
      <c r="AB60" s="192"/>
      <c r="AC60" s="192"/>
    </row>
    <row r="61" spans="2:29" s="147" customFormat="1" ht="12.75" x14ac:dyDescent="0.2">
      <c r="B61" s="147">
        <f t="shared" si="4"/>
        <v>2018</v>
      </c>
      <c r="C61" s="444">
        <v>43132</v>
      </c>
      <c r="D61" s="445">
        <v>2.58725</v>
      </c>
      <c r="E61" s="141" t="e">
        <v>#N/A</v>
      </c>
      <c r="F61" s="446">
        <f t="shared" ref="F61" si="11">AVERAGEIF($B$36:$B$95,B61,$G$36:$G$95)</f>
        <v>2.7228583333333334</v>
      </c>
      <c r="G61" s="446">
        <v>2.58725</v>
      </c>
      <c r="H61" s="447"/>
      <c r="I61" s="445">
        <v>1.5551904761904762</v>
      </c>
      <c r="J61" s="141" t="e">
        <v>#N/A</v>
      </c>
      <c r="K61" s="446">
        <f t="shared" ref="K61" si="12">AVERAGEIF($B$36:$B$95,B61,$L$36:$L$95)</f>
        <v>1.6918908730158728</v>
      </c>
      <c r="L61" s="446">
        <v>1.5551904761904762</v>
      </c>
      <c r="M61" s="447"/>
      <c r="O61" s="192"/>
      <c r="P61" s="192"/>
      <c r="AB61" s="192"/>
      <c r="AC61" s="192"/>
    </row>
    <row r="62" spans="2:29" s="147" customFormat="1" ht="12.75" x14ac:dyDescent="0.2">
      <c r="B62" s="147">
        <f t="shared" si="4"/>
        <v>2018</v>
      </c>
      <c r="C62" s="444">
        <v>43160</v>
      </c>
      <c r="D62" s="445">
        <v>2.5912500000000001</v>
      </c>
      <c r="E62" s="141" t="e">
        <v>#N/A</v>
      </c>
      <c r="F62" s="446">
        <f t="shared" ref="F62:F70" si="13">AVERAGEIF($B$36:$B$95,B62,$G$36:$G$95)</f>
        <v>2.7228583333333334</v>
      </c>
      <c r="G62" s="446">
        <v>2.5912500000000001</v>
      </c>
      <c r="H62" s="447"/>
      <c r="I62" s="445">
        <v>1.5718333333333332</v>
      </c>
      <c r="J62" s="141" t="e">
        <v>#N/A</v>
      </c>
      <c r="K62" s="446">
        <f t="shared" ref="K62:K70" si="14">AVERAGEIF($B$36:$B$95,B62,$L$36:$L$95)</f>
        <v>1.6918908730158728</v>
      </c>
      <c r="L62" s="446">
        <v>1.5718333333333332</v>
      </c>
      <c r="M62" s="447"/>
      <c r="O62" s="192"/>
      <c r="P62" s="192"/>
      <c r="AB62" s="192"/>
      <c r="AC62" s="192"/>
    </row>
    <row r="63" spans="2:29" s="147" customFormat="1" ht="12.75" x14ac:dyDescent="0.2">
      <c r="B63" s="147">
        <f t="shared" si="4"/>
        <v>2018</v>
      </c>
      <c r="C63" s="444">
        <v>43191</v>
      </c>
      <c r="D63" s="445">
        <v>2.7569999999999997</v>
      </c>
      <c r="E63" s="141" t="e">
        <v>#N/A</v>
      </c>
      <c r="F63" s="448">
        <f t="shared" si="13"/>
        <v>2.7228583333333334</v>
      </c>
      <c r="G63" s="446">
        <v>2.7569999999999997</v>
      </c>
      <c r="H63" s="447"/>
      <c r="I63" s="445">
        <v>1.7168095238095238</v>
      </c>
      <c r="J63" s="141" t="e">
        <v>#N/A</v>
      </c>
      <c r="K63" s="446">
        <f t="shared" si="14"/>
        <v>1.6918908730158728</v>
      </c>
      <c r="L63" s="446">
        <v>1.7168095238095238</v>
      </c>
      <c r="M63" s="447"/>
      <c r="O63" s="192"/>
      <c r="P63" s="192"/>
      <c r="AB63" s="192"/>
      <c r="AC63" s="192"/>
    </row>
    <row r="64" spans="2:29" s="147" customFormat="1" ht="12.75" x14ac:dyDescent="0.2">
      <c r="B64" s="147">
        <f t="shared" si="4"/>
        <v>2018</v>
      </c>
      <c r="C64" s="444">
        <v>43221</v>
      </c>
      <c r="D64" s="445">
        <v>2.9007499999999999</v>
      </c>
      <c r="E64" s="141" t="e">
        <v>#N/A</v>
      </c>
      <c r="F64" s="448">
        <f t="shared" si="13"/>
        <v>2.7228583333333334</v>
      </c>
      <c r="G64" s="446">
        <v>2.9007499999999999</v>
      </c>
      <c r="H64" s="447"/>
      <c r="I64" s="445">
        <v>1.8327380952380952</v>
      </c>
      <c r="J64" s="141" t="e">
        <v>#N/A</v>
      </c>
      <c r="K64" s="446">
        <f t="shared" si="14"/>
        <v>1.6918908730158728</v>
      </c>
      <c r="L64" s="446">
        <v>1.8327380952380952</v>
      </c>
      <c r="M64" s="447"/>
      <c r="O64" s="192"/>
      <c r="P64" s="192"/>
      <c r="AB64" s="192"/>
      <c r="AC64" s="192"/>
    </row>
    <row r="65" spans="2:29" s="147" customFormat="1" ht="12.75" x14ac:dyDescent="0.2">
      <c r="B65" s="147">
        <f t="shared" si="4"/>
        <v>2018</v>
      </c>
      <c r="C65" s="444">
        <v>43252</v>
      </c>
      <c r="D65" s="445">
        <v>2.8907499999999997</v>
      </c>
      <c r="E65" s="141" t="e">
        <v>#N/A</v>
      </c>
      <c r="F65" s="448">
        <f t="shared" si="13"/>
        <v>2.7228583333333334</v>
      </c>
      <c r="G65" s="446">
        <v>2.8907499999999997</v>
      </c>
      <c r="H65" s="447"/>
      <c r="I65" s="445">
        <v>1.7715476190476191</v>
      </c>
      <c r="J65" s="141" t="e">
        <v>#N/A</v>
      </c>
      <c r="K65" s="446">
        <f t="shared" si="14"/>
        <v>1.6918908730158728</v>
      </c>
      <c r="L65" s="446">
        <v>1.7715476190476191</v>
      </c>
      <c r="M65" s="447"/>
      <c r="O65" s="192"/>
      <c r="P65" s="192"/>
      <c r="AB65" s="192"/>
      <c r="AC65" s="192"/>
    </row>
    <row r="66" spans="2:29" s="147" customFormat="1" ht="12.75" x14ac:dyDescent="0.2">
      <c r="B66" s="147">
        <f t="shared" si="4"/>
        <v>2018</v>
      </c>
      <c r="C66" s="444">
        <v>43282</v>
      </c>
      <c r="D66" s="445">
        <v>2.8486000000000002</v>
      </c>
      <c r="E66" s="141" t="e">
        <v>#N/A</v>
      </c>
      <c r="F66" s="448">
        <f t="shared" si="13"/>
        <v>2.7228583333333334</v>
      </c>
      <c r="G66" s="446">
        <v>2.8486000000000002</v>
      </c>
      <c r="H66" s="447"/>
      <c r="I66" s="445">
        <v>1.7679523809523812</v>
      </c>
      <c r="J66" s="141" t="e">
        <v>#N/A</v>
      </c>
      <c r="K66" s="446">
        <f t="shared" si="14"/>
        <v>1.6918908730158728</v>
      </c>
      <c r="L66" s="446">
        <v>1.7679523809523812</v>
      </c>
      <c r="M66" s="447"/>
      <c r="O66" s="192"/>
      <c r="P66" s="192"/>
      <c r="AB66" s="192"/>
      <c r="AC66" s="192"/>
    </row>
    <row r="67" spans="2:29" s="147" customFormat="1" ht="12.75" x14ac:dyDescent="0.2">
      <c r="B67" s="147">
        <f t="shared" si="4"/>
        <v>2018</v>
      </c>
      <c r="C67" s="444">
        <v>43313</v>
      </c>
      <c r="D67" s="445">
        <v>2.83575</v>
      </c>
      <c r="E67" s="141" t="e">
        <v>#N/A</v>
      </c>
      <c r="F67" s="448">
        <f t="shared" si="13"/>
        <v>2.7228583333333334</v>
      </c>
      <c r="G67" s="446">
        <v>2.83575</v>
      </c>
      <c r="H67" s="447"/>
      <c r="I67" s="445">
        <v>1.7268571428571431</v>
      </c>
      <c r="J67" s="141" t="e">
        <v>#N/A</v>
      </c>
      <c r="K67" s="446">
        <f t="shared" si="14"/>
        <v>1.6918908730158728</v>
      </c>
      <c r="L67" s="446">
        <v>1.7268571428571431</v>
      </c>
      <c r="M67" s="447"/>
      <c r="O67" s="192"/>
      <c r="P67" s="192"/>
      <c r="AB67" s="192"/>
      <c r="AC67" s="192"/>
    </row>
    <row r="68" spans="2:29" s="147" customFormat="1" ht="12.75" x14ac:dyDescent="0.2">
      <c r="B68" s="147">
        <f t="shared" si="4"/>
        <v>2018</v>
      </c>
      <c r="C68" s="444">
        <v>43344</v>
      </c>
      <c r="D68" s="445">
        <v>2.8355000000000001</v>
      </c>
      <c r="E68" s="141" t="e">
        <v>#N/A</v>
      </c>
      <c r="F68" s="448">
        <f t="shared" si="13"/>
        <v>2.7228583333333334</v>
      </c>
      <c r="G68" s="446">
        <v>2.8355000000000001</v>
      </c>
      <c r="H68" s="447"/>
      <c r="I68" s="445">
        <v>1.8783571428571431</v>
      </c>
      <c r="J68" s="141" t="e">
        <v>#N/A</v>
      </c>
      <c r="K68" s="446">
        <f t="shared" si="14"/>
        <v>1.6918908730158728</v>
      </c>
      <c r="L68" s="446">
        <v>1.8783571428571431</v>
      </c>
      <c r="M68" s="447"/>
      <c r="O68" s="192"/>
      <c r="P68" s="192"/>
      <c r="AB68" s="192"/>
      <c r="AC68" s="192"/>
    </row>
    <row r="69" spans="2:29" s="147" customFormat="1" ht="12.75" x14ac:dyDescent="0.2">
      <c r="B69" s="147">
        <f t="shared" si="4"/>
        <v>2018</v>
      </c>
      <c r="C69" s="444">
        <v>43374</v>
      </c>
      <c r="D69" s="445">
        <v>2.86</v>
      </c>
      <c r="E69" s="141" t="e">
        <v>#N/A</v>
      </c>
      <c r="F69" s="448">
        <f t="shared" si="13"/>
        <v>2.7228583333333334</v>
      </c>
      <c r="G69" s="446">
        <v>2.86</v>
      </c>
      <c r="H69" s="447"/>
      <c r="I69" s="445">
        <v>1.9293333333333333</v>
      </c>
      <c r="J69" s="141" t="e">
        <v>#N/A</v>
      </c>
      <c r="K69" s="446">
        <f t="shared" si="14"/>
        <v>1.6918908730158728</v>
      </c>
      <c r="L69" s="446">
        <v>1.9293333333333333</v>
      </c>
      <c r="M69" s="447"/>
      <c r="O69" s="192"/>
      <c r="P69" s="192"/>
      <c r="AB69" s="192"/>
      <c r="AC69" s="192"/>
    </row>
    <row r="70" spans="2:29" s="147" customFormat="1" ht="12.75" x14ac:dyDescent="0.2">
      <c r="B70" s="147">
        <f t="shared" si="4"/>
        <v>2018</v>
      </c>
      <c r="C70" s="444">
        <v>43405</v>
      </c>
      <c r="D70" s="445">
        <v>2.6472500000000001</v>
      </c>
      <c r="E70" s="141" t="e">
        <v>#N/A</v>
      </c>
      <c r="F70" s="446">
        <f t="shared" si="13"/>
        <v>2.7228583333333334</v>
      </c>
      <c r="G70" s="446">
        <v>2.6472500000000001</v>
      </c>
      <c r="H70" s="447"/>
      <c r="I70" s="445">
        <v>1.5416190476190477</v>
      </c>
      <c r="J70" s="141" t="e">
        <v>#N/A</v>
      </c>
      <c r="K70" s="446">
        <f t="shared" si="14"/>
        <v>1.6918908730158728</v>
      </c>
      <c r="L70" s="446">
        <v>1.5416190476190477</v>
      </c>
      <c r="M70" s="447"/>
      <c r="O70" s="192"/>
      <c r="P70" s="192"/>
      <c r="AB70" s="192"/>
      <c r="AC70" s="192"/>
    </row>
    <row r="71" spans="2:29" s="147" customFormat="1" ht="12.75" x14ac:dyDescent="0.2">
      <c r="B71" s="147">
        <f t="shared" si="4"/>
        <v>2018</v>
      </c>
      <c r="C71" s="444">
        <v>43435</v>
      </c>
      <c r="D71" s="445">
        <v>2.3656000000000001</v>
      </c>
      <c r="E71" s="141" t="e">
        <v>#N/A</v>
      </c>
      <c r="F71" s="446"/>
      <c r="G71" s="446">
        <v>2.3656000000000001</v>
      </c>
      <c r="H71" s="447"/>
      <c r="I71" s="445">
        <v>1.3657619047619047</v>
      </c>
      <c r="J71" s="141" t="e">
        <v>#N/A</v>
      </c>
      <c r="K71" s="446"/>
      <c r="L71" s="446">
        <v>1.3657619047619047</v>
      </c>
      <c r="M71" s="447"/>
      <c r="O71" s="192"/>
      <c r="P71" s="192"/>
      <c r="AB71" s="192"/>
      <c r="AC71" s="192"/>
    </row>
    <row r="72" spans="2:29" s="147" customFormat="1" ht="12.75" x14ac:dyDescent="0.2">
      <c r="B72" s="147">
        <f t="shared" si="4"/>
        <v>2019</v>
      </c>
      <c r="C72" s="444">
        <v>43466</v>
      </c>
      <c r="D72" s="445">
        <v>2.2477499999999999</v>
      </c>
      <c r="E72" s="141" t="e">
        <v>#N/A</v>
      </c>
      <c r="F72" s="446"/>
      <c r="G72" s="446">
        <v>2.2477499999999999</v>
      </c>
      <c r="H72" s="447"/>
      <c r="I72" s="445">
        <v>1.4145238095238095</v>
      </c>
      <c r="J72" s="141" t="e">
        <v>#N/A</v>
      </c>
      <c r="K72" s="446"/>
      <c r="L72" s="446">
        <v>1.4145238095238095</v>
      </c>
      <c r="M72" s="447"/>
      <c r="O72" s="192"/>
      <c r="P72" s="192"/>
      <c r="AB72" s="192"/>
      <c r="AC72" s="192"/>
    </row>
    <row r="73" spans="2:29" s="147" customFormat="1" ht="12.75" x14ac:dyDescent="0.2">
      <c r="B73" s="147">
        <f t="shared" si="4"/>
        <v>2019</v>
      </c>
      <c r="C73" s="444">
        <v>43497</v>
      </c>
      <c r="D73" s="445">
        <v>2.30925</v>
      </c>
      <c r="E73" s="141" t="e">
        <v>#N/A</v>
      </c>
      <c r="F73" s="446">
        <f t="shared" ref="F73" si="15">AVERAGEIF($B$36:$B$95,B73,$G$36:$G$95)</f>
        <v>2.6099755</v>
      </c>
      <c r="G73" s="446">
        <v>2.30925</v>
      </c>
      <c r="H73" s="447"/>
      <c r="I73" s="445">
        <v>1.5228809523809523</v>
      </c>
      <c r="J73" s="141" t="e">
        <v>#N/A</v>
      </c>
      <c r="K73" s="446">
        <f t="shared" ref="K73" si="16">AVERAGEIF($B$36:$B$95,B73,$L$36:$L$95)</f>
        <v>1.5500436507936508</v>
      </c>
      <c r="L73" s="446">
        <v>1.5228809523809523</v>
      </c>
      <c r="M73" s="447"/>
      <c r="O73" s="192"/>
      <c r="P73" s="192"/>
      <c r="AB73" s="192"/>
      <c r="AC73" s="192"/>
    </row>
    <row r="74" spans="2:29" s="147" customFormat="1" ht="12.75" x14ac:dyDescent="0.2">
      <c r="B74" s="147">
        <f t="shared" si="4"/>
        <v>2019</v>
      </c>
      <c r="C74" s="444">
        <v>43525</v>
      </c>
      <c r="D74" s="445">
        <v>2.516</v>
      </c>
      <c r="E74" s="141" t="e">
        <v>#N/A</v>
      </c>
      <c r="F74" s="446">
        <f t="shared" ref="F74:F82" si="17">AVERAGEIF($B$36:$B$95,B74,$G$36:$G$95)</f>
        <v>2.6099755</v>
      </c>
      <c r="G74" s="446">
        <v>2.516</v>
      </c>
      <c r="H74" s="447"/>
      <c r="I74" s="445">
        <v>1.5747380952380952</v>
      </c>
      <c r="J74" s="141" t="e">
        <v>#N/A</v>
      </c>
      <c r="K74" s="446">
        <f t="shared" ref="K74:K82" si="18">AVERAGEIF($B$36:$B$95,B74,$L$36:$L$95)</f>
        <v>1.5500436507936508</v>
      </c>
      <c r="L74" s="446">
        <v>1.5747380952380952</v>
      </c>
      <c r="M74" s="447"/>
      <c r="O74" s="192"/>
      <c r="P74" s="192"/>
      <c r="AB74" s="192"/>
      <c r="AC74" s="192"/>
    </row>
    <row r="75" spans="2:29" s="147" customFormat="1" ht="12.75" x14ac:dyDescent="0.2">
      <c r="B75" s="147">
        <f t="shared" si="4"/>
        <v>2019</v>
      </c>
      <c r="C75" s="444">
        <v>43556</v>
      </c>
      <c r="D75" s="445">
        <v>2.7983999999999996</v>
      </c>
      <c r="E75" s="141" t="e">
        <v>#N/A</v>
      </c>
      <c r="F75" s="446">
        <f t="shared" si="17"/>
        <v>2.6099755</v>
      </c>
      <c r="G75" s="446">
        <v>2.7983999999999996</v>
      </c>
      <c r="H75" s="447"/>
      <c r="I75" s="445">
        <v>1.6960238095238096</v>
      </c>
      <c r="J75" s="141" t="e">
        <v>#N/A</v>
      </c>
      <c r="K75" s="446">
        <f t="shared" si="18"/>
        <v>1.5500436507936508</v>
      </c>
      <c r="L75" s="446">
        <v>1.6960238095238096</v>
      </c>
      <c r="M75" s="447"/>
      <c r="O75" s="192"/>
      <c r="P75" s="192"/>
      <c r="AB75" s="192"/>
      <c r="AC75" s="192"/>
    </row>
    <row r="76" spans="2:29" s="147" customFormat="1" ht="12.75" x14ac:dyDescent="0.2">
      <c r="B76" s="147">
        <f t="shared" si="4"/>
        <v>2019</v>
      </c>
      <c r="C76" s="444">
        <v>43586</v>
      </c>
      <c r="D76" s="445">
        <v>2.8592500000000003</v>
      </c>
      <c r="E76" s="141" t="e">
        <v>#N/A</v>
      </c>
      <c r="F76" s="446">
        <f t="shared" si="17"/>
        <v>2.6099755</v>
      </c>
      <c r="G76" s="446">
        <v>2.8592500000000003</v>
      </c>
      <c r="H76" s="447"/>
      <c r="I76" s="445">
        <v>1.698047619047619</v>
      </c>
      <c r="J76" s="141" t="e">
        <v>#N/A</v>
      </c>
      <c r="K76" s="446">
        <f t="shared" si="18"/>
        <v>1.5500436507936508</v>
      </c>
      <c r="L76" s="446">
        <v>1.698047619047619</v>
      </c>
      <c r="M76" s="447"/>
      <c r="O76" s="192"/>
      <c r="P76" s="192"/>
      <c r="AB76" s="192"/>
      <c r="AC76" s="192"/>
    </row>
    <row r="77" spans="2:29" s="147" customFormat="1" ht="12.75" x14ac:dyDescent="0.2">
      <c r="B77" s="147">
        <f t="shared" si="4"/>
        <v>2019</v>
      </c>
      <c r="C77" s="444">
        <v>43617</v>
      </c>
      <c r="D77" s="445">
        <v>2.7157499999999999</v>
      </c>
      <c r="E77" s="141" t="e">
        <v>#N/A</v>
      </c>
      <c r="F77" s="446">
        <f t="shared" si="17"/>
        <v>2.6099755</v>
      </c>
      <c r="G77" s="446">
        <v>2.7157499999999999</v>
      </c>
      <c r="H77" s="447"/>
      <c r="I77" s="445">
        <v>1.5290714285714286</v>
      </c>
      <c r="J77" s="141" t="e">
        <v>#N/A</v>
      </c>
      <c r="K77" s="446">
        <f t="shared" si="18"/>
        <v>1.5500436507936508</v>
      </c>
      <c r="L77" s="446">
        <v>1.5290714285714286</v>
      </c>
      <c r="M77" s="447"/>
      <c r="O77" s="192"/>
      <c r="P77" s="192"/>
      <c r="AB77" s="192"/>
      <c r="AC77" s="192"/>
    </row>
    <row r="78" spans="2:29" s="147" customFormat="1" ht="12.75" x14ac:dyDescent="0.2">
      <c r="B78" s="147">
        <f t="shared" si="4"/>
        <v>2019</v>
      </c>
      <c r="C78" s="444">
        <v>43647</v>
      </c>
      <c r="D78" s="445">
        <v>2.74</v>
      </c>
      <c r="E78" s="141">
        <v>2.74</v>
      </c>
      <c r="F78" s="446">
        <f t="shared" si="17"/>
        <v>2.6099755</v>
      </c>
      <c r="G78" s="446">
        <v>2.74</v>
      </c>
      <c r="H78" s="447"/>
      <c r="I78" s="445">
        <v>1.5223809523809524</v>
      </c>
      <c r="J78" s="141">
        <v>1.5223809523809524</v>
      </c>
      <c r="K78" s="446">
        <f t="shared" si="18"/>
        <v>1.5500436507936508</v>
      </c>
      <c r="L78" s="446">
        <v>1.5223809523809524</v>
      </c>
      <c r="M78" s="447"/>
      <c r="O78" s="192"/>
      <c r="P78" s="192"/>
      <c r="AB78" s="192"/>
      <c r="AC78" s="192"/>
    </row>
    <row r="79" spans="2:29" s="147" customFormat="1" ht="12.75" x14ac:dyDescent="0.2">
      <c r="B79" s="147">
        <f t="shared" si="4"/>
        <v>2019</v>
      </c>
      <c r="C79" s="444">
        <v>43678</v>
      </c>
      <c r="D79" s="445" t="e">
        <v>#N/A</v>
      </c>
      <c r="E79" s="141">
        <v>2.6757909999999998</v>
      </c>
      <c r="F79" s="446">
        <f t="shared" si="17"/>
        <v>2.6099755</v>
      </c>
      <c r="G79" s="446">
        <v>2.6757909999999998</v>
      </c>
      <c r="H79" s="447"/>
      <c r="I79" s="445" t="e">
        <v>#N/A</v>
      </c>
      <c r="J79" s="141">
        <v>1.4761904761904763</v>
      </c>
      <c r="K79" s="446">
        <f t="shared" si="18"/>
        <v>1.5500436507936508</v>
      </c>
      <c r="L79" s="446">
        <v>1.4761904761904763</v>
      </c>
      <c r="M79" s="447"/>
      <c r="O79" s="192"/>
      <c r="P79" s="192"/>
      <c r="AB79" s="192"/>
      <c r="AC79" s="192"/>
    </row>
    <row r="80" spans="2:29" s="147" customFormat="1" ht="12.75" x14ac:dyDescent="0.2">
      <c r="B80" s="147">
        <f t="shared" si="4"/>
        <v>2019</v>
      </c>
      <c r="C80" s="444">
        <v>43709</v>
      </c>
      <c r="D80" s="445" t="e">
        <v>#N/A</v>
      </c>
      <c r="E80" s="141">
        <v>2.6423619999999999</v>
      </c>
      <c r="F80" s="446">
        <f t="shared" si="17"/>
        <v>2.6099755</v>
      </c>
      <c r="G80" s="446">
        <v>2.6423619999999999</v>
      </c>
      <c r="H80" s="447"/>
      <c r="I80" s="445" t="e">
        <v>#N/A</v>
      </c>
      <c r="J80" s="141">
        <v>1.5238095238095237</v>
      </c>
      <c r="K80" s="446">
        <f t="shared" si="18"/>
        <v>1.5500436507936508</v>
      </c>
      <c r="L80" s="446">
        <v>1.5238095238095237</v>
      </c>
      <c r="M80" s="447"/>
      <c r="O80" s="192"/>
      <c r="P80" s="192"/>
      <c r="AB80" s="192"/>
      <c r="AC80" s="192"/>
    </row>
    <row r="81" spans="2:29" s="147" customFormat="1" ht="12.75" x14ac:dyDescent="0.2">
      <c r="B81" s="147">
        <f t="shared" si="4"/>
        <v>2019</v>
      </c>
      <c r="C81" s="444">
        <v>43739</v>
      </c>
      <c r="D81" s="445" t="e">
        <v>#N/A</v>
      </c>
      <c r="E81" s="141">
        <v>2.6483600000000003</v>
      </c>
      <c r="F81" s="446">
        <f t="shared" si="17"/>
        <v>2.6099755</v>
      </c>
      <c r="G81" s="446">
        <v>2.6483600000000003</v>
      </c>
      <c r="H81" s="447"/>
      <c r="I81" s="445" t="e">
        <v>#N/A</v>
      </c>
      <c r="J81" s="141">
        <v>1.5476190476190477</v>
      </c>
      <c r="K81" s="446">
        <f t="shared" si="18"/>
        <v>1.5500436507936508</v>
      </c>
      <c r="L81" s="446">
        <v>1.5476190476190477</v>
      </c>
      <c r="M81" s="447"/>
      <c r="O81" s="192"/>
      <c r="P81" s="192"/>
      <c r="AB81" s="192"/>
      <c r="AC81" s="192"/>
    </row>
    <row r="82" spans="2:29" s="147" customFormat="1" ht="12.75" x14ac:dyDescent="0.2">
      <c r="B82" s="147">
        <f t="shared" si="4"/>
        <v>2019</v>
      </c>
      <c r="C82" s="444">
        <v>43770</v>
      </c>
      <c r="D82" s="445" t="e">
        <v>#N/A</v>
      </c>
      <c r="E82" s="141">
        <v>2.6143560000000003</v>
      </c>
      <c r="F82" s="446">
        <f t="shared" si="17"/>
        <v>2.6099755</v>
      </c>
      <c r="G82" s="446">
        <v>2.6143560000000003</v>
      </c>
      <c r="H82" s="447"/>
      <c r="I82" s="445" t="e">
        <v>#N/A</v>
      </c>
      <c r="J82" s="141">
        <v>1.5476190476190477</v>
      </c>
      <c r="K82" s="446">
        <f t="shared" si="18"/>
        <v>1.5500436507936508</v>
      </c>
      <c r="L82" s="446">
        <v>1.5476190476190477</v>
      </c>
      <c r="M82" s="447"/>
      <c r="O82" s="192"/>
      <c r="P82" s="192"/>
      <c r="AB82" s="192"/>
      <c r="AC82" s="192"/>
    </row>
    <row r="83" spans="2:29" s="147" customFormat="1" ht="12.75" x14ac:dyDescent="0.2">
      <c r="B83" s="147">
        <f t="shared" si="4"/>
        <v>2019</v>
      </c>
      <c r="C83" s="444">
        <v>43800</v>
      </c>
      <c r="D83" s="445" t="e">
        <v>#N/A</v>
      </c>
      <c r="E83" s="141">
        <v>2.5524369999999998</v>
      </c>
      <c r="F83" s="446"/>
      <c r="G83" s="446">
        <v>2.5524369999999998</v>
      </c>
      <c r="H83" s="447"/>
      <c r="I83" s="445" t="e">
        <v>#N/A</v>
      </c>
      <c r="J83" s="141">
        <v>1.5476190476190477</v>
      </c>
      <c r="K83" s="446"/>
      <c r="L83" s="446">
        <v>1.5476190476190477</v>
      </c>
      <c r="M83" s="447"/>
      <c r="O83" s="192"/>
      <c r="P83" s="192"/>
      <c r="AB83" s="192"/>
      <c r="AC83" s="192"/>
    </row>
    <row r="84" spans="2:29" s="147" customFormat="1" ht="12.75" x14ac:dyDescent="0.2">
      <c r="B84" s="147">
        <f t="shared" si="4"/>
        <v>2020</v>
      </c>
      <c r="C84" s="444">
        <v>43831</v>
      </c>
      <c r="D84" s="445" t="e">
        <v>#N/A</v>
      </c>
      <c r="E84" s="141">
        <v>2.5204719999999998</v>
      </c>
      <c r="F84" s="446"/>
      <c r="G84" s="446">
        <v>2.5204719999999998</v>
      </c>
      <c r="H84" s="447"/>
      <c r="I84" s="445" t="e">
        <v>#N/A</v>
      </c>
      <c r="J84" s="141">
        <v>1.5476190476190477</v>
      </c>
      <c r="K84" s="446"/>
      <c r="L84" s="446">
        <v>1.5476190476190477</v>
      </c>
      <c r="M84" s="447"/>
      <c r="O84" s="192"/>
      <c r="P84" s="192"/>
      <c r="AB84" s="192"/>
      <c r="AC84" s="192"/>
    </row>
    <row r="85" spans="2:29" s="147" customFormat="1" ht="12.75" x14ac:dyDescent="0.2">
      <c r="B85" s="147">
        <f t="shared" si="4"/>
        <v>2020</v>
      </c>
      <c r="C85" s="444">
        <v>43862</v>
      </c>
      <c r="D85" s="445" t="e">
        <v>#N/A</v>
      </c>
      <c r="E85" s="141">
        <v>2.6436799999999998</v>
      </c>
      <c r="F85" s="446">
        <f t="shared" ref="F85" si="19">AVERAGEIF($B$36:$B$95,B85,$G$36:$G$95)</f>
        <v>2.7040509166666666</v>
      </c>
      <c r="G85" s="446">
        <v>2.6436799999999998</v>
      </c>
      <c r="H85" s="447"/>
      <c r="I85" s="445" t="e">
        <v>#N/A</v>
      </c>
      <c r="J85" s="141">
        <v>1.5476190476190477</v>
      </c>
      <c r="K85" s="446">
        <f t="shared" ref="K85" si="20">AVERAGEIF($B$36:$B$95,B85,$L$36:$L$95)</f>
        <v>1.5476190476190477</v>
      </c>
      <c r="L85" s="446">
        <v>1.5476190476190477</v>
      </c>
      <c r="M85" s="447"/>
      <c r="O85" s="192"/>
      <c r="P85" s="192"/>
      <c r="AB85" s="192"/>
      <c r="AC85" s="192"/>
    </row>
    <row r="86" spans="2:29" s="147" customFormat="1" ht="12.75" x14ac:dyDescent="0.2">
      <c r="B86" s="147">
        <f t="shared" si="4"/>
        <v>2020</v>
      </c>
      <c r="C86" s="444">
        <v>43891</v>
      </c>
      <c r="D86" s="445" t="e">
        <v>#N/A</v>
      </c>
      <c r="E86" s="141">
        <v>2.7327159999999999</v>
      </c>
      <c r="F86" s="446">
        <f t="shared" ref="F86:F94" si="21">AVERAGEIF($B$36:$B$95,B86,$G$36:$G$95)</f>
        <v>2.7040509166666666</v>
      </c>
      <c r="G86" s="446">
        <v>2.7327159999999999</v>
      </c>
      <c r="H86" s="447"/>
      <c r="I86" s="445" t="e">
        <v>#N/A</v>
      </c>
      <c r="J86" s="141">
        <v>1.5476190476190477</v>
      </c>
      <c r="K86" s="446">
        <f t="shared" ref="K86:K94" si="22">AVERAGEIF($B$36:$B$95,B86,$L$36:$L$95)</f>
        <v>1.5476190476190477</v>
      </c>
      <c r="L86" s="446">
        <v>1.5476190476190477</v>
      </c>
      <c r="M86" s="447"/>
      <c r="O86" s="192"/>
      <c r="P86" s="192"/>
      <c r="AB86" s="192"/>
      <c r="AC86" s="192"/>
    </row>
    <row r="87" spans="2:29" s="147" customFormat="1" ht="12.75" x14ac:dyDescent="0.2">
      <c r="B87" s="147">
        <f t="shared" si="4"/>
        <v>2020</v>
      </c>
      <c r="C87" s="444">
        <v>43922</v>
      </c>
      <c r="D87" s="445" t="e">
        <v>#N/A</v>
      </c>
      <c r="E87" s="141">
        <v>2.7495060000000002</v>
      </c>
      <c r="F87" s="446">
        <f t="shared" si="21"/>
        <v>2.7040509166666666</v>
      </c>
      <c r="G87" s="446">
        <v>2.7495060000000002</v>
      </c>
      <c r="H87" s="447"/>
      <c r="I87" s="445" t="e">
        <v>#N/A</v>
      </c>
      <c r="J87" s="141">
        <v>1.5476190476190477</v>
      </c>
      <c r="K87" s="446">
        <f t="shared" si="22"/>
        <v>1.5476190476190477</v>
      </c>
      <c r="L87" s="446">
        <v>1.5476190476190477</v>
      </c>
      <c r="M87" s="447"/>
      <c r="O87" s="192"/>
      <c r="P87" s="192"/>
      <c r="AB87" s="192"/>
      <c r="AC87" s="192"/>
    </row>
    <row r="88" spans="2:29" s="147" customFormat="1" ht="12.75" x14ac:dyDescent="0.2">
      <c r="B88" s="147">
        <f t="shared" ref="B88:B95" si="23">YEAR(C88)</f>
        <v>2020</v>
      </c>
      <c r="C88" s="444">
        <v>43952</v>
      </c>
      <c r="D88" s="445" t="e">
        <v>#N/A</v>
      </c>
      <c r="E88" s="141">
        <v>2.7860010000000002</v>
      </c>
      <c r="F88" s="446">
        <f t="shared" si="21"/>
        <v>2.7040509166666666</v>
      </c>
      <c r="G88" s="446">
        <v>2.7860010000000002</v>
      </c>
      <c r="H88" s="447"/>
      <c r="I88" s="445" t="e">
        <v>#N/A</v>
      </c>
      <c r="J88" s="141">
        <v>1.5476190476190477</v>
      </c>
      <c r="K88" s="446">
        <f t="shared" si="22"/>
        <v>1.5476190476190477</v>
      </c>
      <c r="L88" s="446">
        <v>1.5476190476190477</v>
      </c>
      <c r="M88" s="447"/>
      <c r="O88" s="192"/>
      <c r="P88" s="192"/>
      <c r="AB88" s="192"/>
      <c r="AC88" s="192"/>
    </row>
    <row r="89" spans="2:29" s="147" customFormat="1" ht="12.75" x14ac:dyDescent="0.2">
      <c r="B89" s="147">
        <f t="shared" si="23"/>
        <v>2020</v>
      </c>
      <c r="C89" s="444">
        <v>43983</v>
      </c>
      <c r="D89" s="445" t="e">
        <v>#N/A</v>
      </c>
      <c r="E89" s="141">
        <v>2.8396969999999997</v>
      </c>
      <c r="F89" s="446">
        <f t="shared" si="21"/>
        <v>2.7040509166666666</v>
      </c>
      <c r="G89" s="446">
        <v>2.8396969999999997</v>
      </c>
      <c r="H89" s="447"/>
      <c r="I89" s="445" t="e">
        <v>#N/A</v>
      </c>
      <c r="J89" s="141">
        <v>1.5476190476190477</v>
      </c>
      <c r="K89" s="446">
        <f t="shared" si="22"/>
        <v>1.5476190476190477</v>
      </c>
      <c r="L89" s="446">
        <v>1.5476190476190477</v>
      </c>
      <c r="M89" s="447"/>
      <c r="O89" s="192"/>
      <c r="P89" s="192"/>
      <c r="AB89" s="192"/>
      <c r="AC89" s="192"/>
    </row>
    <row r="90" spans="2:29" s="147" customFormat="1" ht="12.75" x14ac:dyDescent="0.2">
      <c r="B90" s="147">
        <f t="shared" si="23"/>
        <v>2020</v>
      </c>
      <c r="C90" s="444">
        <v>44013</v>
      </c>
      <c r="D90" s="445" t="e">
        <v>#N/A</v>
      </c>
      <c r="E90" s="141">
        <v>2.8159100000000001</v>
      </c>
      <c r="F90" s="446">
        <f t="shared" si="21"/>
        <v>2.7040509166666666</v>
      </c>
      <c r="G90" s="446">
        <v>2.8159100000000001</v>
      </c>
      <c r="H90" s="447"/>
      <c r="I90" s="445" t="e">
        <v>#N/A</v>
      </c>
      <c r="J90" s="141">
        <v>1.5476190476190477</v>
      </c>
      <c r="K90" s="446">
        <f t="shared" si="22"/>
        <v>1.5476190476190477</v>
      </c>
      <c r="L90" s="446">
        <v>1.5476190476190477</v>
      </c>
      <c r="M90" s="447"/>
      <c r="O90" s="192"/>
      <c r="P90" s="192"/>
      <c r="AB90" s="192"/>
      <c r="AC90" s="192"/>
    </row>
    <row r="91" spans="2:29" s="147" customFormat="1" ht="12.75" x14ac:dyDescent="0.2">
      <c r="B91" s="147">
        <f t="shared" si="23"/>
        <v>2020</v>
      </c>
      <c r="C91" s="444">
        <v>44044</v>
      </c>
      <c r="D91" s="445" t="e">
        <v>#N/A</v>
      </c>
      <c r="E91" s="141">
        <v>2.7696990000000001</v>
      </c>
      <c r="F91" s="446">
        <f t="shared" si="21"/>
        <v>2.7040509166666666</v>
      </c>
      <c r="G91" s="446">
        <v>2.7696990000000001</v>
      </c>
      <c r="H91" s="447"/>
      <c r="I91" s="445" t="e">
        <v>#N/A</v>
      </c>
      <c r="J91" s="141">
        <v>1.5476190476190477</v>
      </c>
      <c r="K91" s="446">
        <f t="shared" si="22"/>
        <v>1.5476190476190477</v>
      </c>
      <c r="L91" s="446">
        <v>1.5476190476190477</v>
      </c>
      <c r="M91" s="447"/>
      <c r="O91" s="192"/>
      <c r="P91" s="192"/>
      <c r="AB91" s="192"/>
      <c r="AC91" s="192"/>
    </row>
    <row r="92" spans="2:29" s="147" customFormat="1" ht="12.75" x14ac:dyDescent="0.2">
      <c r="B92" s="147">
        <f t="shared" si="23"/>
        <v>2020</v>
      </c>
      <c r="C92" s="444">
        <v>44075</v>
      </c>
      <c r="D92" s="445" t="e">
        <v>#N/A</v>
      </c>
      <c r="E92" s="141">
        <v>2.7209320000000004</v>
      </c>
      <c r="F92" s="446">
        <f t="shared" si="21"/>
        <v>2.7040509166666666</v>
      </c>
      <c r="G92" s="446">
        <v>2.7209320000000004</v>
      </c>
      <c r="H92" s="447"/>
      <c r="I92" s="445" t="e">
        <v>#N/A</v>
      </c>
      <c r="J92" s="141">
        <v>1.5476190476190477</v>
      </c>
      <c r="K92" s="446">
        <f t="shared" si="22"/>
        <v>1.5476190476190477</v>
      </c>
      <c r="L92" s="446">
        <v>1.5476190476190477</v>
      </c>
      <c r="M92" s="447"/>
      <c r="O92" s="192"/>
      <c r="P92" s="192"/>
      <c r="AB92" s="192"/>
      <c r="AC92" s="192"/>
    </row>
    <row r="93" spans="2:29" s="147" customFormat="1" ht="12.75" x14ac:dyDescent="0.2">
      <c r="B93" s="147">
        <f t="shared" si="23"/>
        <v>2020</v>
      </c>
      <c r="C93" s="444">
        <v>44105</v>
      </c>
      <c r="D93" s="445" t="e">
        <v>#N/A</v>
      </c>
      <c r="E93" s="141">
        <v>2.6688209999999999</v>
      </c>
      <c r="F93" s="446">
        <f t="shared" si="21"/>
        <v>2.7040509166666666</v>
      </c>
      <c r="G93" s="446">
        <v>2.6688209999999999</v>
      </c>
      <c r="H93" s="447"/>
      <c r="I93" s="445" t="e">
        <v>#N/A</v>
      </c>
      <c r="J93" s="141">
        <v>1.5476190476190477</v>
      </c>
      <c r="K93" s="446">
        <f t="shared" si="22"/>
        <v>1.5476190476190477</v>
      </c>
      <c r="L93" s="446">
        <v>1.5476190476190477</v>
      </c>
      <c r="M93" s="447"/>
      <c r="O93" s="192"/>
      <c r="P93" s="192"/>
      <c r="AB93" s="192"/>
      <c r="AC93" s="192"/>
    </row>
    <row r="94" spans="2:29" s="147" customFormat="1" ht="12.75" x14ac:dyDescent="0.2">
      <c r="B94" s="147">
        <f t="shared" si="23"/>
        <v>2020</v>
      </c>
      <c r="C94" s="444">
        <v>44136</v>
      </c>
      <c r="D94" s="445" t="e">
        <v>#N/A</v>
      </c>
      <c r="E94" s="141">
        <v>2.6316730000000002</v>
      </c>
      <c r="F94" s="446">
        <f t="shared" si="21"/>
        <v>2.7040509166666666</v>
      </c>
      <c r="G94" s="446">
        <v>2.6316730000000002</v>
      </c>
      <c r="H94" s="447"/>
      <c r="I94" s="445" t="e">
        <v>#N/A</v>
      </c>
      <c r="J94" s="141">
        <v>1.5476190476190477</v>
      </c>
      <c r="K94" s="446">
        <f t="shared" si="22"/>
        <v>1.5476190476190477</v>
      </c>
      <c r="L94" s="446">
        <v>1.5476190476190477</v>
      </c>
      <c r="M94" s="447"/>
      <c r="O94" s="192"/>
      <c r="P94" s="192"/>
      <c r="AB94" s="192"/>
      <c r="AC94" s="192"/>
    </row>
    <row r="95" spans="2:29" s="147" customFormat="1" ht="12.75" x14ac:dyDescent="0.2">
      <c r="B95" s="147">
        <f t="shared" si="23"/>
        <v>2020</v>
      </c>
      <c r="C95" s="444">
        <v>44166</v>
      </c>
      <c r="D95" s="445" t="e">
        <v>#N/A</v>
      </c>
      <c r="E95" s="141">
        <v>2.5695040000000002</v>
      </c>
      <c r="F95" s="446"/>
      <c r="G95" s="446">
        <v>2.5695040000000002</v>
      </c>
      <c r="H95" s="447"/>
      <c r="I95" s="445" t="e">
        <v>#N/A</v>
      </c>
      <c r="J95" s="141">
        <v>1.5476190476190477</v>
      </c>
      <c r="K95" s="446"/>
      <c r="L95" s="446">
        <v>1.5476190476190477</v>
      </c>
      <c r="M95" s="447"/>
      <c r="O95" s="192"/>
      <c r="P95" s="192"/>
      <c r="AB95" s="192"/>
      <c r="AC95" s="192"/>
    </row>
    <row r="96" spans="2:29" s="147" customFormat="1" ht="12.75" x14ac:dyDescent="0.2">
      <c r="G96" s="446"/>
      <c r="O96" s="192"/>
      <c r="P96" s="192"/>
      <c r="AB96" s="192"/>
      <c r="AC96" s="192"/>
    </row>
    <row r="97" spans="2:29" s="147" customFormat="1" ht="12.75" x14ac:dyDescent="0.2">
      <c r="G97" s="446"/>
      <c r="O97" s="192"/>
      <c r="P97" s="192"/>
      <c r="AB97" s="192"/>
      <c r="AC97" s="192"/>
    </row>
    <row r="98" spans="2:29" s="147" customFormat="1" ht="12.75" x14ac:dyDescent="0.2">
      <c r="G98" s="446"/>
      <c r="O98" s="192"/>
      <c r="P98" s="192"/>
      <c r="AB98" s="192"/>
      <c r="AC98" s="192"/>
    </row>
    <row r="99" spans="2:29" s="147" customFormat="1" ht="12.75" x14ac:dyDescent="0.2">
      <c r="B99" s="75"/>
      <c r="C99" s="75" t="s">
        <v>0</v>
      </c>
      <c r="G99" s="446"/>
      <c r="O99" s="192"/>
      <c r="P99" s="192"/>
      <c r="AB99" s="192"/>
      <c r="AC99" s="192"/>
    </row>
    <row r="100" spans="2:29" s="147" customFormat="1" ht="12.75" x14ac:dyDescent="0.2">
      <c r="B100" s="30">
        <v>2.5</v>
      </c>
      <c r="C100" s="29">
        <v>-0.5</v>
      </c>
      <c r="G100" s="446"/>
      <c r="O100" s="192"/>
      <c r="P100" s="192"/>
      <c r="AB100" s="192"/>
      <c r="AC100" s="192"/>
    </row>
    <row r="101" spans="2:29" s="147" customFormat="1" ht="12.75" x14ac:dyDescent="0.2">
      <c r="B101" s="30">
        <v>2.5</v>
      </c>
      <c r="C101" s="29">
        <v>0.5</v>
      </c>
      <c r="G101" s="446"/>
      <c r="O101" s="192"/>
      <c r="P101" s="192"/>
      <c r="AB101" s="192"/>
      <c r="AC101" s="192"/>
    </row>
    <row r="102" spans="2:29" s="147" customFormat="1" ht="12.75" x14ac:dyDescent="0.2">
      <c r="G102" s="446"/>
      <c r="O102" s="192"/>
      <c r="P102" s="192"/>
      <c r="AB102" s="192"/>
      <c r="AC102" s="192"/>
    </row>
    <row r="103" spans="2:29" s="147" customFormat="1" ht="12.75" x14ac:dyDescent="0.2">
      <c r="G103" s="446"/>
      <c r="O103" s="192"/>
      <c r="P103" s="192"/>
      <c r="AB103" s="192"/>
      <c r="AC103" s="192"/>
    </row>
    <row r="104" spans="2:29" s="147" customFormat="1" ht="12.75" x14ac:dyDescent="0.2">
      <c r="G104" s="446"/>
      <c r="O104" s="192"/>
      <c r="P104" s="192"/>
      <c r="AB104" s="192"/>
      <c r="AC104" s="192"/>
    </row>
    <row r="105" spans="2:29" s="147" customFormat="1" ht="12.75" x14ac:dyDescent="0.2">
      <c r="G105" s="446"/>
      <c r="O105" s="192"/>
      <c r="P105" s="192"/>
      <c r="AB105" s="192"/>
      <c r="AC105" s="192"/>
    </row>
    <row r="106" spans="2:29" s="147" customFormat="1" ht="12.75" x14ac:dyDescent="0.2">
      <c r="G106" s="446"/>
      <c r="O106" s="192"/>
      <c r="P106" s="192"/>
      <c r="AB106" s="192"/>
      <c r="AC106" s="192"/>
    </row>
    <row r="107" spans="2:29" s="147" customFormat="1" ht="12.75" x14ac:dyDescent="0.2">
      <c r="G107" s="446"/>
      <c r="O107" s="192"/>
      <c r="P107" s="192"/>
      <c r="AB107" s="192"/>
      <c r="AC107" s="192"/>
    </row>
    <row r="108" spans="2:29" s="147" customFormat="1" ht="12.75" x14ac:dyDescent="0.2">
      <c r="G108" s="446"/>
      <c r="O108" s="192"/>
      <c r="P108" s="192"/>
      <c r="AB108" s="192"/>
      <c r="AC108" s="192"/>
    </row>
    <row r="109" spans="2:29" s="147" customFormat="1" ht="12.75" x14ac:dyDescent="0.2">
      <c r="G109" s="446"/>
      <c r="O109" s="192"/>
      <c r="P109" s="192"/>
      <c r="AB109" s="192"/>
      <c r="AC109" s="192"/>
    </row>
    <row r="110" spans="2:29" s="147" customFormat="1" ht="12.75" x14ac:dyDescent="0.2">
      <c r="G110" s="446"/>
      <c r="O110" s="192"/>
      <c r="P110" s="192"/>
      <c r="AB110" s="192"/>
      <c r="AC110" s="192"/>
    </row>
    <row r="111" spans="2:29" s="147" customFormat="1" ht="12.75" x14ac:dyDescent="0.2">
      <c r="G111" s="446"/>
      <c r="O111" s="192"/>
      <c r="P111" s="192"/>
      <c r="AB111" s="192"/>
      <c r="AC111" s="192"/>
    </row>
    <row r="112" spans="2:29" s="147" customFormat="1" ht="12.75" x14ac:dyDescent="0.2">
      <c r="G112" s="446"/>
      <c r="O112" s="192"/>
      <c r="P112" s="192"/>
      <c r="AB112" s="192"/>
      <c r="AC112" s="192"/>
    </row>
    <row r="113" spans="7:29" s="147" customFormat="1" ht="12.75" x14ac:dyDescent="0.2">
      <c r="G113" s="446"/>
      <c r="O113" s="192"/>
      <c r="P113" s="192"/>
      <c r="AB113" s="192"/>
      <c r="AC113" s="192"/>
    </row>
    <row r="114" spans="7:29" s="147" customFormat="1" ht="12.75" x14ac:dyDescent="0.2">
      <c r="G114" s="446"/>
      <c r="O114" s="192"/>
      <c r="P114" s="192"/>
      <c r="AB114" s="192"/>
      <c r="AC114" s="192"/>
    </row>
    <row r="115" spans="7:29" s="147" customFormat="1" ht="12.75" x14ac:dyDescent="0.2">
      <c r="G115" s="446"/>
      <c r="O115" s="192"/>
      <c r="P115" s="192"/>
      <c r="AB115" s="192"/>
      <c r="AC115" s="192"/>
    </row>
    <row r="116" spans="7:29" s="147" customFormat="1" ht="12.75" x14ac:dyDescent="0.2">
      <c r="G116" s="446"/>
      <c r="O116" s="192"/>
      <c r="P116" s="192"/>
      <c r="AB116" s="192"/>
      <c r="AC116" s="192"/>
    </row>
    <row r="117" spans="7:29" s="147" customFormat="1" ht="12.75" x14ac:dyDescent="0.2">
      <c r="G117" s="446"/>
      <c r="O117" s="192"/>
      <c r="P117" s="192"/>
      <c r="AB117" s="192"/>
      <c r="AC117" s="192"/>
    </row>
    <row r="118" spans="7:29" s="147" customFormat="1" ht="12.75" x14ac:dyDescent="0.2">
      <c r="G118" s="446"/>
      <c r="O118" s="192"/>
      <c r="P118" s="192"/>
      <c r="AB118" s="192"/>
      <c r="AC118" s="192"/>
    </row>
    <row r="119" spans="7:29" s="147" customFormat="1" ht="12.75" x14ac:dyDescent="0.2">
      <c r="G119" s="446"/>
      <c r="O119" s="192"/>
      <c r="P119" s="192"/>
      <c r="AB119" s="192"/>
      <c r="AC119" s="192"/>
    </row>
    <row r="120" spans="7:29" s="147" customFormat="1" ht="12.75" x14ac:dyDescent="0.2">
      <c r="O120" s="192"/>
      <c r="P120" s="192"/>
      <c r="AB120" s="192"/>
      <c r="AC120" s="192"/>
    </row>
    <row r="121" spans="7:29" s="147" customFormat="1" ht="12.75" x14ac:dyDescent="0.2">
      <c r="O121" s="192"/>
      <c r="P121" s="192"/>
      <c r="AB121" s="192"/>
      <c r="AC121" s="192"/>
    </row>
    <row r="122" spans="7:29" s="147" customFormat="1" ht="12.75" x14ac:dyDescent="0.2">
      <c r="O122" s="192"/>
      <c r="P122" s="192"/>
      <c r="AB122" s="192"/>
      <c r="AC122" s="192"/>
    </row>
    <row r="123" spans="7:29" s="147" customFormat="1" ht="12.75" x14ac:dyDescent="0.2">
      <c r="O123" s="192"/>
      <c r="P123" s="192"/>
      <c r="AB123" s="192"/>
      <c r="AC123" s="192"/>
    </row>
    <row r="124" spans="7:29" s="147" customFormat="1" ht="12.75" x14ac:dyDescent="0.2">
      <c r="O124" s="192"/>
      <c r="P124" s="192"/>
      <c r="AB124" s="192"/>
      <c r="AC124" s="192"/>
    </row>
    <row r="125" spans="7:29" s="147" customFormat="1" ht="12.75" x14ac:dyDescent="0.2">
      <c r="O125" s="192"/>
      <c r="P125" s="192"/>
      <c r="AB125" s="192"/>
      <c r="AC125" s="192"/>
    </row>
    <row r="126" spans="7:29" s="147" customFormat="1" ht="12.75" x14ac:dyDescent="0.2">
      <c r="O126" s="192"/>
      <c r="P126" s="192"/>
      <c r="AB126" s="192"/>
      <c r="AC126" s="192"/>
    </row>
    <row r="127" spans="7:29" s="147" customFormat="1" ht="12.75" x14ac:dyDescent="0.2">
      <c r="O127" s="192"/>
      <c r="P127" s="192"/>
      <c r="AB127" s="192"/>
      <c r="AC127" s="192"/>
    </row>
    <row r="128" spans="7:29" s="147" customFormat="1" ht="12.75" x14ac:dyDescent="0.2">
      <c r="O128" s="192"/>
      <c r="P128" s="192"/>
      <c r="AB128" s="192"/>
      <c r="AC128" s="192"/>
    </row>
    <row r="129" spans="15:29" s="147" customFormat="1" ht="12.75" x14ac:dyDescent="0.2">
      <c r="O129" s="192"/>
      <c r="P129" s="192"/>
      <c r="AB129" s="192"/>
      <c r="AC129" s="192"/>
    </row>
    <row r="130" spans="15:29" s="147" customFormat="1" ht="12.75" x14ac:dyDescent="0.2">
      <c r="O130" s="192"/>
      <c r="P130" s="192"/>
      <c r="AB130" s="192"/>
      <c r="AC130" s="192"/>
    </row>
    <row r="131" spans="15:29" s="147" customFormat="1" ht="12.75" x14ac:dyDescent="0.2">
      <c r="O131" s="192"/>
      <c r="P131" s="192"/>
      <c r="AB131" s="192"/>
      <c r="AC131" s="192"/>
    </row>
    <row r="132" spans="15:29" s="147" customFormat="1" ht="12.75" x14ac:dyDescent="0.2">
      <c r="O132" s="192"/>
      <c r="P132" s="192"/>
      <c r="AB132" s="192"/>
      <c r="AC132" s="192"/>
    </row>
    <row r="133" spans="15:29" s="147" customFormat="1" ht="12.75" x14ac:dyDescent="0.2">
      <c r="O133" s="192"/>
      <c r="P133" s="192"/>
      <c r="AB133" s="192"/>
      <c r="AC133" s="192"/>
    </row>
    <row r="134" spans="15:29" s="147" customFormat="1" ht="12.75" x14ac:dyDescent="0.2">
      <c r="O134" s="192"/>
      <c r="P134" s="192"/>
      <c r="AB134" s="192"/>
      <c r="AC134" s="192"/>
    </row>
    <row r="135" spans="15:29" s="147" customFormat="1" ht="12.75" x14ac:dyDescent="0.2">
      <c r="O135" s="192"/>
      <c r="P135" s="192"/>
      <c r="AB135" s="192"/>
      <c r="AC135" s="192"/>
    </row>
  </sheetData>
  <mergeCells count="2">
    <mergeCell ref="D24:H24"/>
    <mergeCell ref="J24:M24"/>
  </mergeCells>
  <conditionalFormatting sqref="D36:E95 I36:J95">
    <cfRule type="expression" dxfId="119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19.5703125" style="131" customWidth="1"/>
    <col min="18" max="18" width="12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L1" s="148"/>
    </row>
    <row r="2" spans="1:18" ht="15.75" x14ac:dyDescent="0.25">
      <c r="A2" s="44" t="s">
        <v>550</v>
      </c>
      <c r="L2" s="148"/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361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338" t="s">
        <v>297</v>
      </c>
      <c r="R6" s="295" t="s">
        <v>296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339" t="s">
        <v>298</v>
      </c>
      <c r="R7" s="235" t="s">
        <v>304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  <c r="Q8" s="340" t="s">
        <v>441</v>
      </c>
      <c r="R8" s="296" t="s">
        <v>303</v>
      </c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4" spans="1:29" s="441" customFormat="1" ht="14.25" x14ac:dyDescent="0.2">
      <c r="B24" s="30"/>
      <c r="C24" s="30"/>
      <c r="D24" s="573" t="s">
        <v>48</v>
      </c>
      <c r="E24" s="573"/>
      <c r="F24" s="573"/>
      <c r="G24" s="573"/>
      <c r="H24" s="573"/>
      <c r="I24" s="32"/>
      <c r="J24" s="573" t="s">
        <v>302</v>
      </c>
      <c r="K24" s="573"/>
      <c r="L24" s="573"/>
      <c r="M24" s="573"/>
      <c r="O24" s="192"/>
      <c r="P24" s="192"/>
      <c r="AB24" s="192"/>
      <c r="AC24" s="192"/>
    </row>
    <row r="25" spans="1:29" s="441" customFormat="1" ht="14.25" x14ac:dyDescent="0.2">
      <c r="B25" s="77"/>
      <c r="C25" s="77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  <c r="O25" s="192"/>
      <c r="P25" s="192"/>
      <c r="AB25" s="192"/>
      <c r="AC25" s="192"/>
    </row>
    <row r="26" spans="1:29" s="441" customFormat="1" ht="14.25" x14ac:dyDescent="0.2">
      <c r="C26" s="142" t="s">
        <v>297</v>
      </c>
      <c r="D26" s="431">
        <v>1.0414935064999999</v>
      </c>
      <c r="E26" s="431">
        <v>1.2893022774285714</v>
      </c>
      <c r="F26" s="431">
        <v>1.6950221155714287</v>
      </c>
      <c r="G26" s="431">
        <v>1.5511961227142856</v>
      </c>
      <c r="H26" s="431">
        <v>1.5476190476190477</v>
      </c>
      <c r="I26" s="432"/>
      <c r="J26" s="29">
        <f t="shared" ref="J26:M30" si="0">E26-D26</f>
        <v>0.24780877092857145</v>
      </c>
      <c r="K26" s="29">
        <f t="shared" si="0"/>
        <v>0.40571983814285728</v>
      </c>
      <c r="L26" s="29">
        <f t="shared" si="0"/>
        <v>-0.14382599285714304</v>
      </c>
      <c r="M26" s="29">
        <f t="shared" si="0"/>
        <v>-3.5770750952379693E-3</v>
      </c>
      <c r="O26" s="192"/>
      <c r="P26" s="192"/>
      <c r="AB26" s="192"/>
      <c r="AC26" s="192"/>
    </row>
    <row r="27" spans="1:29" s="441" customFormat="1" ht="14.25" x14ac:dyDescent="0.2">
      <c r="C27" s="142" t="s">
        <v>300</v>
      </c>
      <c r="D27" s="431">
        <f>+D29-D26</f>
        <v>0.33699180710000021</v>
      </c>
      <c r="E27" s="431">
        <f>+E29-E26</f>
        <v>0.40017298667142853</v>
      </c>
      <c r="F27" s="431">
        <f>+F29-F26</f>
        <v>0.43810616052857121</v>
      </c>
      <c r="G27" s="431">
        <f>+G29-G26</f>
        <v>0.45952577648571435</v>
      </c>
      <c r="H27" s="431">
        <f>+H29-H26</f>
        <v>0.65238506738095237</v>
      </c>
      <c r="I27" s="432"/>
      <c r="J27" s="29">
        <f t="shared" si="0"/>
        <v>6.3181179571428325E-2</v>
      </c>
      <c r="K27" s="29">
        <f t="shared" si="0"/>
        <v>3.7933173857142677E-2</v>
      </c>
      <c r="L27" s="29">
        <f t="shared" si="0"/>
        <v>2.1419615957143145E-2</v>
      </c>
      <c r="M27" s="29">
        <f t="shared" si="0"/>
        <v>0.19285929089523801</v>
      </c>
      <c r="O27" s="192"/>
      <c r="P27" s="192"/>
      <c r="AB27" s="192"/>
      <c r="AC27" s="192"/>
    </row>
    <row r="28" spans="1:29" s="441" customFormat="1" ht="14.25" x14ac:dyDescent="0.2">
      <c r="C28" s="151" t="s">
        <v>301</v>
      </c>
      <c r="D28" s="433">
        <f>+D30-D29</f>
        <v>0.93190226199999993</v>
      </c>
      <c r="E28" s="433">
        <f>+E30-E29</f>
        <v>0.96495289520000016</v>
      </c>
      <c r="F28" s="433">
        <f>+F30-F29</f>
        <v>1.0502196484000001</v>
      </c>
      <c r="G28" s="433">
        <f>+G30-G29</f>
        <v>1.0637510840000002</v>
      </c>
      <c r="H28" s="433">
        <f>+H30-H29</f>
        <v>1.0238565225</v>
      </c>
      <c r="I28" s="434"/>
      <c r="J28" s="435">
        <f t="shared" si="0"/>
        <v>3.3050633200000235E-2</v>
      </c>
      <c r="K28" s="435">
        <f t="shared" si="0"/>
        <v>8.5266753199999989E-2</v>
      </c>
      <c r="L28" s="435">
        <f t="shared" si="0"/>
        <v>1.353143560000003E-2</v>
      </c>
      <c r="M28" s="435">
        <f t="shared" si="0"/>
        <v>-3.9894561500000147E-2</v>
      </c>
      <c r="O28" s="192"/>
      <c r="P28" s="192"/>
      <c r="AB28" s="192"/>
      <c r="AC28" s="192"/>
    </row>
    <row r="29" spans="1:29" s="441" customFormat="1" ht="14.25" x14ac:dyDescent="0.2">
      <c r="C29" s="142" t="s">
        <v>455</v>
      </c>
      <c r="D29" s="431">
        <v>1.3784853136000002</v>
      </c>
      <c r="E29" s="431">
        <v>1.6894752640999999</v>
      </c>
      <c r="F29" s="431">
        <v>2.1331282760999999</v>
      </c>
      <c r="G29" s="431">
        <v>2.0107218992</v>
      </c>
      <c r="H29" s="431">
        <v>2.200004115</v>
      </c>
      <c r="I29" s="432"/>
      <c r="J29" s="29">
        <f t="shared" si="0"/>
        <v>0.31098995049999978</v>
      </c>
      <c r="K29" s="29">
        <f t="shared" si="0"/>
        <v>0.44365301199999996</v>
      </c>
      <c r="L29" s="29">
        <f t="shared" si="0"/>
        <v>-0.12240637689999989</v>
      </c>
      <c r="M29" s="29">
        <f t="shared" si="0"/>
        <v>0.18928221580000004</v>
      </c>
      <c r="O29" s="192"/>
      <c r="P29" s="192"/>
      <c r="AB29" s="192"/>
      <c r="AC29" s="192"/>
    </row>
    <row r="30" spans="1:29" s="441" customFormat="1" ht="14.25" x14ac:dyDescent="0.2">
      <c r="B30" s="554"/>
      <c r="C30" s="151" t="s">
        <v>441</v>
      </c>
      <c r="D30" s="553">
        <v>2.3103875756000001</v>
      </c>
      <c r="E30" s="553">
        <v>2.6544281593000001</v>
      </c>
      <c r="F30" s="553">
        <v>3.1833479245</v>
      </c>
      <c r="G30" s="553">
        <v>3.0744729832000002</v>
      </c>
      <c r="H30" s="553">
        <v>3.2238606375000001</v>
      </c>
      <c r="I30" s="437"/>
      <c r="J30" s="67">
        <f t="shared" si="0"/>
        <v>0.34404058370000001</v>
      </c>
      <c r="K30" s="67">
        <f t="shared" si="0"/>
        <v>0.52891976519999995</v>
      </c>
      <c r="L30" s="67">
        <f t="shared" si="0"/>
        <v>-0.10887494129999986</v>
      </c>
      <c r="M30" s="67">
        <f t="shared" si="0"/>
        <v>0.14938765429999989</v>
      </c>
      <c r="O30" s="192"/>
      <c r="P30" s="192"/>
      <c r="AB30" s="192"/>
      <c r="AC30" s="192"/>
    </row>
    <row r="31" spans="1:29" s="441" customFormat="1" ht="14.2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0.34404058370000001</v>
      </c>
      <c r="K31" s="29">
        <f t="shared" ref="K31:M31" si="1">+SUM(K26:K28)</f>
        <v>0.52891976519999995</v>
      </c>
      <c r="L31" s="29">
        <f t="shared" si="1"/>
        <v>-0.10887494129999986</v>
      </c>
      <c r="M31" s="29">
        <f t="shared" si="1"/>
        <v>0.14938765429999989</v>
      </c>
      <c r="O31" s="192"/>
      <c r="P31" s="192"/>
      <c r="AB31" s="192"/>
      <c r="AC31" s="192"/>
    </row>
    <row r="32" spans="1:29" s="441" customFormat="1" ht="14.25" x14ac:dyDescent="0.2">
      <c r="B32" s="367" t="s">
        <v>552</v>
      </c>
      <c r="C32" s="30"/>
      <c r="D32" s="30"/>
      <c r="E32" s="455"/>
      <c r="F32" s="30"/>
      <c r="G32" s="30"/>
      <c r="H32" s="30"/>
      <c r="I32" s="30"/>
      <c r="J32" s="455"/>
      <c r="K32" s="456"/>
      <c r="L32" s="456"/>
      <c r="M32" s="456"/>
      <c r="O32" s="192"/>
      <c r="P32" s="192"/>
      <c r="AB32" s="192"/>
      <c r="AC32" s="192"/>
    </row>
    <row r="33" spans="2:29" s="441" customFormat="1" ht="14.25" x14ac:dyDescent="0.2">
      <c r="O33" s="192"/>
      <c r="P33" s="192"/>
      <c r="AB33" s="192"/>
      <c r="AC33" s="192"/>
    </row>
    <row r="34" spans="2:29" s="441" customFormat="1" ht="14.25" x14ac:dyDescent="0.2">
      <c r="O34" s="192"/>
      <c r="P34" s="192"/>
      <c r="AB34" s="192"/>
      <c r="AC34" s="192"/>
    </row>
    <row r="35" spans="2:29" s="441" customFormat="1" ht="14.25" x14ac:dyDescent="0.2">
      <c r="D35" s="439" t="s">
        <v>520</v>
      </c>
      <c r="E35" s="438" t="s">
        <v>467</v>
      </c>
      <c r="F35" s="438" t="s">
        <v>521</v>
      </c>
      <c r="G35" s="438" t="s">
        <v>480</v>
      </c>
      <c r="H35" s="438"/>
      <c r="I35" s="439" t="s">
        <v>516</v>
      </c>
      <c r="J35" s="438" t="s">
        <v>468</v>
      </c>
      <c r="K35" s="438" t="s">
        <v>517</v>
      </c>
      <c r="L35" s="438" t="s">
        <v>480</v>
      </c>
      <c r="O35" s="192"/>
      <c r="P35" s="192"/>
      <c r="AB35" s="192"/>
      <c r="AC35" s="192"/>
    </row>
    <row r="36" spans="2:29" s="441" customFormat="1" x14ac:dyDescent="0.25">
      <c r="B36" s="556">
        <f t="shared" ref="B36:B87" si="2">YEAR(C36)</f>
        <v>2016</v>
      </c>
      <c r="C36" s="557">
        <v>42370</v>
      </c>
      <c r="D36" s="558">
        <v>2.1427499999999999</v>
      </c>
      <c r="E36" s="559" t="e">
        <v>#N/A</v>
      </c>
      <c r="F36" s="560"/>
      <c r="G36" s="560">
        <v>2.1427499999999999</v>
      </c>
      <c r="H36" s="561"/>
      <c r="I36" s="558">
        <v>0.73095238095238091</v>
      </c>
      <c r="J36" s="559" t="e">
        <v>#N/A</v>
      </c>
      <c r="K36" s="560"/>
      <c r="L36" s="560">
        <v>0.73095238095238091</v>
      </c>
      <c r="M36" s="443"/>
      <c r="O36" s="192"/>
      <c r="P36" s="192"/>
      <c r="AB36" s="192"/>
      <c r="AC36" s="192"/>
    </row>
    <row r="37" spans="2:29" s="441" customFormat="1" x14ac:dyDescent="0.25">
      <c r="B37" s="556">
        <f t="shared" si="2"/>
        <v>2016</v>
      </c>
      <c r="C37" s="557">
        <v>42401</v>
      </c>
      <c r="D37" s="558">
        <v>1.9982</v>
      </c>
      <c r="E37" s="559" t="e">
        <v>#N/A</v>
      </c>
      <c r="F37" s="560">
        <f t="shared" ref="F37:F46" si="3">AVERAGEIF($B$36:$B$95,B37,$G$36:$G$95)</f>
        <v>2.3059833333333337</v>
      </c>
      <c r="G37" s="560">
        <v>1.9982</v>
      </c>
      <c r="H37" s="561"/>
      <c r="I37" s="558">
        <v>0.76623809523809527</v>
      </c>
      <c r="J37" s="559" t="e">
        <v>#N/A</v>
      </c>
      <c r="K37" s="560">
        <f t="shared" ref="K37" si="4">AVERAGEIF($B$36:$B$95,B37,$L$36:$L$95)</f>
        <v>1.0368492063492065</v>
      </c>
      <c r="L37" s="560">
        <v>0.76623809523809527</v>
      </c>
      <c r="M37" s="443"/>
      <c r="O37" s="192"/>
      <c r="P37" s="192"/>
      <c r="AB37" s="192"/>
      <c r="AC37" s="192"/>
    </row>
    <row r="38" spans="2:29" s="441" customFormat="1" x14ac:dyDescent="0.25">
      <c r="B38" s="556">
        <f t="shared" si="2"/>
        <v>2016</v>
      </c>
      <c r="C38" s="557">
        <v>42430</v>
      </c>
      <c r="D38" s="558">
        <v>2.09</v>
      </c>
      <c r="E38" s="559" t="e">
        <v>#N/A</v>
      </c>
      <c r="F38" s="560">
        <f t="shared" si="3"/>
        <v>2.3059833333333337</v>
      </c>
      <c r="G38" s="560">
        <v>2.09</v>
      </c>
      <c r="H38" s="561"/>
      <c r="I38" s="558">
        <v>0.90976190476190477</v>
      </c>
      <c r="J38" s="559" t="e">
        <v>#N/A</v>
      </c>
      <c r="K38" s="560">
        <f t="shared" ref="K38:K46" si="5">AVERAGEIF($B$36:$B$95,B38,$L$36:$L$95)</f>
        <v>1.0368492063492065</v>
      </c>
      <c r="L38" s="560">
        <v>0.90976190476190477</v>
      </c>
      <c r="M38" s="443"/>
      <c r="O38" s="192"/>
      <c r="P38" s="192"/>
      <c r="AB38" s="192"/>
      <c r="AC38" s="192"/>
    </row>
    <row r="39" spans="2:29" s="441" customFormat="1" x14ac:dyDescent="0.25">
      <c r="B39" s="556">
        <f t="shared" si="2"/>
        <v>2016</v>
      </c>
      <c r="C39" s="557">
        <v>42461</v>
      </c>
      <c r="D39" s="558">
        <v>2.1515</v>
      </c>
      <c r="E39" s="559" t="e">
        <v>#N/A</v>
      </c>
      <c r="F39" s="560">
        <f t="shared" si="3"/>
        <v>2.3059833333333337</v>
      </c>
      <c r="G39" s="560">
        <v>2.1515</v>
      </c>
      <c r="H39" s="561"/>
      <c r="I39" s="558">
        <v>0.99007142857142849</v>
      </c>
      <c r="J39" s="559" t="e">
        <v>#N/A</v>
      </c>
      <c r="K39" s="560">
        <f t="shared" si="5"/>
        <v>1.0368492063492065</v>
      </c>
      <c r="L39" s="560">
        <v>0.99007142857142849</v>
      </c>
      <c r="M39" s="443"/>
      <c r="O39" s="192"/>
      <c r="P39" s="192"/>
      <c r="AB39" s="192"/>
      <c r="AC39" s="192"/>
    </row>
    <row r="40" spans="2:29" s="441" customFormat="1" x14ac:dyDescent="0.25">
      <c r="B40" s="556">
        <f t="shared" si="2"/>
        <v>2016</v>
      </c>
      <c r="C40" s="557">
        <v>42491</v>
      </c>
      <c r="D40" s="558">
        <v>2.3146</v>
      </c>
      <c r="E40" s="559" t="e">
        <v>#N/A</v>
      </c>
      <c r="F40" s="560">
        <f t="shared" si="3"/>
        <v>2.3059833333333337</v>
      </c>
      <c r="G40" s="560">
        <v>2.3146</v>
      </c>
      <c r="H40" s="561"/>
      <c r="I40" s="558">
        <v>1.1129047619047618</v>
      </c>
      <c r="J40" s="559" t="e">
        <v>#N/A</v>
      </c>
      <c r="K40" s="560">
        <f t="shared" si="5"/>
        <v>1.0368492063492065</v>
      </c>
      <c r="L40" s="560">
        <v>1.1129047619047618</v>
      </c>
      <c r="M40" s="443"/>
      <c r="O40" s="192"/>
      <c r="P40" s="192"/>
      <c r="AB40" s="192"/>
      <c r="AC40" s="192"/>
    </row>
    <row r="41" spans="2:29" s="441" customFormat="1" x14ac:dyDescent="0.25">
      <c r="B41" s="556">
        <f t="shared" si="2"/>
        <v>2016</v>
      </c>
      <c r="C41" s="557">
        <v>42522</v>
      </c>
      <c r="D41" s="558">
        <v>2.4224999999999999</v>
      </c>
      <c r="E41" s="559" t="e">
        <v>#N/A</v>
      </c>
      <c r="F41" s="560">
        <f t="shared" si="3"/>
        <v>2.3059833333333337</v>
      </c>
      <c r="G41" s="560">
        <v>2.4224999999999999</v>
      </c>
      <c r="H41" s="561"/>
      <c r="I41" s="558">
        <v>1.1487380952380952</v>
      </c>
      <c r="J41" s="559" t="e">
        <v>#N/A</v>
      </c>
      <c r="K41" s="560">
        <f t="shared" si="5"/>
        <v>1.0368492063492065</v>
      </c>
      <c r="L41" s="560">
        <v>1.1487380952380952</v>
      </c>
      <c r="M41" s="443"/>
      <c r="O41" s="192"/>
      <c r="P41" s="192"/>
      <c r="AB41" s="192"/>
      <c r="AC41" s="192"/>
    </row>
    <row r="42" spans="2:29" s="441" customFormat="1" x14ac:dyDescent="0.25">
      <c r="B42" s="556">
        <f t="shared" si="2"/>
        <v>2016</v>
      </c>
      <c r="C42" s="557">
        <v>42552</v>
      </c>
      <c r="D42" s="558">
        <v>2.4045000000000001</v>
      </c>
      <c r="E42" s="559" t="e">
        <v>#N/A</v>
      </c>
      <c r="F42" s="560">
        <f t="shared" si="3"/>
        <v>2.3059833333333337</v>
      </c>
      <c r="G42" s="560">
        <v>2.4045000000000001</v>
      </c>
      <c r="H42" s="561"/>
      <c r="I42" s="558">
        <v>1.0702857142857143</v>
      </c>
      <c r="J42" s="559" t="e">
        <v>#N/A</v>
      </c>
      <c r="K42" s="560">
        <f t="shared" si="5"/>
        <v>1.0368492063492065</v>
      </c>
      <c r="L42" s="560">
        <v>1.0702857142857143</v>
      </c>
      <c r="M42" s="443"/>
      <c r="O42" s="192"/>
      <c r="P42" s="192"/>
      <c r="AB42" s="192"/>
      <c r="AC42" s="192"/>
    </row>
    <row r="43" spans="2:29" s="441" customFormat="1" x14ac:dyDescent="0.25">
      <c r="B43" s="556">
        <f t="shared" si="2"/>
        <v>2016</v>
      </c>
      <c r="C43" s="557">
        <v>42583</v>
      </c>
      <c r="D43" s="558">
        <v>2.3506</v>
      </c>
      <c r="E43" s="559" t="e">
        <v>#N/A</v>
      </c>
      <c r="F43" s="560">
        <f t="shared" si="3"/>
        <v>2.3059833333333337</v>
      </c>
      <c r="G43" s="560">
        <v>2.3506</v>
      </c>
      <c r="H43" s="561"/>
      <c r="I43" s="558">
        <v>1.0915000000000001</v>
      </c>
      <c r="J43" s="559" t="e">
        <v>#N/A</v>
      </c>
      <c r="K43" s="560">
        <f t="shared" si="5"/>
        <v>1.0368492063492065</v>
      </c>
      <c r="L43" s="560">
        <v>1.0915000000000001</v>
      </c>
      <c r="M43" s="443"/>
      <c r="O43" s="192"/>
      <c r="P43" s="192"/>
      <c r="AB43" s="192"/>
      <c r="AC43" s="192"/>
    </row>
    <row r="44" spans="2:29" s="441" customFormat="1" x14ac:dyDescent="0.25">
      <c r="B44" s="556">
        <f t="shared" si="2"/>
        <v>2016</v>
      </c>
      <c r="C44" s="557">
        <v>42614</v>
      </c>
      <c r="D44" s="558">
        <v>2.39425</v>
      </c>
      <c r="E44" s="559" t="e">
        <v>#N/A</v>
      </c>
      <c r="F44" s="560">
        <f t="shared" si="3"/>
        <v>2.3059833333333337</v>
      </c>
      <c r="G44" s="560">
        <v>2.39425</v>
      </c>
      <c r="H44" s="561"/>
      <c r="I44" s="558">
        <v>1.1087619047619046</v>
      </c>
      <c r="J44" s="559" t="e">
        <v>#N/A</v>
      </c>
      <c r="K44" s="560">
        <f t="shared" si="5"/>
        <v>1.0368492063492065</v>
      </c>
      <c r="L44" s="560">
        <v>1.1087619047619046</v>
      </c>
      <c r="M44" s="443"/>
      <c r="O44" s="192"/>
      <c r="P44" s="192"/>
      <c r="AB44" s="192"/>
      <c r="AC44" s="192"/>
    </row>
    <row r="45" spans="2:29" s="441" customFormat="1" x14ac:dyDescent="0.25">
      <c r="B45" s="556">
        <f t="shared" si="2"/>
        <v>2016</v>
      </c>
      <c r="C45" s="557">
        <v>42644</v>
      </c>
      <c r="D45" s="558">
        <v>2.4544000000000001</v>
      </c>
      <c r="E45" s="559" t="e">
        <v>#N/A</v>
      </c>
      <c r="F45" s="560">
        <f t="shared" si="3"/>
        <v>2.3059833333333337</v>
      </c>
      <c r="G45" s="560">
        <v>2.4544000000000001</v>
      </c>
      <c r="H45" s="561"/>
      <c r="I45" s="558">
        <v>1.179095238095238</v>
      </c>
      <c r="J45" s="559" t="e">
        <v>#N/A</v>
      </c>
      <c r="K45" s="560">
        <f t="shared" si="5"/>
        <v>1.0368492063492065</v>
      </c>
      <c r="L45" s="560">
        <v>1.179095238095238</v>
      </c>
      <c r="M45" s="443"/>
      <c r="O45" s="192"/>
      <c r="P45" s="192"/>
      <c r="AB45" s="192"/>
      <c r="AC45" s="192"/>
    </row>
    <row r="46" spans="2:29" s="441" customFormat="1" x14ac:dyDescent="0.25">
      <c r="B46" s="556">
        <f t="shared" si="2"/>
        <v>2016</v>
      </c>
      <c r="C46" s="557">
        <v>42675</v>
      </c>
      <c r="D46" s="558">
        <v>2.4384999999999999</v>
      </c>
      <c r="E46" s="559" t="e">
        <v>#N/A</v>
      </c>
      <c r="F46" s="560">
        <f t="shared" si="3"/>
        <v>2.3059833333333337</v>
      </c>
      <c r="G46" s="560">
        <v>2.4384999999999999</v>
      </c>
      <c r="H46" s="561"/>
      <c r="I46" s="558">
        <v>1.0650952380952381</v>
      </c>
      <c r="J46" s="559" t="e">
        <v>#N/A</v>
      </c>
      <c r="K46" s="560">
        <f t="shared" si="5"/>
        <v>1.0368492063492065</v>
      </c>
      <c r="L46" s="560">
        <v>1.0650952380952381</v>
      </c>
      <c r="M46" s="443"/>
      <c r="O46" s="192"/>
      <c r="P46" s="192"/>
      <c r="AB46" s="192"/>
      <c r="AC46" s="192"/>
    </row>
    <row r="47" spans="2:29" s="441" customFormat="1" x14ac:dyDescent="0.25">
      <c r="B47" s="556">
        <f t="shared" si="2"/>
        <v>2016</v>
      </c>
      <c r="C47" s="557">
        <v>42705</v>
      </c>
      <c r="D47" s="558">
        <v>2.5099999999999998</v>
      </c>
      <c r="E47" s="559" t="e">
        <v>#N/A</v>
      </c>
      <c r="F47" s="560"/>
      <c r="G47" s="560">
        <v>2.5099999999999998</v>
      </c>
      <c r="H47" s="561"/>
      <c r="I47" s="558">
        <v>1.2687857142857144</v>
      </c>
      <c r="J47" s="559" t="e">
        <v>#N/A</v>
      </c>
      <c r="K47" s="560"/>
      <c r="L47" s="560">
        <v>1.2687857142857144</v>
      </c>
      <c r="M47" s="443"/>
      <c r="O47" s="192"/>
      <c r="P47" s="192"/>
      <c r="AB47" s="192"/>
      <c r="AC47" s="192"/>
    </row>
    <row r="48" spans="2:29" s="441" customFormat="1" x14ac:dyDescent="0.25">
      <c r="B48" s="556">
        <f t="shared" si="2"/>
        <v>2017</v>
      </c>
      <c r="C48" s="557">
        <v>42736</v>
      </c>
      <c r="D48" s="558">
        <v>2.5798000000000001</v>
      </c>
      <c r="E48" s="559" t="e">
        <v>#N/A</v>
      </c>
      <c r="F48" s="560"/>
      <c r="G48" s="560">
        <v>2.5798000000000001</v>
      </c>
      <c r="H48" s="561"/>
      <c r="I48" s="558">
        <v>1.2994523809523808</v>
      </c>
      <c r="J48" s="559" t="e">
        <v>#N/A</v>
      </c>
      <c r="K48" s="560"/>
      <c r="L48" s="560">
        <v>1.2994523809523808</v>
      </c>
      <c r="M48" s="443"/>
      <c r="O48" s="192"/>
      <c r="P48" s="192"/>
      <c r="AB48" s="192"/>
      <c r="AC48" s="192"/>
    </row>
    <row r="49" spans="2:29" s="441" customFormat="1" x14ac:dyDescent="0.25">
      <c r="B49" s="556">
        <f t="shared" si="2"/>
        <v>2017</v>
      </c>
      <c r="C49" s="557">
        <v>42767</v>
      </c>
      <c r="D49" s="558">
        <v>2.5680000000000001</v>
      </c>
      <c r="E49" s="559" t="e">
        <v>#N/A</v>
      </c>
      <c r="F49" s="560">
        <f t="shared" ref="F49:F58" si="6">AVERAGEIF($B$36:$B$95,B49,$G$36:$G$95)</f>
        <v>2.6535666666666664</v>
      </c>
      <c r="G49" s="560">
        <v>2.5680000000000001</v>
      </c>
      <c r="H49" s="561"/>
      <c r="I49" s="558">
        <v>1.3064285714285713</v>
      </c>
      <c r="J49" s="559" t="e">
        <v>#N/A</v>
      </c>
      <c r="K49" s="560">
        <f t="shared" ref="K49" si="7">AVERAGEIF($B$36:$B$95,B49,$L$36:$L$95)</f>
        <v>1.2916091269841272</v>
      </c>
      <c r="L49" s="560">
        <v>1.3064285714285713</v>
      </c>
      <c r="M49" s="443"/>
      <c r="O49" s="192"/>
      <c r="P49" s="192"/>
      <c r="AB49" s="192"/>
      <c r="AC49" s="192"/>
    </row>
    <row r="50" spans="2:29" s="441" customFormat="1" x14ac:dyDescent="0.25">
      <c r="B50" s="556">
        <f t="shared" si="2"/>
        <v>2017</v>
      </c>
      <c r="C50" s="557">
        <v>42795</v>
      </c>
      <c r="D50" s="558">
        <v>2.5535000000000001</v>
      </c>
      <c r="E50" s="559" t="e">
        <v>#N/A</v>
      </c>
      <c r="F50" s="560">
        <f t="shared" si="6"/>
        <v>2.6535666666666664</v>
      </c>
      <c r="G50" s="560">
        <v>2.5535000000000001</v>
      </c>
      <c r="H50" s="561"/>
      <c r="I50" s="558">
        <v>1.2283095238095239</v>
      </c>
      <c r="J50" s="559" t="e">
        <v>#N/A</v>
      </c>
      <c r="K50" s="560">
        <f t="shared" ref="K50:K58" si="8">AVERAGEIF($B$36:$B$95,B50,$L$36:$L$95)</f>
        <v>1.2916091269841272</v>
      </c>
      <c r="L50" s="560">
        <v>1.2283095238095239</v>
      </c>
      <c r="M50" s="443"/>
      <c r="O50" s="192"/>
      <c r="P50" s="192"/>
      <c r="AB50" s="192"/>
      <c r="AC50" s="192"/>
    </row>
    <row r="51" spans="2:29" s="441" customFormat="1" x14ac:dyDescent="0.25">
      <c r="B51" s="556">
        <f t="shared" si="2"/>
        <v>2017</v>
      </c>
      <c r="C51" s="557">
        <v>42826</v>
      </c>
      <c r="D51" s="558">
        <v>2.5825</v>
      </c>
      <c r="E51" s="559" t="e">
        <v>#N/A</v>
      </c>
      <c r="F51" s="560">
        <f t="shared" si="6"/>
        <v>2.6535666666666664</v>
      </c>
      <c r="G51" s="560">
        <v>2.5825</v>
      </c>
      <c r="H51" s="561"/>
      <c r="I51" s="558">
        <v>1.2454285714285713</v>
      </c>
      <c r="J51" s="559" t="e">
        <v>#N/A</v>
      </c>
      <c r="K51" s="560">
        <f t="shared" si="8"/>
        <v>1.2916091269841272</v>
      </c>
      <c r="L51" s="560">
        <v>1.2454285714285713</v>
      </c>
      <c r="M51" s="443"/>
      <c r="O51" s="192"/>
      <c r="P51" s="192"/>
      <c r="AB51" s="192"/>
      <c r="AC51" s="192"/>
    </row>
    <row r="52" spans="2:29" s="441" customFormat="1" x14ac:dyDescent="0.25">
      <c r="B52" s="556">
        <f t="shared" si="2"/>
        <v>2017</v>
      </c>
      <c r="C52" s="557">
        <v>42856</v>
      </c>
      <c r="D52" s="558">
        <v>2.5604</v>
      </c>
      <c r="E52" s="559" t="e">
        <v>#N/A</v>
      </c>
      <c r="F52" s="560">
        <f t="shared" si="6"/>
        <v>2.6535666666666664</v>
      </c>
      <c r="G52" s="560">
        <v>2.5604</v>
      </c>
      <c r="H52" s="561"/>
      <c r="I52" s="558">
        <v>1.1982619047619048</v>
      </c>
      <c r="J52" s="559" t="e">
        <v>#N/A</v>
      </c>
      <c r="K52" s="560">
        <f t="shared" si="8"/>
        <v>1.2916091269841272</v>
      </c>
      <c r="L52" s="560">
        <v>1.1982619047619048</v>
      </c>
      <c r="M52" s="443"/>
      <c r="O52" s="192"/>
      <c r="P52" s="192"/>
      <c r="AB52" s="192"/>
      <c r="AC52" s="192"/>
    </row>
    <row r="53" spans="2:29" s="441" customFormat="1" x14ac:dyDescent="0.25">
      <c r="B53" s="556">
        <f t="shared" si="2"/>
        <v>2017</v>
      </c>
      <c r="C53" s="557">
        <v>42887</v>
      </c>
      <c r="D53" s="558">
        <v>2.5105</v>
      </c>
      <c r="E53" s="559" t="e">
        <v>#N/A</v>
      </c>
      <c r="F53" s="560">
        <f t="shared" si="6"/>
        <v>2.6535666666666664</v>
      </c>
      <c r="G53" s="560">
        <v>2.5105</v>
      </c>
      <c r="H53" s="561"/>
      <c r="I53" s="558">
        <v>1.1040000000000001</v>
      </c>
      <c r="J53" s="559" t="e">
        <v>#N/A</v>
      </c>
      <c r="K53" s="560">
        <f t="shared" si="8"/>
        <v>1.2916091269841272</v>
      </c>
      <c r="L53" s="560">
        <v>1.1040000000000001</v>
      </c>
      <c r="M53" s="443"/>
      <c r="O53" s="192"/>
      <c r="P53" s="192"/>
      <c r="AB53" s="192"/>
      <c r="AC53" s="192"/>
    </row>
    <row r="54" spans="2:29" s="441" customFormat="1" x14ac:dyDescent="0.25">
      <c r="B54" s="556">
        <f t="shared" si="2"/>
        <v>2017</v>
      </c>
      <c r="C54" s="557">
        <v>42917</v>
      </c>
      <c r="D54" s="558">
        <v>2.4964</v>
      </c>
      <c r="E54" s="559" t="e">
        <v>#N/A</v>
      </c>
      <c r="F54" s="560">
        <f t="shared" si="6"/>
        <v>2.6535666666666664</v>
      </c>
      <c r="G54" s="560">
        <v>2.4964</v>
      </c>
      <c r="H54" s="561"/>
      <c r="I54" s="558">
        <v>1.1542619047619047</v>
      </c>
      <c r="J54" s="559" t="e">
        <v>#N/A</v>
      </c>
      <c r="K54" s="560">
        <f t="shared" si="8"/>
        <v>1.2916091269841272</v>
      </c>
      <c r="L54" s="560">
        <v>1.1542619047619047</v>
      </c>
      <c r="M54" s="443"/>
      <c r="O54" s="192"/>
      <c r="P54" s="192"/>
      <c r="AB54" s="192"/>
      <c r="AC54" s="192"/>
    </row>
    <row r="55" spans="2:29" s="441" customFormat="1" x14ac:dyDescent="0.25">
      <c r="B55" s="556">
        <f t="shared" si="2"/>
        <v>2017</v>
      </c>
      <c r="C55" s="557">
        <v>42948</v>
      </c>
      <c r="D55" s="558">
        <v>2.5950000000000002</v>
      </c>
      <c r="E55" s="559" t="e">
        <v>#N/A</v>
      </c>
      <c r="F55" s="560">
        <f t="shared" si="6"/>
        <v>2.6535666666666664</v>
      </c>
      <c r="G55" s="560">
        <v>2.5950000000000002</v>
      </c>
      <c r="H55" s="561"/>
      <c r="I55" s="558">
        <v>1.2310476190476192</v>
      </c>
      <c r="J55" s="559" t="e">
        <v>#N/A</v>
      </c>
      <c r="K55" s="560">
        <f t="shared" si="8"/>
        <v>1.2916091269841272</v>
      </c>
      <c r="L55" s="560">
        <v>1.2310476190476192</v>
      </c>
      <c r="M55" s="443"/>
      <c r="O55" s="192"/>
      <c r="P55" s="192"/>
      <c r="AB55" s="192"/>
      <c r="AC55" s="192"/>
    </row>
    <row r="56" spans="2:29" s="441" customFormat="1" x14ac:dyDescent="0.25">
      <c r="B56" s="556">
        <f t="shared" si="2"/>
        <v>2017</v>
      </c>
      <c r="C56" s="557">
        <v>42979</v>
      </c>
      <c r="D56" s="558">
        <v>2.7847500000000003</v>
      </c>
      <c r="E56" s="559" t="e">
        <v>#N/A</v>
      </c>
      <c r="F56" s="560">
        <f t="shared" si="6"/>
        <v>2.6535666666666664</v>
      </c>
      <c r="G56" s="560">
        <v>2.7847500000000003</v>
      </c>
      <c r="H56" s="561"/>
      <c r="I56" s="558">
        <v>1.3369761904761905</v>
      </c>
      <c r="J56" s="559" t="e">
        <v>#N/A</v>
      </c>
      <c r="K56" s="560">
        <f t="shared" si="8"/>
        <v>1.2916091269841272</v>
      </c>
      <c r="L56" s="560">
        <v>1.3369761904761905</v>
      </c>
      <c r="M56" s="443"/>
      <c r="O56" s="192"/>
      <c r="P56" s="192"/>
      <c r="AB56" s="192"/>
      <c r="AC56" s="192"/>
    </row>
    <row r="57" spans="2:29" s="441" customFormat="1" x14ac:dyDescent="0.25">
      <c r="B57" s="556">
        <f t="shared" si="2"/>
        <v>2017</v>
      </c>
      <c r="C57" s="557">
        <v>43009</v>
      </c>
      <c r="D57" s="558">
        <v>2.7942</v>
      </c>
      <c r="E57" s="559" t="e">
        <v>#N/A</v>
      </c>
      <c r="F57" s="560">
        <f t="shared" si="6"/>
        <v>2.6535666666666664</v>
      </c>
      <c r="G57" s="560">
        <v>2.7942</v>
      </c>
      <c r="H57" s="561"/>
      <c r="I57" s="558">
        <v>1.3692380952380954</v>
      </c>
      <c r="J57" s="559" t="e">
        <v>#N/A</v>
      </c>
      <c r="K57" s="560">
        <f t="shared" si="8"/>
        <v>1.2916091269841272</v>
      </c>
      <c r="L57" s="560">
        <v>1.3692380952380954</v>
      </c>
      <c r="M57" s="443"/>
      <c r="O57" s="192"/>
      <c r="P57" s="192"/>
      <c r="AB57" s="192"/>
      <c r="AC57" s="192"/>
    </row>
    <row r="58" spans="2:29" s="441" customFormat="1" x14ac:dyDescent="0.25">
      <c r="B58" s="556">
        <f t="shared" si="2"/>
        <v>2017</v>
      </c>
      <c r="C58" s="557">
        <v>43040</v>
      </c>
      <c r="D58" s="558">
        <v>2.9087499999999999</v>
      </c>
      <c r="E58" s="559" t="e">
        <v>#N/A</v>
      </c>
      <c r="F58" s="560">
        <f t="shared" si="6"/>
        <v>2.6535666666666664</v>
      </c>
      <c r="G58" s="560">
        <v>2.9087499999999999</v>
      </c>
      <c r="H58" s="561"/>
      <c r="I58" s="558">
        <v>1.4931904761904762</v>
      </c>
      <c r="J58" s="559" t="e">
        <v>#N/A</v>
      </c>
      <c r="K58" s="560">
        <f t="shared" si="8"/>
        <v>1.2916091269841272</v>
      </c>
      <c r="L58" s="560">
        <v>1.4931904761904762</v>
      </c>
      <c r="M58" s="443"/>
      <c r="O58" s="192"/>
      <c r="P58" s="192"/>
      <c r="AB58" s="192"/>
      <c r="AC58" s="192"/>
    </row>
    <row r="59" spans="2:29" s="441" customFormat="1" x14ac:dyDescent="0.25">
      <c r="B59" s="556">
        <f t="shared" si="2"/>
        <v>2017</v>
      </c>
      <c r="C59" s="557">
        <v>43070</v>
      </c>
      <c r="D59" s="558">
        <v>2.9089999999999998</v>
      </c>
      <c r="E59" s="559" t="e">
        <v>#N/A</v>
      </c>
      <c r="F59" s="560"/>
      <c r="G59" s="560">
        <v>2.9089999999999998</v>
      </c>
      <c r="H59" s="561"/>
      <c r="I59" s="558">
        <v>1.5327142857142857</v>
      </c>
      <c r="J59" s="559" t="e">
        <v>#N/A</v>
      </c>
      <c r="K59" s="560"/>
      <c r="L59" s="560">
        <v>1.5327142857142857</v>
      </c>
      <c r="M59" s="443"/>
      <c r="O59" s="192"/>
      <c r="P59" s="192"/>
      <c r="AB59" s="192"/>
      <c r="AC59" s="192"/>
    </row>
    <row r="60" spans="2:29" s="441" customFormat="1" x14ac:dyDescent="0.25">
      <c r="B60" s="556">
        <f t="shared" si="2"/>
        <v>2018</v>
      </c>
      <c r="C60" s="557">
        <v>43101</v>
      </c>
      <c r="D60" s="558">
        <v>3.0183999999999997</v>
      </c>
      <c r="E60" s="559" t="e">
        <v>#N/A</v>
      </c>
      <c r="F60" s="560"/>
      <c r="G60" s="560">
        <v>3.0183999999999997</v>
      </c>
      <c r="H60" s="561"/>
      <c r="I60" s="558">
        <v>1.6446904761904761</v>
      </c>
      <c r="J60" s="559" t="e">
        <v>#N/A</v>
      </c>
      <c r="K60" s="560"/>
      <c r="L60" s="560">
        <v>1.6446904761904761</v>
      </c>
      <c r="M60" s="443"/>
      <c r="O60" s="192"/>
      <c r="P60" s="192"/>
      <c r="AB60" s="192"/>
      <c r="AC60" s="192"/>
    </row>
    <row r="61" spans="2:29" s="441" customFormat="1" x14ac:dyDescent="0.25">
      <c r="B61" s="556">
        <f t="shared" si="2"/>
        <v>2018</v>
      </c>
      <c r="C61" s="557">
        <v>43132</v>
      </c>
      <c r="D61" s="558">
        <v>3.04575</v>
      </c>
      <c r="E61" s="559" t="e">
        <v>#N/A</v>
      </c>
      <c r="F61" s="560">
        <f t="shared" ref="F61:F70" si="9">AVERAGEIF($B$36:$B$95,B61,$G$36:$G$95)</f>
        <v>3.1787458333333336</v>
      </c>
      <c r="G61" s="560">
        <v>3.04575</v>
      </c>
      <c r="H61" s="561"/>
      <c r="I61" s="558">
        <v>1.5551904761904762</v>
      </c>
      <c r="J61" s="559" t="e">
        <v>#N/A</v>
      </c>
      <c r="K61" s="560">
        <f t="shared" ref="K61" si="10">AVERAGEIF($B$36:$B$95,B61,$L$36:$L$95)</f>
        <v>1.6918908730158728</v>
      </c>
      <c r="L61" s="560">
        <v>1.5551904761904762</v>
      </c>
      <c r="M61" s="443"/>
      <c r="O61" s="192"/>
      <c r="P61" s="192"/>
      <c r="AB61" s="192"/>
      <c r="AC61" s="192"/>
    </row>
    <row r="62" spans="2:29" s="441" customFormat="1" x14ac:dyDescent="0.25">
      <c r="B62" s="556">
        <f t="shared" si="2"/>
        <v>2018</v>
      </c>
      <c r="C62" s="557">
        <v>43160</v>
      </c>
      <c r="D62" s="558">
        <v>2.9874999999999998</v>
      </c>
      <c r="E62" s="559" t="e">
        <v>#N/A</v>
      </c>
      <c r="F62" s="560">
        <f t="shared" si="9"/>
        <v>3.1787458333333336</v>
      </c>
      <c r="G62" s="560">
        <v>2.9874999999999998</v>
      </c>
      <c r="H62" s="561"/>
      <c r="I62" s="558">
        <v>1.5718333333333332</v>
      </c>
      <c r="J62" s="559" t="e">
        <v>#N/A</v>
      </c>
      <c r="K62" s="560">
        <f t="shared" ref="K62:K70" si="11">AVERAGEIF($B$36:$B$95,B62,$L$36:$L$95)</f>
        <v>1.6918908730158728</v>
      </c>
      <c r="L62" s="560">
        <v>1.5718333333333332</v>
      </c>
      <c r="M62" s="443"/>
      <c r="O62" s="192"/>
      <c r="P62" s="192"/>
      <c r="AB62" s="192"/>
      <c r="AC62" s="192"/>
    </row>
    <row r="63" spans="2:29" s="441" customFormat="1" x14ac:dyDescent="0.25">
      <c r="B63" s="556">
        <f t="shared" si="2"/>
        <v>2018</v>
      </c>
      <c r="C63" s="557">
        <v>43191</v>
      </c>
      <c r="D63" s="558">
        <v>3.0957999999999997</v>
      </c>
      <c r="E63" s="559" t="e">
        <v>#N/A</v>
      </c>
      <c r="F63" s="562">
        <f t="shared" si="9"/>
        <v>3.1787458333333336</v>
      </c>
      <c r="G63" s="560">
        <v>3.0957999999999997</v>
      </c>
      <c r="H63" s="561"/>
      <c r="I63" s="558">
        <v>1.7168095238095238</v>
      </c>
      <c r="J63" s="559" t="e">
        <v>#N/A</v>
      </c>
      <c r="K63" s="560">
        <f t="shared" si="11"/>
        <v>1.6918908730158728</v>
      </c>
      <c r="L63" s="560">
        <v>1.7168095238095238</v>
      </c>
      <c r="M63" s="443"/>
      <c r="O63" s="192"/>
      <c r="P63" s="192"/>
      <c r="AB63" s="192"/>
      <c r="AC63" s="192"/>
    </row>
    <row r="64" spans="2:29" s="441" customFormat="1" x14ac:dyDescent="0.25">
      <c r="B64" s="556">
        <f t="shared" si="2"/>
        <v>2018</v>
      </c>
      <c r="C64" s="557">
        <v>43221</v>
      </c>
      <c r="D64" s="558">
        <v>3.2437499999999999</v>
      </c>
      <c r="E64" s="559" t="e">
        <v>#N/A</v>
      </c>
      <c r="F64" s="562">
        <f t="shared" si="9"/>
        <v>3.1787458333333336</v>
      </c>
      <c r="G64" s="560">
        <v>3.2437499999999999</v>
      </c>
      <c r="H64" s="561"/>
      <c r="I64" s="558">
        <v>1.8327380952380952</v>
      </c>
      <c r="J64" s="559" t="e">
        <v>#N/A</v>
      </c>
      <c r="K64" s="560">
        <f t="shared" si="11"/>
        <v>1.6918908730158728</v>
      </c>
      <c r="L64" s="560">
        <v>1.8327380952380952</v>
      </c>
      <c r="M64" s="443"/>
      <c r="O64" s="192"/>
      <c r="P64" s="192"/>
      <c r="AB64" s="192"/>
      <c r="AC64" s="192"/>
    </row>
    <row r="65" spans="2:29" s="441" customFormat="1" x14ac:dyDescent="0.25">
      <c r="B65" s="556">
        <f t="shared" si="2"/>
        <v>2018</v>
      </c>
      <c r="C65" s="557">
        <v>43252</v>
      </c>
      <c r="D65" s="558">
        <v>3.2527499999999998</v>
      </c>
      <c r="E65" s="559" t="e">
        <v>#N/A</v>
      </c>
      <c r="F65" s="562">
        <f t="shared" si="9"/>
        <v>3.1787458333333336</v>
      </c>
      <c r="G65" s="560">
        <v>3.2527499999999998</v>
      </c>
      <c r="H65" s="561"/>
      <c r="I65" s="558">
        <v>1.7715476190476191</v>
      </c>
      <c r="J65" s="559" t="e">
        <v>#N/A</v>
      </c>
      <c r="K65" s="560">
        <f t="shared" si="11"/>
        <v>1.6918908730158728</v>
      </c>
      <c r="L65" s="560">
        <v>1.7715476190476191</v>
      </c>
      <c r="M65" s="443"/>
      <c r="O65" s="192"/>
      <c r="P65" s="192"/>
      <c r="AB65" s="192"/>
      <c r="AC65" s="192"/>
    </row>
    <row r="66" spans="2:29" s="441" customFormat="1" x14ac:dyDescent="0.25">
      <c r="B66" s="556">
        <f t="shared" si="2"/>
        <v>2018</v>
      </c>
      <c r="C66" s="557">
        <v>43282</v>
      </c>
      <c r="D66" s="558">
        <v>3.2327999999999997</v>
      </c>
      <c r="E66" s="559" t="e">
        <v>#N/A</v>
      </c>
      <c r="F66" s="562">
        <f t="shared" si="9"/>
        <v>3.1787458333333336</v>
      </c>
      <c r="G66" s="560">
        <v>3.2327999999999997</v>
      </c>
      <c r="H66" s="561"/>
      <c r="I66" s="558">
        <v>1.7679523809523812</v>
      </c>
      <c r="J66" s="559" t="e">
        <v>#N/A</v>
      </c>
      <c r="K66" s="560">
        <f t="shared" si="11"/>
        <v>1.6918908730158728</v>
      </c>
      <c r="L66" s="560">
        <v>1.7679523809523812</v>
      </c>
      <c r="M66" s="443"/>
      <c r="O66" s="192"/>
      <c r="P66" s="192"/>
      <c r="AB66" s="192"/>
      <c r="AC66" s="192"/>
    </row>
    <row r="67" spans="2:29" s="441" customFormat="1" x14ac:dyDescent="0.25">
      <c r="B67" s="556">
        <f t="shared" si="2"/>
        <v>2018</v>
      </c>
      <c r="C67" s="557">
        <v>43313</v>
      </c>
      <c r="D67" s="558">
        <v>3.2182499999999998</v>
      </c>
      <c r="E67" s="559" t="e">
        <v>#N/A</v>
      </c>
      <c r="F67" s="562">
        <f t="shared" si="9"/>
        <v>3.1787458333333336</v>
      </c>
      <c r="G67" s="560">
        <v>3.2182499999999998</v>
      </c>
      <c r="H67" s="561"/>
      <c r="I67" s="558">
        <v>1.7268571428571431</v>
      </c>
      <c r="J67" s="559" t="e">
        <v>#N/A</v>
      </c>
      <c r="K67" s="560">
        <f t="shared" si="11"/>
        <v>1.6918908730158728</v>
      </c>
      <c r="L67" s="560">
        <v>1.7268571428571431</v>
      </c>
      <c r="M67" s="443"/>
      <c r="O67" s="192"/>
      <c r="P67" s="192"/>
      <c r="AB67" s="192"/>
      <c r="AC67" s="192"/>
    </row>
    <row r="68" spans="2:29" s="441" customFormat="1" x14ac:dyDescent="0.25">
      <c r="B68" s="556">
        <f t="shared" si="2"/>
        <v>2018</v>
      </c>
      <c r="C68" s="557">
        <v>43344</v>
      </c>
      <c r="D68" s="558">
        <v>3.2622500000000003</v>
      </c>
      <c r="E68" s="559" t="e">
        <v>#N/A</v>
      </c>
      <c r="F68" s="562">
        <f t="shared" si="9"/>
        <v>3.1787458333333336</v>
      </c>
      <c r="G68" s="560">
        <v>3.2622500000000003</v>
      </c>
      <c r="H68" s="561"/>
      <c r="I68" s="558">
        <v>1.8783571428571431</v>
      </c>
      <c r="J68" s="559" t="e">
        <v>#N/A</v>
      </c>
      <c r="K68" s="560">
        <f t="shared" si="11"/>
        <v>1.6918908730158728</v>
      </c>
      <c r="L68" s="560">
        <v>1.8783571428571431</v>
      </c>
      <c r="M68" s="443"/>
      <c r="O68" s="192"/>
      <c r="P68" s="192"/>
      <c r="AB68" s="192"/>
      <c r="AC68" s="192"/>
    </row>
    <row r="69" spans="2:29" s="441" customFormat="1" x14ac:dyDescent="0.25">
      <c r="B69" s="556">
        <f t="shared" si="2"/>
        <v>2018</v>
      </c>
      <c r="C69" s="557">
        <v>43374</v>
      </c>
      <c r="D69" s="558">
        <v>3.3654000000000002</v>
      </c>
      <c r="E69" s="559" t="e">
        <v>#N/A</v>
      </c>
      <c r="F69" s="562">
        <f t="shared" si="9"/>
        <v>3.1787458333333336</v>
      </c>
      <c r="G69" s="560">
        <v>3.3654000000000002</v>
      </c>
      <c r="H69" s="561"/>
      <c r="I69" s="558">
        <v>1.9293333333333333</v>
      </c>
      <c r="J69" s="559" t="e">
        <v>#N/A</v>
      </c>
      <c r="K69" s="560">
        <f t="shared" si="11"/>
        <v>1.6918908730158728</v>
      </c>
      <c r="L69" s="560">
        <v>1.9293333333333333</v>
      </c>
      <c r="M69" s="443"/>
      <c r="O69" s="192"/>
      <c r="P69" s="192"/>
      <c r="AB69" s="192"/>
      <c r="AC69" s="192"/>
    </row>
    <row r="70" spans="2:29" s="441" customFormat="1" x14ac:dyDescent="0.25">
      <c r="B70" s="556">
        <f t="shared" si="2"/>
        <v>2018</v>
      </c>
      <c r="C70" s="557">
        <v>43405</v>
      </c>
      <c r="D70" s="558">
        <v>3.2995000000000001</v>
      </c>
      <c r="E70" s="559" t="e">
        <v>#N/A</v>
      </c>
      <c r="F70" s="560">
        <f t="shared" si="9"/>
        <v>3.1787458333333336</v>
      </c>
      <c r="G70" s="560">
        <v>3.2995000000000001</v>
      </c>
      <c r="H70" s="561"/>
      <c r="I70" s="558">
        <v>1.5416190476190477</v>
      </c>
      <c r="J70" s="559" t="e">
        <v>#N/A</v>
      </c>
      <c r="K70" s="560">
        <f t="shared" si="11"/>
        <v>1.6918908730158728</v>
      </c>
      <c r="L70" s="560">
        <v>1.5416190476190477</v>
      </c>
      <c r="M70" s="443"/>
      <c r="O70" s="192"/>
      <c r="P70" s="192"/>
      <c r="AB70" s="192"/>
      <c r="AC70" s="192"/>
    </row>
    <row r="71" spans="2:29" s="441" customFormat="1" x14ac:dyDescent="0.25">
      <c r="B71" s="556">
        <f t="shared" si="2"/>
        <v>2018</v>
      </c>
      <c r="C71" s="557">
        <v>43435</v>
      </c>
      <c r="D71" s="558">
        <v>3.1227999999999998</v>
      </c>
      <c r="E71" s="559" t="e">
        <v>#N/A</v>
      </c>
      <c r="F71" s="560"/>
      <c r="G71" s="560">
        <v>3.1227999999999998</v>
      </c>
      <c r="H71" s="561"/>
      <c r="I71" s="558">
        <v>1.3657619047619047</v>
      </c>
      <c r="J71" s="559" t="e">
        <v>#N/A</v>
      </c>
      <c r="K71" s="560"/>
      <c r="L71" s="560">
        <v>1.3657619047619047</v>
      </c>
      <c r="M71" s="443"/>
      <c r="O71" s="192"/>
      <c r="P71" s="192"/>
      <c r="AB71" s="192"/>
      <c r="AC71" s="192"/>
    </row>
    <row r="72" spans="2:29" s="441" customFormat="1" x14ac:dyDescent="0.25">
      <c r="B72" s="556">
        <f t="shared" si="2"/>
        <v>2019</v>
      </c>
      <c r="C72" s="557">
        <v>43466</v>
      </c>
      <c r="D72" s="558">
        <v>2.9797500000000001</v>
      </c>
      <c r="E72" s="559" t="e">
        <v>#N/A</v>
      </c>
      <c r="F72" s="560"/>
      <c r="G72" s="560">
        <v>2.9797500000000001</v>
      </c>
      <c r="H72" s="561"/>
      <c r="I72" s="558">
        <v>1.4145238095238095</v>
      </c>
      <c r="J72" s="559" t="e">
        <v>#N/A</v>
      </c>
      <c r="K72" s="560"/>
      <c r="L72" s="560">
        <v>1.4145238095238095</v>
      </c>
      <c r="M72" s="443"/>
      <c r="O72" s="192"/>
      <c r="P72" s="192"/>
      <c r="AB72" s="192"/>
      <c r="AC72" s="192"/>
    </row>
    <row r="73" spans="2:29" s="441" customFormat="1" x14ac:dyDescent="0.25">
      <c r="B73" s="556">
        <f t="shared" si="2"/>
        <v>2019</v>
      </c>
      <c r="C73" s="557">
        <v>43497</v>
      </c>
      <c r="D73" s="558">
        <v>2.9964999999999997</v>
      </c>
      <c r="E73" s="559" t="e">
        <v>#N/A</v>
      </c>
      <c r="F73" s="560">
        <f t="shared" ref="F73:F82" si="12">AVERAGEIF($B$36:$B$95,B73,$G$36:$G$95)</f>
        <v>3.0744949166666671</v>
      </c>
      <c r="G73" s="560">
        <v>2.9964999999999997</v>
      </c>
      <c r="H73" s="561"/>
      <c r="I73" s="558">
        <v>1.5228809523809523</v>
      </c>
      <c r="J73" s="559" t="e">
        <v>#N/A</v>
      </c>
      <c r="K73" s="560">
        <f t="shared" ref="K73" si="13">AVERAGEIF($B$36:$B$95,B73,$L$36:$L$95)</f>
        <v>1.5500436507936508</v>
      </c>
      <c r="L73" s="560">
        <v>1.5228809523809523</v>
      </c>
      <c r="M73" s="443"/>
      <c r="O73" s="192"/>
      <c r="P73" s="192"/>
      <c r="AB73" s="192"/>
      <c r="AC73" s="192"/>
    </row>
    <row r="74" spans="2:29" s="441" customFormat="1" x14ac:dyDescent="0.25">
      <c r="B74" s="556">
        <f t="shared" si="2"/>
        <v>2019</v>
      </c>
      <c r="C74" s="557">
        <v>43525</v>
      </c>
      <c r="D74" s="558">
        <v>3.0762499999999999</v>
      </c>
      <c r="E74" s="559" t="e">
        <v>#N/A</v>
      </c>
      <c r="F74" s="560">
        <f t="shared" si="12"/>
        <v>3.0744949166666671</v>
      </c>
      <c r="G74" s="560">
        <v>3.0762499999999999</v>
      </c>
      <c r="H74" s="561"/>
      <c r="I74" s="558">
        <v>1.5747380952380952</v>
      </c>
      <c r="J74" s="559" t="e">
        <v>#N/A</v>
      </c>
      <c r="K74" s="560">
        <f t="shared" ref="K74:K82" si="14">AVERAGEIF($B$36:$B$95,B74,$L$36:$L$95)</f>
        <v>1.5500436507936508</v>
      </c>
      <c r="L74" s="560">
        <v>1.5747380952380952</v>
      </c>
      <c r="M74" s="443"/>
      <c r="O74" s="192"/>
      <c r="P74" s="192"/>
      <c r="AB74" s="192"/>
      <c r="AC74" s="192"/>
    </row>
    <row r="75" spans="2:29" s="441" customFormat="1" x14ac:dyDescent="0.25">
      <c r="B75" s="556">
        <f t="shared" si="2"/>
        <v>2019</v>
      </c>
      <c r="C75" s="557">
        <v>43556</v>
      </c>
      <c r="D75" s="558">
        <v>3.1210000000000004</v>
      </c>
      <c r="E75" s="559" t="e">
        <v>#N/A</v>
      </c>
      <c r="F75" s="560">
        <f t="shared" si="12"/>
        <v>3.0744949166666671</v>
      </c>
      <c r="G75" s="560">
        <v>3.1210000000000004</v>
      </c>
      <c r="H75" s="561"/>
      <c r="I75" s="558">
        <v>1.6960238095238096</v>
      </c>
      <c r="J75" s="559" t="e">
        <v>#N/A</v>
      </c>
      <c r="K75" s="560">
        <f t="shared" si="14"/>
        <v>1.5500436507936508</v>
      </c>
      <c r="L75" s="560">
        <v>1.6960238095238096</v>
      </c>
      <c r="M75" s="443"/>
      <c r="O75" s="192"/>
      <c r="P75" s="192"/>
      <c r="AB75" s="192"/>
      <c r="AC75" s="192"/>
    </row>
    <row r="76" spans="2:29" s="441" customFormat="1" x14ac:dyDescent="0.25">
      <c r="B76" s="556">
        <f t="shared" si="2"/>
        <v>2019</v>
      </c>
      <c r="C76" s="557">
        <v>43586</v>
      </c>
      <c r="D76" s="558">
        <v>3.1612499999999999</v>
      </c>
      <c r="E76" s="559" t="e">
        <v>#N/A</v>
      </c>
      <c r="F76" s="560">
        <f t="shared" si="12"/>
        <v>3.0744949166666671</v>
      </c>
      <c r="G76" s="560">
        <v>3.1612499999999999</v>
      </c>
      <c r="H76" s="561"/>
      <c r="I76" s="558">
        <v>1.698047619047619</v>
      </c>
      <c r="J76" s="559" t="e">
        <v>#N/A</v>
      </c>
      <c r="K76" s="560">
        <f t="shared" si="14"/>
        <v>1.5500436507936508</v>
      </c>
      <c r="L76" s="560">
        <v>1.698047619047619</v>
      </c>
      <c r="M76" s="443"/>
      <c r="O76" s="192"/>
      <c r="P76" s="192"/>
      <c r="AB76" s="192"/>
      <c r="AC76" s="192"/>
    </row>
    <row r="77" spans="2:29" s="441" customFormat="1" x14ac:dyDescent="0.25">
      <c r="B77" s="556">
        <f t="shared" si="2"/>
        <v>2019</v>
      </c>
      <c r="C77" s="557">
        <v>43617</v>
      </c>
      <c r="D77" s="558">
        <v>3.0885000000000002</v>
      </c>
      <c r="E77" s="559" t="e">
        <v>#N/A</v>
      </c>
      <c r="F77" s="560">
        <f t="shared" si="12"/>
        <v>3.0744949166666671</v>
      </c>
      <c r="G77" s="560">
        <v>3.0885000000000002</v>
      </c>
      <c r="H77" s="561"/>
      <c r="I77" s="558">
        <v>1.5290714285714286</v>
      </c>
      <c r="J77" s="559" t="e">
        <v>#N/A</v>
      </c>
      <c r="K77" s="560">
        <f t="shared" si="14"/>
        <v>1.5500436507936508</v>
      </c>
      <c r="L77" s="560">
        <v>1.5290714285714286</v>
      </c>
      <c r="M77" s="443"/>
      <c r="O77" s="192"/>
      <c r="P77" s="192"/>
      <c r="AB77" s="192"/>
      <c r="AC77" s="192"/>
    </row>
    <row r="78" spans="2:29" s="441" customFormat="1" x14ac:dyDescent="0.25">
      <c r="B78" s="556">
        <f t="shared" si="2"/>
        <v>2019</v>
      </c>
      <c r="C78" s="557">
        <v>43647</v>
      </c>
      <c r="D78" s="558">
        <v>3.0451999999999999</v>
      </c>
      <c r="E78" s="559">
        <v>3.0451999999999999</v>
      </c>
      <c r="F78" s="560">
        <f t="shared" si="12"/>
        <v>3.0744949166666671</v>
      </c>
      <c r="G78" s="560">
        <v>3.0451999999999999</v>
      </c>
      <c r="H78" s="561"/>
      <c r="I78" s="558">
        <v>1.5223809523809524</v>
      </c>
      <c r="J78" s="559">
        <v>1.5223809523809524</v>
      </c>
      <c r="K78" s="560">
        <f t="shared" si="14"/>
        <v>1.5500436507936508</v>
      </c>
      <c r="L78" s="560">
        <v>1.5223809523809524</v>
      </c>
      <c r="M78" s="443"/>
      <c r="O78" s="192"/>
      <c r="P78" s="192"/>
      <c r="AB78" s="192"/>
      <c r="AC78" s="192"/>
    </row>
    <row r="79" spans="2:29" s="441" customFormat="1" x14ac:dyDescent="0.25">
      <c r="B79" s="556">
        <f t="shared" si="2"/>
        <v>2019</v>
      </c>
      <c r="C79" s="557">
        <v>43678</v>
      </c>
      <c r="D79" s="558" t="e">
        <v>#N/A</v>
      </c>
      <c r="E79" s="559">
        <v>2.9967270000000004</v>
      </c>
      <c r="F79" s="560">
        <f t="shared" si="12"/>
        <v>3.0744949166666671</v>
      </c>
      <c r="G79" s="560">
        <v>2.9967270000000004</v>
      </c>
      <c r="H79" s="561"/>
      <c r="I79" s="558" t="e">
        <v>#N/A</v>
      </c>
      <c r="J79" s="559">
        <v>1.4761904761904763</v>
      </c>
      <c r="K79" s="560">
        <f t="shared" si="14"/>
        <v>1.5500436507936508</v>
      </c>
      <c r="L79" s="560">
        <v>1.4761904761904763</v>
      </c>
      <c r="M79" s="443"/>
      <c r="O79" s="192"/>
      <c r="P79" s="192"/>
      <c r="AB79" s="192"/>
      <c r="AC79" s="192"/>
    </row>
    <row r="80" spans="2:29" s="441" customFormat="1" x14ac:dyDescent="0.25">
      <c r="B80" s="556">
        <f t="shared" si="2"/>
        <v>2019</v>
      </c>
      <c r="C80" s="557">
        <v>43709</v>
      </c>
      <c r="D80" s="558" t="e">
        <v>#N/A</v>
      </c>
      <c r="E80" s="559">
        <v>3.0384840000000004</v>
      </c>
      <c r="F80" s="560">
        <f t="shared" si="12"/>
        <v>3.0744949166666671</v>
      </c>
      <c r="G80" s="560">
        <v>3.0384840000000004</v>
      </c>
      <c r="H80" s="561"/>
      <c r="I80" s="558" t="e">
        <v>#N/A</v>
      </c>
      <c r="J80" s="559">
        <v>1.5238095238095237</v>
      </c>
      <c r="K80" s="560">
        <f t="shared" si="14"/>
        <v>1.5500436507936508</v>
      </c>
      <c r="L80" s="560">
        <v>1.5238095238095237</v>
      </c>
      <c r="M80" s="443"/>
      <c r="O80" s="192"/>
      <c r="P80" s="192"/>
      <c r="AB80" s="192"/>
      <c r="AC80" s="192"/>
    </row>
    <row r="81" spans="2:29" s="441" customFormat="1" x14ac:dyDescent="0.25">
      <c r="B81" s="556">
        <f t="shared" si="2"/>
        <v>2019</v>
      </c>
      <c r="C81" s="557">
        <v>43739</v>
      </c>
      <c r="D81" s="558" t="e">
        <v>#N/A</v>
      </c>
      <c r="E81" s="559">
        <v>3.097664</v>
      </c>
      <c r="F81" s="560">
        <f t="shared" si="12"/>
        <v>3.0744949166666671</v>
      </c>
      <c r="G81" s="560">
        <v>3.097664</v>
      </c>
      <c r="H81" s="561"/>
      <c r="I81" s="558" t="e">
        <v>#N/A</v>
      </c>
      <c r="J81" s="559">
        <v>1.5476190476190477</v>
      </c>
      <c r="K81" s="560">
        <f t="shared" si="14"/>
        <v>1.5500436507936508</v>
      </c>
      <c r="L81" s="560">
        <v>1.5476190476190477</v>
      </c>
      <c r="M81" s="443"/>
      <c r="O81" s="192"/>
      <c r="P81" s="192"/>
      <c r="AB81" s="192"/>
      <c r="AC81" s="192"/>
    </row>
    <row r="82" spans="2:29" s="441" customFormat="1" x14ac:dyDescent="0.25">
      <c r="B82" s="556">
        <f t="shared" si="2"/>
        <v>2019</v>
      </c>
      <c r="C82" s="557">
        <v>43770</v>
      </c>
      <c r="D82" s="558" t="e">
        <v>#N/A</v>
      </c>
      <c r="E82" s="559">
        <v>3.1303210000000004</v>
      </c>
      <c r="F82" s="560">
        <f t="shared" si="12"/>
        <v>3.0744949166666671</v>
      </c>
      <c r="G82" s="560">
        <v>3.1303210000000004</v>
      </c>
      <c r="H82" s="561"/>
      <c r="I82" s="558" t="e">
        <v>#N/A</v>
      </c>
      <c r="J82" s="559">
        <v>1.5476190476190477</v>
      </c>
      <c r="K82" s="560">
        <f t="shared" si="14"/>
        <v>1.5500436507936508</v>
      </c>
      <c r="L82" s="560">
        <v>1.5476190476190477</v>
      </c>
      <c r="M82" s="443"/>
      <c r="O82" s="192"/>
      <c r="P82" s="192"/>
      <c r="AB82" s="192"/>
      <c r="AC82" s="192"/>
    </row>
    <row r="83" spans="2:29" s="441" customFormat="1" x14ac:dyDescent="0.25">
      <c r="B83" s="556">
        <f t="shared" si="2"/>
        <v>2019</v>
      </c>
      <c r="C83" s="557">
        <v>43800</v>
      </c>
      <c r="D83" s="558" t="e">
        <v>#N/A</v>
      </c>
      <c r="E83" s="559">
        <v>3.162293</v>
      </c>
      <c r="F83" s="560"/>
      <c r="G83" s="560">
        <v>3.162293</v>
      </c>
      <c r="H83" s="561"/>
      <c r="I83" s="558" t="e">
        <v>#N/A</v>
      </c>
      <c r="J83" s="559">
        <v>1.5476190476190477</v>
      </c>
      <c r="K83" s="560"/>
      <c r="L83" s="560">
        <v>1.5476190476190477</v>
      </c>
      <c r="M83" s="443"/>
      <c r="O83" s="192"/>
      <c r="P83" s="192"/>
      <c r="AB83" s="192"/>
      <c r="AC83" s="192"/>
    </row>
    <row r="84" spans="2:29" s="441" customFormat="1" x14ac:dyDescent="0.25">
      <c r="B84" s="556">
        <f t="shared" si="2"/>
        <v>2020</v>
      </c>
      <c r="C84" s="557">
        <v>43831</v>
      </c>
      <c r="D84" s="558" t="e">
        <v>#N/A</v>
      </c>
      <c r="E84" s="559">
        <v>3.1548689999999997</v>
      </c>
      <c r="F84" s="560"/>
      <c r="G84" s="560">
        <v>3.1548689999999997</v>
      </c>
      <c r="H84" s="561"/>
      <c r="I84" s="558" t="e">
        <v>#N/A</v>
      </c>
      <c r="J84" s="559">
        <v>1.5476190476190477</v>
      </c>
      <c r="K84" s="560"/>
      <c r="L84" s="560">
        <v>1.5476190476190477</v>
      </c>
      <c r="M84" s="443"/>
      <c r="O84" s="192"/>
      <c r="P84" s="192"/>
      <c r="AB84" s="192"/>
      <c r="AC84" s="192"/>
    </row>
    <row r="85" spans="2:29" s="441" customFormat="1" x14ac:dyDescent="0.25">
      <c r="B85" s="556">
        <f t="shared" si="2"/>
        <v>2020</v>
      </c>
      <c r="C85" s="557">
        <v>43862</v>
      </c>
      <c r="D85" s="558" t="e">
        <v>#N/A</v>
      </c>
      <c r="E85" s="559">
        <v>3.1540170000000001</v>
      </c>
      <c r="F85" s="560">
        <f t="shared" ref="F85:F94" si="15">AVERAGEIF($B$36:$B$95,B85,$G$36:$G$95)</f>
        <v>3.2231420833333329</v>
      </c>
      <c r="G85" s="560">
        <v>3.1540170000000001</v>
      </c>
      <c r="H85" s="561"/>
      <c r="I85" s="558" t="e">
        <v>#N/A</v>
      </c>
      <c r="J85" s="559">
        <v>1.5476190476190477</v>
      </c>
      <c r="K85" s="560">
        <f t="shared" ref="K85:K94" si="16">AVERAGEIF($B$36:$B$95,B85,$L$36:$L$95)</f>
        <v>1.5476190476190477</v>
      </c>
      <c r="L85" s="560">
        <v>1.5476190476190477</v>
      </c>
      <c r="M85" s="443"/>
      <c r="O85" s="192"/>
      <c r="P85" s="192"/>
      <c r="AB85" s="192"/>
      <c r="AC85" s="192"/>
    </row>
    <row r="86" spans="2:29" s="441" customFormat="1" x14ac:dyDescent="0.25">
      <c r="B86" s="556">
        <f t="shared" si="2"/>
        <v>2020</v>
      </c>
      <c r="C86" s="557">
        <v>43891</v>
      </c>
      <c r="D86" s="558" t="e">
        <v>#N/A</v>
      </c>
      <c r="E86" s="559">
        <v>3.2075560000000003</v>
      </c>
      <c r="F86" s="560">
        <f t="shared" si="15"/>
        <v>3.2231420833333329</v>
      </c>
      <c r="G86" s="560">
        <v>3.2075560000000003</v>
      </c>
      <c r="H86" s="561"/>
      <c r="I86" s="558" t="e">
        <v>#N/A</v>
      </c>
      <c r="J86" s="559">
        <v>1.5476190476190477</v>
      </c>
      <c r="K86" s="560">
        <f t="shared" si="16"/>
        <v>1.5476190476190477</v>
      </c>
      <c r="L86" s="560">
        <v>1.5476190476190477</v>
      </c>
      <c r="M86" s="443"/>
      <c r="O86" s="192"/>
      <c r="P86" s="192"/>
      <c r="AB86" s="192"/>
      <c r="AC86" s="192"/>
    </row>
    <row r="87" spans="2:29" s="441" customFormat="1" x14ac:dyDescent="0.25">
      <c r="B87" s="556">
        <f t="shared" si="2"/>
        <v>2020</v>
      </c>
      <c r="C87" s="557">
        <v>43922</v>
      </c>
      <c r="D87" s="558" t="e">
        <v>#N/A</v>
      </c>
      <c r="E87" s="559">
        <v>3.2265600000000001</v>
      </c>
      <c r="F87" s="560">
        <f t="shared" si="15"/>
        <v>3.2231420833333329</v>
      </c>
      <c r="G87" s="560">
        <v>3.2265600000000001</v>
      </c>
      <c r="H87" s="561"/>
      <c r="I87" s="558" t="e">
        <v>#N/A</v>
      </c>
      <c r="J87" s="559">
        <v>1.5476190476190477</v>
      </c>
      <c r="K87" s="560">
        <f t="shared" si="16"/>
        <v>1.5476190476190477</v>
      </c>
      <c r="L87" s="560">
        <v>1.5476190476190477</v>
      </c>
      <c r="M87" s="443"/>
      <c r="O87" s="192"/>
      <c r="P87" s="192"/>
      <c r="AB87" s="192"/>
      <c r="AC87" s="192"/>
    </row>
    <row r="88" spans="2:29" s="441" customFormat="1" x14ac:dyDescent="0.25">
      <c r="B88" s="556">
        <f t="shared" ref="B88:B95" si="17">YEAR(C88)</f>
        <v>2020</v>
      </c>
      <c r="C88" s="557">
        <v>43952</v>
      </c>
      <c r="D88" s="558" t="e">
        <v>#N/A</v>
      </c>
      <c r="E88" s="559">
        <v>3.2385459999999999</v>
      </c>
      <c r="F88" s="560">
        <f t="shared" si="15"/>
        <v>3.2231420833333329</v>
      </c>
      <c r="G88" s="560">
        <v>3.2385459999999999</v>
      </c>
      <c r="H88" s="561"/>
      <c r="I88" s="558" t="e">
        <v>#N/A</v>
      </c>
      <c r="J88" s="559">
        <v>1.5476190476190477</v>
      </c>
      <c r="K88" s="560">
        <f t="shared" si="16"/>
        <v>1.5476190476190477</v>
      </c>
      <c r="L88" s="560">
        <v>1.5476190476190477</v>
      </c>
      <c r="M88" s="443"/>
      <c r="O88" s="192"/>
      <c r="P88" s="192"/>
      <c r="AB88" s="192"/>
      <c r="AC88" s="192"/>
    </row>
    <row r="89" spans="2:29" s="441" customFormat="1" x14ac:dyDescent="0.25">
      <c r="B89" s="556">
        <f t="shared" si="17"/>
        <v>2020</v>
      </c>
      <c r="C89" s="557">
        <v>43983</v>
      </c>
      <c r="D89" s="558" t="e">
        <v>#N/A</v>
      </c>
      <c r="E89" s="559">
        <v>3.2360850000000001</v>
      </c>
      <c r="F89" s="560">
        <f t="shared" si="15"/>
        <v>3.2231420833333329</v>
      </c>
      <c r="G89" s="560">
        <v>3.2360850000000001</v>
      </c>
      <c r="H89" s="561"/>
      <c r="I89" s="558" t="e">
        <v>#N/A</v>
      </c>
      <c r="J89" s="559">
        <v>1.5476190476190477</v>
      </c>
      <c r="K89" s="560">
        <f t="shared" si="16"/>
        <v>1.5476190476190477</v>
      </c>
      <c r="L89" s="560">
        <v>1.5476190476190477</v>
      </c>
      <c r="M89" s="443"/>
      <c r="O89" s="192"/>
      <c r="P89" s="192"/>
      <c r="AB89" s="192"/>
      <c r="AC89" s="192"/>
    </row>
    <row r="90" spans="2:29" s="441" customFormat="1" x14ac:dyDescent="0.25">
      <c r="B90" s="556">
        <f t="shared" si="17"/>
        <v>2020</v>
      </c>
      <c r="C90" s="557">
        <v>44013</v>
      </c>
      <c r="D90" s="558" t="e">
        <v>#N/A</v>
      </c>
      <c r="E90" s="559">
        <v>3.2292070000000002</v>
      </c>
      <c r="F90" s="560">
        <f t="shared" si="15"/>
        <v>3.2231420833333329</v>
      </c>
      <c r="G90" s="560">
        <v>3.2292070000000002</v>
      </c>
      <c r="H90" s="561"/>
      <c r="I90" s="558" t="e">
        <v>#N/A</v>
      </c>
      <c r="J90" s="559">
        <v>1.5476190476190477</v>
      </c>
      <c r="K90" s="560">
        <f t="shared" si="16"/>
        <v>1.5476190476190477</v>
      </c>
      <c r="L90" s="560">
        <v>1.5476190476190477</v>
      </c>
      <c r="M90" s="443"/>
      <c r="O90" s="192"/>
      <c r="P90" s="192"/>
      <c r="AB90" s="192"/>
      <c r="AC90" s="192"/>
    </row>
    <row r="91" spans="2:29" s="441" customFormat="1" x14ac:dyDescent="0.25">
      <c r="B91" s="556">
        <f t="shared" si="17"/>
        <v>2020</v>
      </c>
      <c r="C91" s="557">
        <v>44044</v>
      </c>
      <c r="D91" s="558" t="e">
        <v>#N/A</v>
      </c>
      <c r="E91" s="559">
        <v>3.2320100000000003</v>
      </c>
      <c r="F91" s="560">
        <f t="shared" si="15"/>
        <v>3.2231420833333329</v>
      </c>
      <c r="G91" s="560">
        <v>3.2320100000000003</v>
      </c>
      <c r="H91" s="561"/>
      <c r="I91" s="558" t="e">
        <v>#N/A</v>
      </c>
      <c r="J91" s="559">
        <v>1.5476190476190477</v>
      </c>
      <c r="K91" s="560">
        <f t="shared" si="16"/>
        <v>1.5476190476190477</v>
      </c>
      <c r="L91" s="560">
        <v>1.5476190476190477</v>
      </c>
      <c r="M91" s="443"/>
      <c r="O91" s="192"/>
      <c r="P91" s="192"/>
      <c r="AB91" s="192"/>
      <c r="AC91" s="192"/>
    </row>
    <row r="92" spans="2:29" s="441" customFormat="1" x14ac:dyDescent="0.25">
      <c r="B92" s="556">
        <f t="shared" si="17"/>
        <v>2020</v>
      </c>
      <c r="C92" s="557">
        <v>44075</v>
      </c>
      <c r="D92" s="558" t="e">
        <v>#N/A</v>
      </c>
      <c r="E92" s="559">
        <v>3.2365900000000001</v>
      </c>
      <c r="F92" s="560">
        <f t="shared" si="15"/>
        <v>3.2231420833333329</v>
      </c>
      <c r="G92" s="560">
        <v>3.2365900000000001</v>
      </c>
      <c r="H92" s="561"/>
      <c r="I92" s="558" t="e">
        <v>#N/A</v>
      </c>
      <c r="J92" s="559">
        <v>1.5476190476190477</v>
      </c>
      <c r="K92" s="560">
        <f t="shared" si="16"/>
        <v>1.5476190476190477</v>
      </c>
      <c r="L92" s="560">
        <v>1.5476190476190477</v>
      </c>
      <c r="M92" s="443"/>
      <c r="O92" s="192"/>
      <c r="P92" s="192"/>
      <c r="AB92" s="192"/>
      <c r="AC92" s="192"/>
    </row>
    <row r="93" spans="2:29" s="441" customFormat="1" x14ac:dyDescent="0.25">
      <c r="B93" s="556">
        <f t="shared" si="17"/>
        <v>2020</v>
      </c>
      <c r="C93" s="557">
        <v>44105</v>
      </c>
      <c r="D93" s="558" t="e">
        <v>#N/A</v>
      </c>
      <c r="E93" s="559">
        <v>3.2428820000000003</v>
      </c>
      <c r="F93" s="560">
        <f t="shared" si="15"/>
        <v>3.2231420833333329</v>
      </c>
      <c r="G93" s="560">
        <v>3.2428820000000003</v>
      </c>
      <c r="H93" s="561"/>
      <c r="I93" s="558" t="e">
        <v>#N/A</v>
      </c>
      <c r="J93" s="559">
        <v>1.5476190476190477</v>
      </c>
      <c r="K93" s="560">
        <f t="shared" si="16"/>
        <v>1.5476190476190477</v>
      </c>
      <c r="L93" s="560">
        <v>1.5476190476190477</v>
      </c>
      <c r="M93" s="443"/>
      <c r="O93" s="192"/>
      <c r="P93" s="192"/>
      <c r="AB93" s="192"/>
      <c r="AC93" s="192"/>
    </row>
    <row r="94" spans="2:29" s="441" customFormat="1" x14ac:dyDescent="0.25">
      <c r="B94" s="556">
        <f t="shared" si="17"/>
        <v>2020</v>
      </c>
      <c r="C94" s="557">
        <v>44136</v>
      </c>
      <c r="D94" s="558" t="e">
        <v>#N/A</v>
      </c>
      <c r="E94" s="559">
        <v>3.2510559999999997</v>
      </c>
      <c r="F94" s="560">
        <f t="shared" si="15"/>
        <v>3.2231420833333329</v>
      </c>
      <c r="G94" s="560">
        <v>3.2510559999999997</v>
      </c>
      <c r="H94" s="561"/>
      <c r="I94" s="558" t="e">
        <v>#N/A</v>
      </c>
      <c r="J94" s="559">
        <v>1.5476190476190477</v>
      </c>
      <c r="K94" s="560">
        <f t="shared" si="16"/>
        <v>1.5476190476190477</v>
      </c>
      <c r="L94" s="560">
        <v>1.5476190476190477</v>
      </c>
      <c r="M94" s="443"/>
      <c r="O94" s="192"/>
      <c r="P94" s="192"/>
      <c r="AB94" s="192"/>
      <c r="AC94" s="192"/>
    </row>
    <row r="95" spans="2:29" s="441" customFormat="1" x14ac:dyDescent="0.25">
      <c r="B95" s="556">
        <f t="shared" si="17"/>
        <v>2020</v>
      </c>
      <c r="C95" s="557">
        <v>44166</v>
      </c>
      <c r="D95" s="558" t="e">
        <v>#N/A</v>
      </c>
      <c r="E95" s="559">
        <v>3.2683269999999998</v>
      </c>
      <c r="F95" s="560"/>
      <c r="G95" s="560">
        <v>3.2683269999999998</v>
      </c>
      <c r="H95" s="561"/>
      <c r="I95" s="558" t="e">
        <v>#N/A</v>
      </c>
      <c r="J95" s="559">
        <v>1.5476190476190477</v>
      </c>
      <c r="K95" s="560"/>
      <c r="L95" s="560">
        <v>1.5476190476190477</v>
      </c>
      <c r="M95" s="443"/>
      <c r="O95" s="192"/>
      <c r="P95" s="192"/>
      <c r="AB95" s="192"/>
      <c r="AC95" s="192"/>
    </row>
    <row r="96" spans="2:29" s="441" customFormat="1" ht="14.25" x14ac:dyDescent="0.2">
      <c r="G96" s="442"/>
      <c r="O96" s="192"/>
      <c r="P96" s="192"/>
      <c r="AB96" s="192"/>
      <c r="AC96" s="192"/>
    </row>
    <row r="97" spans="2:29" s="441" customFormat="1" ht="14.25" x14ac:dyDescent="0.2">
      <c r="G97" s="442"/>
      <c r="O97" s="192"/>
      <c r="P97" s="192"/>
      <c r="AB97" s="192"/>
      <c r="AC97" s="192"/>
    </row>
    <row r="98" spans="2:29" s="441" customFormat="1" ht="14.25" x14ac:dyDescent="0.2">
      <c r="G98" s="442"/>
      <c r="O98" s="192"/>
      <c r="P98" s="192"/>
      <c r="AB98" s="192"/>
      <c r="AC98" s="192"/>
    </row>
    <row r="99" spans="2:29" s="441" customFormat="1" ht="14.25" x14ac:dyDescent="0.2">
      <c r="B99" s="75"/>
      <c r="C99" s="75" t="s">
        <v>0</v>
      </c>
      <c r="G99" s="442"/>
      <c r="O99" s="192"/>
      <c r="P99" s="192"/>
      <c r="AB99" s="192"/>
      <c r="AC99" s="192"/>
    </row>
    <row r="100" spans="2:29" s="441" customFormat="1" ht="14.25" x14ac:dyDescent="0.2">
      <c r="B100" s="30">
        <v>2.5</v>
      </c>
      <c r="C100" s="29">
        <v>-0.5</v>
      </c>
      <c r="G100" s="442"/>
      <c r="O100" s="192"/>
      <c r="P100" s="192"/>
      <c r="AB100" s="192"/>
      <c r="AC100" s="192"/>
    </row>
    <row r="101" spans="2:29" s="441" customFormat="1" ht="14.25" x14ac:dyDescent="0.2">
      <c r="B101" s="30">
        <v>2.5</v>
      </c>
      <c r="C101" s="29">
        <v>0.5</v>
      </c>
      <c r="G101" s="442"/>
      <c r="O101" s="192"/>
      <c r="P101" s="192"/>
      <c r="AB101" s="192"/>
      <c r="AC101" s="192"/>
    </row>
    <row r="102" spans="2:29" s="441" customFormat="1" ht="14.25" x14ac:dyDescent="0.2">
      <c r="G102" s="442"/>
      <c r="O102" s="192"/>
      <c r="P102" s="192"/>
      <c r="AB102" s="192"/>
      <c r="AC102" s="192"/>
    </row>
    <row r="103" spans="2:29" s="441" customFormat="1" ht="14.25" x14ac:dyDescent="0.2">
      <c r="G103" s="442"/>
      <c r="O103" s="192"/>
      <c r="P103" s="192"/>
      <c r="AB103" s="192"/>
      <c r="AC103" s="192"/>
    </row>
    <row r="104" spans="2:29" s="441" customFormat="1" ht="14.25" x14ac:dyDescent="0.2">
      <c r="G104" s="442"/>
      <c r="O104" s="192"/>
      <c r="P104" s="192"/>
      <c r="AB104" s="192"/>
      <c r="AC104" s="192"/>
    </row>
    <row r="105" spans="2:29" s="441" customFormat="1" ht="14.25" x14ac:dyDescent="0.2">
      <c r="G105" s="442"/>
      <c r="O105" s="192"/>
      <c r="P105" s="192"/>
      <c r="AB105" s="192"/>
      <c r="AC105" s="192"/>
    </row>
    <row r="106" spans="2:29" s="441" customFormat="1" ht="14.25" x14ac:dyDescent="0.2">
      <c r="G106" s="442"/>
      <c r="O106" s="192"/>
      <c r="P106" s="192"/>
      <c r="AB106" s="192"/>
      <c r="AC106" s="192"/>
    </row>
    <row r="107" spans="2:29" s="441" customFormat="1" ht="14.25" x14ac:dyDescent="0.2">
      <c r="G107" s="442"/>
      <c r="O107" s="192"/>
      <c r="P107" s="192"/>
      <c r="AB107" s="192"/>
      <c r="AC107" s="192"/>
    </row>
    <row r="108" spans="2:29" s="441" customFormat="1" ht="14.25" x14ac:dyDescent="0.2">
      <c r="G108" s="442"/>
      <c r="O108" s="192"/>
      <c r="P108" s="192"/>
      <c r="AB108" s="192"/>
      <c r="AC108" s="192"/>
    </row>
    <row r="109" spans="2:29" s="441" customFormat="1" ht="14.25" x14ac:dyDescent="0.2">
      <c r="G109" s="442"/>
      <c r="O109" s="192"/>
      <c r="P109" s="192"/>
      <c r="AB109" s="192"/>
      <c r="AC109" s="192"/>
    </row>
    <row r="110" spans="2:29" s="441" customFormat="1" ht="14.25" x14ac:dyDescent="0.2">
      <c r="G110" s="442"/>
      <c r="O110" s="192"/>
      <c r="P110" s="192"/>
      <c r="AB110" s="192"/>
      <c r="AC110" s="192"/>
    </row>
    <row r="111" spans="2:29" s="441" customFormat="1" ht="14.25" x14ac:dyDescent="0.2">
      <c r="G111" s="442"/>
      <c r="O111" s="192"/>
      <c r="P111" s="192"/>
      <c r="AB111" s="192"/>
      <c r="AC111" s="192"/>
    </row>
    <row r="112" spans="2:29" s="441" customFormat="1" ht="14.25" x14ac:dyDescent="0.2">
      <c r="G112" s="442"/>
      <c r="O112" s="192"/>
      <c r="P112" s="192"/>
      <c r="AB112" s="192"/>
      <c r="AC112" s="192"/>
    </row>
    <row r="113" spans="7:29" s="441" customFormat="1" ht="14.25" x14ac:dyDescent="0.2">
      <c r="G113" s="442"/>
      <c r="O113" s="192"/>
      <c r="P113" s="192"/>
      <c r="AB113" s="192"/>
      <c r="AC113" s="192"/>
    </row>
    <row r="114" spans="7:29" s="441" customFormat="1" ht="14.25" x14ac:dyDescent="0.2">
      <c r="G114" s="442"/>
      <c r="O114" s="192"/>
      <c r="P114" s="192"/>
      <c r="AB114" s="192"/>
      <c r="AC114" s="192"/>
    </row>
    <row r="115" spans="7:29" s="441" customFormat="1" ht="14.25" x14ac:dyDescent="0.2">
      <c r="G115" s="442"/>
      <c r="O115" s="192"/>
      <c r="P115" s="192"/>
      <c r="AB115" s="192"/>
      <c r="AC115" s="192"/>
    </row>
    <row r="116" spans="7:29" s="441" customFormat="1" ht="14.25" x14ac:dyDescent="0.2">
      <c r="G116" s="442"/>
      <c r="O116" s="192"/>
      <c r="P116" s="192"/>
      <c r="AB116" s="192"/>
      <c r="AC116" s="192"/>
    </row>
    <row r="117" spans="7:29" s="441" customFormat="1" ht="14.25" x14ac:dyDescent="0.2">
      <c r="G117" s="442"/>
      <c r="O117" s="192"/>
      <c r="P117" s="192"/>
      <c r="AB117" s="192"/>
      <c r="AC117" s="192"/>
    </row>
    <row r="118" spans="7:29" s="441" customFormat="1" ht="14.25" x14ac:dyDescent="0.2">
      <c r="G118" s="442"/>
      <c r="O118" s="192"/>
      <c r="P118" s="192"/>
      <c r="AB118" s="192"/>
      <c r="AC118" s="192"/>
    </row>
    <row r="119" spans="7:29" s="441" customFormat="1" ht="14.25" x14ac:dyDescent="0.2">
      <c r="G119" s="442"/>
      <c r="O119" s="192"/>
      <c r="P119" s="192"/>
      <c r="AB119" s="192"/>
      <c r="AC119" s="192"/>
    </row>
    <row r="120" spans="7:29" s="441" customFormat="1" ht="14.25" x14ac:dyDescent="0.2">
      <c r="O120" s="192"/>
      <c r="P120" s="192"/>
      <c r="AB120" s="192"/>
      <c r="AC120" s="192"/>
    </row>
    <row r="121" spans="7:29" s="441" customFormat="1" ht="14.25" x14ac:dyDescent="0.2">
      <c r="O121" s="192"/>
      <c r="P121" s="192"/>
      <c r="AB121" s="192"/>
      <c r="AC121" s="192"/>
    </row>
    <row r="122" spans="7:29" s="441" customFormat="1" ht="14.25" x14ac:dyDescent="0.2">
      <c r="O122" s="192"/>
      <c r="P122" s="192"/>
      <c r="AB122" s="192"/>
      <c r="AC122" s="192"/>
    </row>
  </sheetData>
  <mergeCells count="2">
    <mergeCell ref="D24:H24"/>
    <mergeCell ref="J24:M24"/>
  </mergeCells>
  <conditionalFormatting sqref="D36:E95 I36:J95">
    <cfRule type="expression" dxfId="118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550</v>
      </c>
    </row>
    <row r="3" spans="1:18" x14ac:dyDescent="0.2">
      <c r="A3" s="22" t="s">
        <v>16</v>
      </c>
    </row>
    <row r="5" spans="1:18" x14ac:dyDescent="0.2">
      <c r="Q5" s="180" t="s">
        <v>361</v>
      </c>
      <c r="R5" s="181"/>
    </row>
    <row r="6" spans="1:18" x14ac:dyDescent="0.2">
      <c r="Q6" s="341" t="s">
        <v>406</v>
      </c>
      <c r="R6" s="216" t="s">
        <v>289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70">
        <v>0.95</v>
      </c>
      <c r="I25" s="570"/>
    </row>
    <row r="26" spans="2:11" x14ac:dyDescent="0.2">
      <c r="J26" s="574"/>
      <c r="K26" s="574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71" t="s">
        <v>56</v>
      </c>
      <c r="I27" s="571"/>
      <c r="J27" s="575"/>
      <c r="K27" s="575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3"/>
      <c r="K28" s="93"/>
    </row>
    <row r="29" spans="2:11" x14ac:dyDescent="0.2">
      <c r="B29" s="129">
        <v>41640</v>
      </c>
      <c r="C29" s="130">
        <v>4.7130000000000001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3"/>
      <c r="K29" s="93"/>
    </row>
    <row r="30" spans="2:11" x14ac:dyDescent="0.2">
      <c r="B30" s="55">
        <v>41671</v>
      </c>
      <c r="C30" s="130">
        <v>5.9989999999999997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3"/>
      <c r="K30" s="93"/>
    </row>
    <row r="31" spans="2:11" x14ac:dyDescent="0.2">
      <c r="B31" s="55">
        <v>41699</v>
      </c>
      <c r="C31" s="130">
        <v>4.9029999999999996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3"/>
      <c r="K31" s="93"/>
    </row>
    <row r="32" spans="2:11" x14ac:dyDescent="0.2">
      <c r="B32" s="55">
        <v>41730</v>
      </c>
      <c r="C32" s="130">
        <v>4.6580000000000004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3"/>
      <c r="K32" s="93"/>
    </row>
    <row r="33" spans="1:11" x14ac:dyDescent="0.2">
      <c r="B33" s="55">
        <v>41760</v>
      </c>
      <c r="C33" s="130">
        <v>4.5810000000000004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3"/>
      <c r="K33" s="93"/>
    </row>
    <row r="34" spans="1:11" x14ac:dyDescent="0.2">
      <c r="A34">
        <v>2013</v>
      </c>
      <c r="B34" s="55">
        <v>41791</v>
      </c>
      <c r="C34" s="130">
        <v>4.5880000000000001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3"/>
      <c r="K34" s="93"/>
    </row>
    <row r="35" spans="1:11" x14ac:dyDescent="0.2">
      <c r="B35" s="55">
        <v>41821</v>
      </c>
      <c r="C35" s="130">
        <v>4.0490000000000004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3"/>
      <c r="K35" s="93"/>
    </row>
    <row r="36" spans="1:11" x14ac:dyDescent="0.2">
      <c r="B36" s="55">
        <v>41852</v>
      </c>
      <c r="C36" s="130">
        <v>3.9119999999999999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3"/>
      <c r="K36" s="93"/>
    </row>
    <row r="37" spans="1:11" x14ac:dyDescent="0.2">
      <c r="B37" s="55">
        <v>41883</v>
      </c>
      <c r="C37" s="130">
        <v>3.9239999999999999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3"/>
      <c r="K37" s="93"/>
    </row>
    <row r="38" spans="1:11" x14ac:dyDescent="0.2">
      <c r="B38" s="55">
        <v>41913</v>
      </c>
      <c r="C38" s="130">
        <v>3.7810000000000001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3"/>
      <c r="K38" s="93"/>
    </row>
    <row r="39" spans="1:11" x14ac:dyDescent="0.2">
      <c r="B39" s="55">
        <v>41944</v>
      </c>
      <c r="C39" s="130">
        <v>4.1219999999999999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3"/>
      <c r="K39" s="93"/>
    </row>
    <row r="40" spans="1:11" x14ac:dyDescent="0.2">
      <c r="B40" s="55">
        <v>41974</v>
      </c>
      <c r="C40" s="130">
        <v>3.4820000000000002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3"/>
      <c r="K40" s="93"/>
    </row>
    <row r="41" spans="1:11" x14ac:dyDescent="0.2">
      <c r="B41" s="55">
        <v>42005</v>
      </c>
      <c r="C41" s="130">
        <v>2.9940000000000002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3"/>
      <c r="K41" s="93"/>
    </row>
    <row r="42" spans="1:11" x14ac:dyDescent="0.2">
      <c r="B42" s="55">
        <v>42036</v>
      </c>
      <c r="C42" s="130">
        <v>2.8730000000000002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3"/>
      <c r="K42" s="93"/>
    </row>
    <row r="43" spans="1:11" x14ac:dyDescent="0.2">
      <c r="B43" s="55">
        <v>42064</v>
      </c>
      <c r="C43" s="130">
        <v>2.831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3"/>
      <c r="K43" s="93"/>
    </row>
    <row r="44" spans="1:11" x14ac:dyDescent="0.2">
      <c r="B44" s="55">
        <v>42095</v>
      </c>
      <c r="C44" s="130">
        <v>2.61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3"/>
      <c r="K44" s="93"/>
    </row>
    <row r="45" spans="1:11" x14ac:dyDescent="0.2">
      <c r="B45" s="55">
        <v>42125</v>
      </c>
      <c r="C45" s="130">
        <v>2.8490000000000002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3"/>
      <c r="K45" s="93"/>
    </row>
    <row r="46" spans="1:11" x14ac:dyDescent="0.2">
      <c r="A46">
        <v>2014</v>
      </c>
      <c r="B46" s="55">
        <v>42156</v>
      </c>
      <c r="C46" s="130">
        <v>2.7839999999999998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3"/>
      <c r="K46" s="93"/>
    </row>
    <row r="47" spans="1:11" x14ac:dyDescent="0.2">
      <c r="B47" s="55">
        <v>42186</v>
      </c>
      <c r="C47" s="130">
        <v>2.839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3"/>
      <c r="K47" s="93"/>
    </row>
    <row r="48" spans="1:11" x14ac:dyDescent="0.2">
      <c r="B48" s="55">
        <v>42217</v>
      </c>
      <c r="C48" s="130">
        <v>2.774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3"/>
      <c r="K48" s="93"/>
    </row>
    <row r="49" spans="1:11" x14ac:dyDescent="0.2">
      <c r="B49" s="55">
        <v>42248</v>
      </c>
      <c r="C49" s="130">
        <v>2.66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3"/>
      <c r="K49" s="93"/>
    </row>
    <row r="50" spans="1:11" x14ac:dyDescent="0.2">
      <c r="B50" s="55">
        <v>42278</v>
      </c>
      <c r="C50" s="130">
        <v>2.3410000000000002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3"/>
      <c r="K50" s="93"/>
    </row>
    <row r="51" spans="1:11" x14ac:dyDescent="0.2">
      <c r="B51" s="55">
        <v>42309</v>
      </c>
      <c r="C51" s="130">
        <v>2.093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3"/>
      <c r="K51" s="93"/>
    </row>
    <row r="52" spans="1:11" x14ac:dyDescent="0.2">
      <c r="B52" s="55">
        <v>42339</v>
      </c>
      <c r="C52" s="130">
        <v>1.929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3"/>
      <c r="K52" s="93"/>
    </row>
    <row r="53" spans="1:11" x14ac:dyDescent="0.2">
      <c r="B53" s="55">
        <v>42370</v>
      </c>
      <c r="C53" s="130">
        <v>2.2829999999999999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3"/>
      <c r="K53" s="93"/>
    </row>
    <row r="54" spans="1:11" x14ac:dyDescent="0.2">
      <c r="B54" s="55">
        <v>42401</v>
      </c>
      <c r="C54" s="130">
        <v>1.9890000000000001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3"/>
      <c r="K54" s="93"/>
    </row>
    <row r="55" spans="1:11" x14ac:dyDescent="0.2">
      <c r="B55" s="55">
        <v>42430</v>
      </c>
      <c r="C55" s="130">
        <v>1.7290000000000001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3"/>
      <c r="K55" s="93"/>
    </row>
    <row r="56" spans="1:11" x14ac:dyDescent="0.2">
      <c r="B56" s="55">
        <v>42461</v>
      </c>
      <c r="C56" s="130">
        <v>1.917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3"/>
      <c r="K56" s="93"/>
    </row>
    <row r="57" spans="1:11" x14ac:dyDescent="0.2">
      <c r="B57" s="55">
        <v>42491</v>
      </c>
      <c r="C57" s="130">
        <v>1.9219999999999999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3"/>
      <c r="K57" s="93"/>
    </row>
    <row r="58" spans="1:11" x14ac:dyDescent="0.2">
      <c r="A58">
        <v>2015</v>
      </c>
      <c r="B58" s="55">
        <v>42522</v>
      </c>
      <c r="C58" s="130">
        <v>2.5870000000000002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3"/>
      <c r="K58" s="93"/>
    </row>
    <row r="59" spans="1:11" x14ac:dyDescent="0.2">
      <c r="B59" s="55">
        <v>42552</v>
      </c>
      <c r="C59" s="130">
        <v>2.8220000000000001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3"/>
      <c r="K59" s="93"/>
    </row>
    <row r="60" spans="1:11" x14ac:dyDescent="0.2">
      <c r="B60" s="55">
        <v>42583</v>
      </c>
      <c r="C60" s="130">
        <v>2.8220000000000001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3"/>
      <c r="K60" s="93"/>
    </row>
    <row r="61" spans="1:11" x14ac:dyDescent="0.2">
      <c r="B61" s="55">
        <v>42614</v>
      </c>
      <c r="C61" s="130">
        <v>2.992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3"/>
      <c r="K61" s="93"/>
    </row>
    <row r="62" spans="1:11" x14ac:dyDescent="0.2">
      <c r="B62" s="55">
        <v>42644</v>
      </c>
      <c r="C62" s="130">
        <v>2.9769999999999999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3"/>
      <c r="K62" s="93"/>
    </row>
    <row r="63" spans="1:11" x14ac:dyDescent="0.2">
      <c r="B63" s="55">
        <v>42675</v>
      </c>
      <c r="C63" s="130">
        <v>2.548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3"/>
      <c r="K63" s="93"/>
    </row>
    <row r="64" spans="1:11" x14ac:dyDescent="0.2">
      <c r="B64" s="55">
        <v>42705</v>
      </c>
      <c r="C64" s="130">
        <v>3.5910000000000002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3"/>
      <c r="K64" s="93"/>
    </row>
    <row r="65" spans="1:11" x14ac:dyDescent="0.2">
      <c r="B65" s="55">
        <v>42736</v>
      </c>
      <c r="C65" s="130">
        <v>3.3039999999999998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3"/>
      <c r="K65" s="93"/>
    </row>
    <row r="66" spans="1:11" x14ac:dyDescent="0.2">
      <c r="B66" s="55">
        <v>42767</v>
      </c>
      <c r="C66" s="130">
        <v>2.8519999999999999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3"/>
      <c r="K66" s="93"/>
    </row>
    <row r="67" spans="1:11" x14ac:dyDescent="0.2">
      <c r="B67" s="55">
        <v>42795</v>
      </c>
      <c r="C67" s="130">
        <v>2.88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3"/>
      <c r="K67" s="93"/>
    </row>
    <row r="68" spans="1:11" x14ac:dyDescent="0.2">
      <c r="B68" s="55">
        <v>42826</v>
      </c>
      <c r="C68" s="130">
        <v>3.1030000000000002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3"/>
      <c r="K68" s="93"/>
    </row>
    <row r="69" spans="1:11" x14ac:dyDescent="0.2">
      <c r="B69" s="55">
        <v>42856</v>
      </c>
      <c r="C69" s="130">
        <v>3.15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3"/>
      <c r="K69" s="93"/>
    </row>
    <row r="70" spans="1:11" x14ac:dyDescent="0.2">
      <c r="A70">
        <v>2016</v>
      </c>
      <c r="B70" s="55">
        <v>42887</v>
      </c>
      <c r="C70" s="130">
        <v>2.9750000000000001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3"/>
      <c r="K70" s="93"/>
    </row>
    <row r="71" spans="1:11" x14ac:dyDescent="0.2">
      <c r="B71" s="55">
        <v>42917</v>
      </c>
      <c r="C71" s="130">
        <v>2.984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3"/>
      <c r="K71" s="93"/>
    </row>
    <row r="72" spans="1:11" x14ac:dyDescent="0.2">
      <c r="B72" s="55">
        <v>42948</v>
      </c>
      <c r="C72" s="130">
        <v>2.9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3"/>
      <c r="K72" s="93"/>
    </row>
    <row r="73" spans="1:11" x14ac:dyDescent="0.2">
      <c r="B73" s="55">
        <v>42979</v>
      </c>
      <c r="C73" s="130">
        <v>2.976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3"/>
      <c r="K73" s="93"/>
    </row>
    <row r="74" spans="1:11" x14ac:dyDescent="0.2">
      <c r="B74" s="55">
        <v>43009</v>
      </c>
      <c r="C74" s="130">
        <v>2.879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3"/>
      <c r="K74" s="93"/>
    </row>
    <row r="75" spans="1:11" x14ac:dyDescent="0.2">
      <c r="B75" s="55">
        <v>43040</v>
      </c>
      <c r="C75" s="130">
        <v>3.0139999999999998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3"/>
      <c r="K75" s="93"/>
    </row>
    <row r="76" spans="1:11" x14ac:dyDescent="0.2">
      <c r="B76" s="55">
        <v>43070</v>
      </c>
      <c r="C76" s="130">
        <v>2.8210000000000002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3"/>
      <c r="K76" s="93"/>
    </row>
    <row r="77" spans="1:11" x14ac:dyDescent="0.2">
      <c r="B77" s="101">
        <v>43101</v>
      </c>
      <c r="C77" s="100">
        <v>3.69</v>
      </c>
      <c r="D77" s="100" t="e">
        <v>#N/A</v>
      </c>
      <c r="E77" s="100" t="e">
        <v>#N/A</v>
      </c>
      <c r="F77" s="102" t="e">
        <v>#N/A</v>
      </c>
      <c r="G77" s="103" t="e">
        <v>#N/A</v>
      </c>
      <c r="H77" s="100" t="e">
        <f t="shared" ref="H77:H112" si="2">$E77*EXP((+NORMSINV((1-$H$25)/2)*$F77*SQRT($G77/252)))</f>
        <v>#N/A</v>
      </c>
      <c r="I77" s="100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1:11" x14ac:dyDescent="0.2">
      <c r="B78" s="101">
        <v>43132</v>
      </c>
      <c r="C78" s="100">
        <v>2.67</v>
      </c>
      <c r="D78" s="104" t="e">
        <v>#N/A</v>
      </c>
      <c r="E78" s="104" t="e">
        <v>#N/A</v>
      </c>
      <c r="F78" s="105" t="e">
        <v>#N/A</v>
      </c>
      <c r="G78" s="106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1:11" x14ac:dyDescent="0.2">
      <c r="B79" s="101">
        <v>43160</v>
      </c>
      <c r="C79" s="100">
        <v>2.6930000000000001</v>
      </c>
      <c r="D79" s="104" t="e">
        <v>#N/A</v>
      </c>
      <c r="E79" s="104" t="e">
        <v>#N/A</v>
      </c>
      <c r="F79" s="105" t="e">
        <v>#N/A</v>
      </c>
      <c r="G79" s="106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1:11" x14ac:dyDescent="0.2">
      <c r="B80" s="101">
        <v>43191</v>
      </c>
      <c r="C80" s="100">
        <v>2.7959999999999998</v>
      </c>
      <c r="D80" s="104" t="e">
        <v>#N/A</v>
      </c>
      <c r="E80" s="104" t="e">
        <v>#N/A</v>
      </c>
      <c r="F80" s="105" t="e">
        <v>#N/A</v>
      </c>
      <c r="G80" s="106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1:11" x14ac:dyDescent="0.2">
      <c r="B81" s="101">
        <v>43221</v>
      </c>
      <c r="C81" s="100">
        <v>2.8</v>
      </c>
      <c r="D81" s="104" t="e">
        <v>#N/A</v>
      </c>
      <c r="E81" s="104" t="e">
        <v>#N/A</v>
      </c>
      <c r="F81" s="105" t="e">
        <v>#N/A</v>
      </c>
      <c r="G81" s="106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1:11" x14ac:dyDescent="0.2">
      <c r="A82">
        <v>2017</v>
      </c>
      <c r="B82" s="101">
        <v>43252</v>
      </c>
      <c r="C82" s="100">
        <v>2.9670000000000001</v>
      </c>
      <c r="D82" s="104" t="e">
        <v>#N/A</v>
      </c>
      <c r="E82" s="104" t="e">
        <v>#N/A</v>
      </c>
      <c r="F82" s="105" t="e">
        <v>#N/A</v>
      </c>
      <c r="G82" s="106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1:11" x14ac:dyDescent="0.2">
      <c r="B83" s="101">
        <v>43282</v>
      </c>
      <c r="C83" s="100">
        <v>2.8330000000000002</v>
      </c>
      <c r="D83" s="104" t="e">
        <v>#N/A</v>
      </c>
      <c r="E83" s="104" t="e">
        <v>#N/A</v>
      </c>
      <c r="F83" s="105" t="e">
        <v>#N/A</v>
      </c>
      <c r="G83" s="106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1:11" x14ac:dyDescent="0.2">
      <c r="B84" s="101">
        <v>43313</v>
      </c>
      <c r="C84" s="100">
        <v>2.9609999999999999</v>
      </c>
      <c r="D84" s="104" t="e">
        <v>#N/A</v>
      </c>
      <c r="E84" s="104" t="e">
        <v>#N/A</v>
      </c>
      <c r="F84" s="105" t="e">
        <v>#N/A</v>
      </c>
      <c r="G84" s="106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1:11" x14ac:dyDescent="0.2">
      <c r="B85" s="101">
        <v>43344</v>
      </c>
      <c r="C85" s="100">
        <v>2.9950000000000001</v>
      </c>
      <c r="D85" s="104" t="e">
        <v>#N/A</v>
      </c>
      <c r="E85" s="104" t="e">
        <v>#N/A</v>
      </c>
      <c r="F85" s="105" t="e">
        <v>#N/A</v>
      </c>
      <c r="G85" s="106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1:11" x14ac:dyDescent="0.2">
      <c r="B86" s="101">
        <v>43374</v>
      </c>
      <c r="C86" s="100">
        <v>3.2759999999999998</v>
      </c>
      <c r="D86" s="104" t="e">
        <v>#N/A</v>
      </c>
      <c r="E86" s="104" t="e">
        <v>#N/A</v>
      </c>
      <c r="F86" s="105" t="e">
        <v>#N/A</v>
      </c>
      <c r="G86" s="106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1:11" x14ac:dyDescent="0.2">
      <c r="B87" s="101">
        <v>43405</v>
      </c>
      <c r="C87" s="100">
        <v>4.0910000000000002</v>
      </c>
      <c r="D87" s="104" t="e">
        <v>#N/A</v>
      </c>
      <c r="E87" s="104" t="e">
        <v>#N/A</v>
      </c>
      <c r="F87" s="105" t="e">
        <v>#N/A</v>
      </c>
      <c r="G87" s="106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1:11" x14ac:dyDescent="0.2">
      <c r="B88" s="101">
        <v>43435</v>
      </c>
      <c r="C88" s="100">
        <v>4.0410000000000004</v>
      </c>
      <c r="D88" s="104" t="e">
        <v>#N/A</v>
      </c>
      <c r="E88" s="104" t="e">
        <v>#N/A</v>
      </c>
      <c r="F88" s="105" t="e">
        <v>#N/A</v>
      </c>
      <c r="G88" s="106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1:11" x14ac:dyDescent="0.2">
      <c r="B89" s="101">
        <v>43466</v>
      </c>
      <c r="C89" s="100">
        <v>3.109</v>
      </c>
      <c r="D89" s="104" t="e">
        <v>#N/A</v>
      </c>
      <c r="E89" s="104" t="e">
        <v>#N/A</v>
      </c>
      <c r="F89" s="105" t="e">
        <v>#N/A</v>
      </c>
      <c r="G89" s="106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1:11" x14ac:dyDescent="0.2">
      <c r="B90" s="101">
        <v>43497</v>
      </c>
      <c r="C90" s="100">
        <v>2.6909999999999998</v>
      </c>
      <c r="D90" s="104" t="e">
        <v>#N/A</v>
      </c>
      <c r="E90" s="104" t="e">
        <v>#N/A</v>
      </c>
      <c r="F90" s="105" t="e">
        <v>#N/A</v>
      </c>
      <c r="G90" s="106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1:11" x14ac:dyDescent="0.2">
      <c r="B91" s="101">
        <v>43525</v>
      </c>
      <c r="C91" s="100">
        <v>2.948</v>
      </c>
      <c r="D91" s="104" t="e">
        <v>#N/A</v>
      </c>
      <c r="E91" s="104" t="e">
        <v>#N/A</v>
      </c>
      <c r="F91" s="105" t="e">
        <v>#N/A</v>
      </c>
      <c r="G91" s="106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1:11" x14ac:dyDescent="0.2">
      <c r="B92" s="101">
        <v>43556</v>
      </c>
      <c r="C92" s="100">
        <v>2.6469999999999998</v>
      </c>
      <c r="D92" s="104" t="e">
        <v>#N/A</v>
      </c>
      <c r="E92" s="104" t="e">
        <v>#N/A</v>
      </c>
      <c r="F92" s="105" t="e">
        <v>#N/A</v>
      </c>
      <c r="G92" s="106" t="e">
        <v>#N/A</v>
      </c>
      <c r="H92" s="51" t="e">
        <f t="shared" si="2"/>
        <v>#N/A</v>
      </c>
      <c r="I92" s="51" t="e">
        <f t="shared" si="3"/>
        <v>#N/A</v>
      </c>
      <c r="J92" s="51" t="e">
        <f t="shared" si="4"/>
        <v>#N/A</v>
      </c>
      <c r="K92" s="51" t="e">
        <f t="shared" si="5"/>
        <v>#N/A</v>
      </c>
    </row>
    <row r="93" spans="1:11" x14ac:dyDescent="0.2">
      <c r="B93" s="101">
        <v>43586</v>
      </c>
      <c r="C93" s="100">
        <v>2.6379999999999999</v>
      </c>
      <c r="D93" s="104" t="e">
        <v>#N/A</v>
      </c>
      <c r="E93" s="104" t="e">
        <v>#N/A</v>
      </c>
      <c r="F93" s="105" t="e">
        <v>#N/A</v>
      </c>
      <c r="G93" s="106" t="e">
        <v>#N/A</v>
      </c>
      <c r="H93" s="51" t="e">
        <f t="shared" si="2"/>
        <v>#N/A</v>
      </c>
      <c r="I93" s="51" t="e">
        <f t="shared" si="3"/>
        <v>#N/A</v>
      </c>
      <c r="J93" s="51" t="e">
        <f t="shared" si="4"/>
        <v>#N/A</v>
      </c>
      <c r="K93" s="51" t="e">
        <f t="shared" si="5"/>
        <v>#N/A</v>
      </c>
    </row>
    <row r="94" spans="1:11" x14ac:dyDescent="0.2">
      <c r="A94">
        <v>2018</v>
      </c>
      <c r="B94" s="101">
        <v>43617</v>
      </c>
      <c r="C94" s="100">
        <v>2.399</v>
      </c>
      <c r="D94" s="104" t="e">
        <v>#N/A</v>
      </c>
      <c r="E94" s="104" t="e">
        <v>#N/A</v>
      </c>
      <c r="F94" s="105" t="e">
        <v>#N/A</v>
      </c>
      <c r="G94" s="106" t="e">
        <v>#N/A</v>
      </c>
      <c r="H94" s="51" t="e">
        <f t="shared" si="2"/>
        <v>#N/A</v>
      </c>
      <c r="I94" s="51" t="e">
        <f t="shared" si="3"/>
        <v>#N/A</v>
      </c>
      <c r="J94" s="51" t="e">
        <f t="shared" si="4"/>
        <v>#N/A</v>
      </c>
      <c r="K94" s="51" t="e">
        <f t="shared" si="5"/>
        <v>#N/A</v>
      </c>
    </row>
    <row r="95" spans="1:11" x14ac:dyDescent="0.2">
      <c r="B95" s="101">
        <v>43647</v>
      </c>
      <c r="C95" s="100">
        <v>2.37</v>
      </c>
      <c r="D95" s="104">
        <v>2.37</v>
      </c>
      <c r="E95" s="104" t="e">
        <v>#N/A</v>
      </c>
      <c r="F95" s="105" t="e">
        <v>#N/A</v>
      </c>
      <c r="G95" s="106" t="e">
        <v>#N/A</v>
      </c>
      <c r="H95" s="51" t="e">
        <f t="shared" si="2"/>
        <v>#N/A</v>
      </c>
      <c r="I95" s="51" t="e">
        <f t="shared" si="3"/>
        <v>#N/A</v>
      </c>
      <c r="J95" s="51" t="e">
        <f t="shared" si="4"/>
        <v>#N/A</v>
      </c>
      <c r="K95" s="51" t="e">
        <f t="shared" si="5"/>
        <v>#N/A</v>
      </c>
    </row>
    <row r="96" spans="1:11" x14ac:dyDescent="0.2">
      <c r="B96" s="101">
        <v>43678</v>
      </c>
      <c r="C96" s="100" t="e">
        <v>#N/A</v>
      </c>
      <c r="D96" s="104">
        <v>2.2542810000000002</v>
      </c>
      <c r="E96" s="104" t="e">
        <v>#N/A</v>
      </c>
      <c r="F96" s="105" t="e">
        <v>#N/A</v>
      </c>
      <c r="G96" s="106" t="e">
        <v>#N/A</v>
      </c>
      <c r="H96" s="51" t="e">
        <f t="shared" si="2"/>
        <v>#N/A</v>
      </c>
      <c r="I96" s="51" t="e">
        <f t="shared" si="3"/>
        <v>#N/A</v>
      </c>
      <c r="J96" s="51" t="e">
        <f t="shared" si="4"/>
        <v>#N/A</v>
      </c>
      <c r="K96" s="51" t="e">
        <f t="shared" si="5"/>
        <v>#N/A</v>
      </c>
    </row>
    <row r="97" spans="1:11" x14ac:dyDescent="0.2">
      <c r="B97" s="101">
        <v>43709</v>
      </c>
      <c r="C97" s="100" t="e">
        <v>#N/A</v>
      </c>
      <c r="D97" s="104">
        <v>2.2480519999999999</v>
      </c>
      <c r="E97" s="104">
        <v>2.1676000000000002</v>
      </c>
      <c r="F97" s="105">
        <v>0.34785507500000001</v>
      </c>
      <c r="G97" s="106">
        <v>18</v>
      </c>
      <c r="H97" s="51">
        <f t="shared" si="2"/>
        <v>1.8065271155335221</v>
      </c>
      <c r="I97" s="51">
        <f t="shared" si="3"/>
        <v>2.6008409835644204</v>
      </c>
      <c r="J97" s="51">
        <f t="shared" si="4"/>
        <v>1.8065271154562741</v>
      </c>
      <c r="K97" s="51">
        <f t="shared" si="5"/>
        <v>2.6008409836756337</v>
      </c>
    </row>
    <row r="98" spans="1:11" x14ac:dyDescent="0.2">
      <c r="B98" s="101">
        <v>43739</v>
      </c>
      <c r="C98" s="100" t="e">
        <v>#N/A</v>
      </c>
      <c r="D98" s="104">
        <v>2.3403610000000001</v>
      </c>
      <c r="E98" s="104">
        <v>2.1875999999999998</v>
      </c>
      <c r="F98" s="105">
        <v>0.34978092500000002</v>
      </c>
      <c r="G98" s="106">
        <v>38</v>
      </c>
      <c r="H98" s="51">
        <f t="shared" si="2"/>
        <v>1.676298484517162</v>
      </c>
      <c r="I98" s="51">
        <f t="shared" si="3"/>
        <v>2.8548577739592917</v>
      </c>
      <c r="J98" s="51">
        <f t="shared" si="4"/>
        <v>1.676298484412438</v>
      </c>
      <c r="K98" s="51">
        <f t="shared" si="5"/>
        <v>2.8548577741376437</v>
      </c>
    </row>
    <row r="99" spans="1:11" x14ac:dyDescent="0.2">
      <c r="B99" s="101">
        <v>43770</v>
      </c>
      <c r="C99" s="100" t="e">
        <v>#N/A</v>
      </c>
      <c r="D99" s="104">
        <v>2.392325</v>
      </c>
      <c r="E99" s="104">
        <v>2.2749999999999999</v>
      </c>
      <c r="F99" s="105">
        <v>0.36488120000000002</v>
      </c>
      <c r="G99" s="106">
        <v>61</v>
      </c>
      <c r="H99" s="51">
        <f t="shared" si="2"/>
        <v>1.6001936422513046</v>
      </c>
      <c r="I99" s="51">
        <f t="shared" si="3"/>
        <v>3.2343741803138513</v>
      </c>
      <c r="J99" s="51">
        <f t="shared" si="4"/>
        <v>1.6001936421191763</v>
      </c>
      <c r="K99" s="51">
        <f t="shared" si="5"/>
        <v>3.2343741805809141</v>
      </c>
    </row>
    <row r="100" spans="1:11" x14ac:dyDescent="0.2">
      <c r="B100" s="101">
        <v>43800</v>
      </c>
      <c r="C100" s="100" t="e">
        <v>#N/A</v>
      </c>
      <c r="D100" s="104">
        <v>2.5433479999999999</v>
      </c>
      <c r="E100" s="104">
        <v>2.4685999999999999</v>
      </c>
      <c r="F100" s="105">
        <v>0.37138845000000004</v>
      </c>
      <c r="G100" s="106">
        <v>81</v>
      </c>
      <c r="H100" s="51">
        <f t="shared" si="2"/>
        <v>1.6338940454682902</v>
      </c>
      <c r="I100" s="51">
        <f t="shared" si="3"/>
        <v>3.7297314210196557</v>
      </c>
      <c r="J100" s="51">
        <f t="shared" si="4"/>
        <v>1.6338940453100554</v>
      </c>
      <c r="K100" s="51">
        <f t="shared" si="5"/>
        <v>3.7297314213808619</v>
      </c>
    </row>
    <row r="101" spans="1:11" x14ac:dyDescent="0.2">
      <c r="B101" s="101">
        <v>43831</v>
      </c>
      <c r="C101" s="100" t="e">
        <v>#N/A</v>
      </c>
      <c r="D101" s="104">
        <v>2.971104</v>
      </c>
      <c r="E101" s="104">
        <v>2.5954000000000002</v>
      </c>
      <c r="F101" s="105">
        <v>0.39821352500000001</v>
      </c>
      <c r="G101" s="106">
        <v>102</v>
      </c>
      <c r="H101" s="51">
        <f t="shared" si="2"/>
        <v>1.5796283341148643</v>
      </c>
      <c r="I101" s="51">
        <f t="shared" si="3"/>
        <v>4.2643582762615715</v>
      </c>
      <c r="J101" s="51">
        <f t="shared" si="4"/>
        <v>1.5796283339307966</v>
      </c>
      <c r="K101" s="51">
        <f t="shared" si="5"/>
        <v>4.2643582767584807</v>
      </c>
    </row>
    <row r="102" spans="1:11" x14ac:dyDescent="0.2">
      <c r="B102" s="101">
        <v>43862</v>
      </c>
      <c r="C102" s="100" t="e">
        <v>#N/A</v>
      </c>
      <c r="D102" s="104">
        <v>2.959438</v>
      </c>
      <c r="E102" s="104">
        <v>2.5688000000000004</v>
      </c>
      <c r="F102" s="105">
        <v>0.41008273571428572</v>
      </c>
      <c r="G102" s="106">
        <v>123</v>
      </c>
      <c r="H102" s="51">
        <f t="shared" si="2"/>
        <v>1.4650806432913719</v>
      </c>
      <c r="I102" s="51">
        <f t="shared" si="3"/>
        <v>4.5040069775105627</v>
      </c>
      <c r="J102" s="51">
        <f t="shared" si="4"/>
        <v>1.4650806430983117</v>
      </c>
      <c r="K102" s="51">
        <f t="shared" si="5"/>
        <v>4.5040069781040755</v>
      </c>
    </row>
    <row r="103" spans="1:11" x14ac:dyDescent="0.2">
      <c r="B103" s="101">
        <v>43891</v>
      </c>
      <c r="C103" s="100" t="e">
        <v>#N/A</v>
      </c>
      <c r="D103" s="104">
        <v>2.797838</v>
      </c>
      <c r="E103" s="104">
        <v>2.4948000000000001</v>
      </c>
      <c r="F103" s="105">
        <v>0.39330120357142856</v>
      </c>
      <c r="G103" s="106">
        <v>142</v>
      </c>
      <c r="H103" s="51">
        <f t="shared" si="2"/>
        <v>1.3987190019960531</v>
      </c>
      <c r="I103" s="51">
        <f t="shared" si="3"/>
        <v>4.4498051653820054</v>
      </c>
      <c r="J103" s="51">
        <f t="shared" si="4"/>
        <v>1.3987190018061173</v>
      </c>
      <c r="K103" s="51">
        <f t="shared" si="5"/>
        <v>4.4498051659862563</v>
      </c>
    </row>
    <row r="104" spans="1:11" x14ac:dyDescent="0.2">
      <c r="B104" s="101">
        <v>43922</v>
      </c>
      <c r="C104" s="100" t="e">
        <v>#N/A</v>
      </c>
      <c r="D104" s="104">
        <v>2.6168680000000002</v>
      </c>
      <c r="E104" s="104">
        <v>2.3304</v>
      </c>
      <c r="F104" s="105">
        <v>0.2576891714285714</v>
      </c>
      <c r="G104" s="106">
        <v>164</v>
      </c>
      <c r="H104" s="51">
        <f t="shared" si="2"/>
        <v>1.5505315618240185</v>
      </c>
      <c r="I104" s="51">
        <f t="shared" si="3"/>
        <v>3.5025176486000347</v>
      </c>
      <c r="J104" s="51">
        <f t="shared" si="4"/>
        <v>1.5505315616757647</v>
      </c>
      <c r="K104" s="51">
        <f t="shared" si="5"/>
        <v>3.5025176489349268</v>
      </c>
    </row>
    <row r="105" spans="1:11" x14ac:dyDescent="0.2">
      <c r="B105" s="101">
        <v>43952</v>
      </c>
      <c r="C105" s="100" t="e">
        <v>#N/A</v>
      </c>
      <c r="D105" s="104">
        <v>2.5467610000000001</v>
      </c>
      <c r="E105" s="104">
        <v>2.3174000000000001</v>
      </c>
      <c r="F105" s="105">
        <v>0.22734214999999999</v>
      </c>
      <c r="G105" s="106">
        <v>185</v>
      </c>
      <c r="H105" s="51">
        <f t="shared" si="2"/>
        <v>1.5819613704011242</v>
      </c>
      <c r="I105" s="51">
        <f t="shared" si="3"/>
        <v>3.3947369768190292</v>
      </c>
      <c r="J105" s="51">
        <f t="shared" si="4"/>
        <v>1.581961370259392</v>
      </c>
      <c r="K105" s="51">
        <f t="shared" si="5"/>
        <v>3.394736977123173</v>
      </c>
    </row>
    <row r="106" spans="1:11" x14ac:dyDescent="0.2">
      <c r="A106">
        <v>2019</v>
      </c>
      <c r="B106" s="101">
        <v>43983</v>
      </c>
      <c r="C106" s="100" t="e">
        <v>#N/A</v>
      </c>
      <c r="D106" s="104">
        <v>2.5476130000000001</v>
      </c>
      <c r="E106" s="104">
        <v>2.3637999999999999</v>
      </c>
      <c r="F106" s="105">
        <v>0.21718181904761905</v>
      </c>
      <c r="G106" s="106">
        <v>205</v>
      </c>
      <c r="H106" s="51">
        <f t="shared" si="2"/>
        <v>1.6101766293734925</v>
      </c>
      <c r="I106" s="51">
        <f t="shared" si="3"/>
        <v>3.4701475217498801</v>
      </c>
      <c r="J106" s="51">
        <f t="shared" si="4"/>
        <v>1.6101766292284214</v>
      </c>
      <c r="K106" s="51">
        <f t="shared" si="5"/>
        <v>3.4701475220625277</v>
      </c>
    </row>
    <row r="107" spans="1:11" x14ac:dyDescent="0.2">
      <c r="B107" s="101">
        <v>44013</v>
      </c>
      <c r="C107" s="100" t="e">
        <v>#N/A</v>
      </c>
      <c r="D107" s="104">
        <v>2.6572179999999999</v>
      </c>
      <c r="E107" s="104">
        <v>2.4123999999999999</v>
      </c>
      <c r="F107" s="105">
        <v>0.2124110226190476</v>
      </c>
      <c r="G107" s="106">
        <v>227</v>
      </c>
      <c r="H107" s="51">
        <f t="shared" si="2"/>
        <v>1.6249777268989578</v>
      </c>
      <c r="I107" s="51">
        <f t="shared" si="3"/>
        <v>3.5813867868244755</v>
      </c>
      <c r="J107" s="51">
        <f t="shared" si="4"/>
        <v>1.6249777267482819</v>
      </c>
      <c r="K107" s="51">
        <f t="shared" si="5"/>
        <v>3.5813867871565597</v>
      </c>
    </row>
    <row r="108" spans="1:11" x14ac:dyDescent="0.2">
      <c r="B108" s="101">
        <v>44044</v>
      </c>
      <c r="C108" s="100" t="e">
        <v>#N/A</v>
      </c>
      <c r="D108" s="104">
        <v>2.6153469999999999</v>
      </c>
      <c r="E108" s="104">
        <v>2.4248000000000003</v>
      </c>
      <c r="F108" s="105">
        <v>0.21090123214285711</v>
      </c>
      <c r="G108" s="106">
        <v>249</v>
      </c>
      <c r="H108" s="51">
        <f t="shared" si="2"/>
        <v>1.6077859775647296</v>
      </c>
      <c r="I108" s="51">
        <f t="shared" si="3"/>
        <v>3.6569886303559862</v>
      </c>
      <c r="J108" s="51">
        <f t="shared" si="4"/>
        <v>1.6077859774097003</v>
      </c>
      <c r="K108" s="51">
        <f t="shared" si="5"/>
        <v>3.6569886307086081</v>
      </c>
    </row>
    <row r="109" spans="1:11" x14ac:dyDescent="0.2">
      <c r="B109" s="101">
        <v>44075</v>
      </c>
      <c r="C109" s="100" t="e">
        <v>#N/A</v>
      </c>
      <c r="D109" s="104">
        <v>2.6045479999999999</v>
      </c>
      <c r="E109" s="104">
        <v>2.4098000000000002</v>
      </c>
      <c r="F109" s="105">
        <v>0.20976603333333332</v>
      </c>
      <c r="G109" s="106">
        <v>270</v>
      </c>
      <c r="H109" s="51">
        <f t="shared" si="2"/>
        <v>1.574566143721712</v>
      </c>
      <c r="I109" s="51">
        <f t="shared" si="3"/>
        <v>3.68808643774977</v>
      </c>
      <c r="J109" s="51">
        <f t="shared" si="4"/>
        <v>1.5745661435644638</v>
      </c>
      <c r="K109" s="51">
        <f t="shared" si="5"/>
        <v>3.68808643811809</v>
      </c>
    </row>
    <row r="110" spans="1:11" x14ac:dyDescent="0.2">
      <c r="B110" s="101">
        <v>44105</v>
      </c>
      <c r="C110" s="100" t="e">
        <v>#N/A</v>
      </c>
      <c r="D110" s="104">
        <v>2.723633</v>
      </c>
      <c r="E110" s="104">
        <v>2.4361999999999999</v>
      </c>
      <c r="F110" s="105">
        <v>0.20990067142857144</v>
      </c>
      <c r="G110" s="106">
        <v>291</v>
      </c>
      <c r="H110" s="51">
        <f t="shared" si="2"/>
        <v>1.5657298019900494</v>
      </c>
      <c r="I110" s="51">
        <f t="shared" si="3"/>
        <v>3.7906096137765912</v>
      </c>
      <c r="J110" s="51">
        <f t="shared" si="4"/>
        <v>1.5657298018276129</v>
      </c>
      <c r="K110" s="51">
        <f t="shared" si="5"/>
        <v>3.7906096141698478</v>
      </c>
    </row>
    <row r="111" spans="1:11" x14ac:dyDescent="0.2">
      <c r="B111" s="101">
        <v>44136</v>
      </c>
      <c r="C111" s="100" t="e">
        <v>#N/A</v>
      </c>
      <c r="D111" s="104">
        <v>2.8833099999999998</v>
      </c>
      <c r="E111" s="104">
        <v>2.5060000000000002</v>
      </c>
      <c r="F111" s="105">
        <v>0.21145269047619047</v>
      </c>
      <c r="G111" s="106">
        <v>313</v>
      </c>
      <c r="H111" s="51">
        <f t="shared" si="2"/>
        <v>1.5790186582673067</v>
      </c>
      <c r="I111" s="51">
        <f t="shared" si="3"/>
        <v>3.9771765628730615</v>
      </c>
      <c r="J111" s="51">
        <f t="shared" si="4"/>
        <v>1.5790186580961556</v>
      </c>
      <c r="K111" s="51">
        <f t="shared" si="5"/>
        <v>3.9771765633041509</v>
      </c>
    </row>
    <row r="112" spans="1:11" x14ac:dyDescent="0.2">
      <c r="B112" s="107">
        <v>44166</v>
      </c>
      <c r="C112" s="100" t="e">
        <v>#N/A</v>
      </c>
      <c r="D112" s="108">
        <v>3.0421499999999999</v>
      </c>
      <c r="E112" s="108">
        <v>2.6728000000000001</v>
      </c>
      <c r="F112" s="109">
        <v>0.21535149999999997</v>
      </c>
      <c r="G112" s="76">
        <v>333</v>
      </c>
      <c r="H112" s="53">
        <f t="shared" si="2"/>
        <v>1.6453118026675813</v>
      </c>
      <c r="I112" s="53">
        <f t="shared" si="3"/>
        <v>4.3419489414817898</v>
      </c>
      <c r="J112" s="51">
        <f t="shared" si="4"/>
        <v>1.6453118024802438</v>
      </c>
      <c r="K112" s="51">
        <f t="shared" si="5"/>
        <v>4.3419489419761703</v>
      </c>
    </row>
    <row r="113" spans="2:13" x14ac:dyDescent="0.2">
      <c r="B113" s="32" t="s">
        <v>551</v>
      </c>
    </row>
    <row r="114" spans="2:13" ht="12.75" customHeight="1" x14ac:dyDescent="0.2">
      <c r="B114" s="572" t="s">
        <v>549</v>
      </c>
      <c r="C114" s="572"/>
      <c r="D114" s="572"/>
      <c r="E114" s="572"/>
      <c r="F114" s="572"/>
      <c r="G114" s="572"/>
      <c r="H114" s="572"/>
      <c r="I114" s="572"/>
      <c r="J114" s="572"/>
      <c r="K114" s="572"/>
      <c r="L114" s="572"/>
      <c r="M114" s="572"/>
    </row>
    <row r="115" spans="2:13" x14ac:dyDescent="0.2">
      <c r="B115" s="572"/>
      <c r="C115" s="572"/>
      <c r="D115" s="572"/>
      <c r="E115" s="572"/>
      <c r="F115" s="572"/>
      <c r="G115" s="572"/>
      <c r="H115" s="572"/>
      <c r="I115" s="572"/>
      <c r="J115" s="572"/>
      <c r="K115" s="572"/>
      <c r="L115" s="572"/>
      <c r="M115" s="572"/>
    </row>
    <row r="116" spans="2:13" x14ac:dyDescent="0.2">
      <c r="B116" s="373"/>
      <c r="C116" s="373"/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6" type="noConversion"/>
  <conditionalFormatting sqref="C77:K112">
    <cfRule type="expression" dxfId="117" priority="10" stopIfTrue="1">
      <formula>ISNA(C77)</formula>
    </cfRule>
  </conditionalFormatting>
  <conditionalFormatting sqref="C77:G112">
    <cfRule type="expression" dxfId="116" priority="9" stopIfTrue="1">
      <formula>ISNA(C77)</formula>
    </cfRule>
  </conditionalFormatting>
  <conditionalFormatting sqref="H77:I77">
    <cfRule type="expression" dxfId="115" priority="8" stopIfTrue="1">
      <formula>ISNA(H77)</formula>
    </cfRule>
  </conditionalFormatting>
  <conditionalFormatting sqref="E41:I52">
    <cfRule type="expression" dxfId="114" priority="5" stopIfTrue="1">
      <formula>ISNA(E41)</formula>
    </cfRule>
  </conditionalFormatting>
  <conditionalFormatting sqref="C30:C76">
    <cfRule type="expression" dxfId="113" priority="1" stopIfTrue="1">
      <formula>ISNA(C30)</formula>
    </cfRule>
  </conditionalFormatting>
  <conditionalFormatting sqref="C29:I29 E30:I40">
    <cfRule type="expression" dxfId="112" priority="7" stopIfTrue="1">
      <formula>ISNA(C29)</formula>
    </cfRule>
  </conditionalFormatting>
  <conditionalFormatting sqref="C29">
    <cfRule type="expression" dxfId="111" priority="6" stopIfTrue="1">
      <formula>ISNA(C29)</formula>
    </cfRule>
  </conditionalFormatting>
  <conditionalFormatting sqref="E65:I76">
    <cfRule type="expression" dxfId="110" priority="3" stopIfTrue="1">
      <formula>ISNA(E65)</formula>
    </cfRule>
  </conditionalFormatting>
  <conditionalFormatting sqref="E53:I64">
    <cfRule type="expression" dxfId="109" priority="4" stopIfTrue="1">
      <formula>ISNA(E53)</formula>
    </cfRule>
  </conditionalFormatting>
  <conditionalFormatting sqref="C30:D76">
    <cfRule type="expression" dxfId="108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5.85546875" style="131" customWidth="1"/>
    <col min="18" max="18" width="10.5703125" style="131" customWidth="1"/>
    <col min="19" max="27" width="9.140625" style="131"/>
    <col min="28" max="29" width="9.140625" style="133"/>
    <col min="30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361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458" t="s">
        <v>405</v>
      </c>
      <c r="R6" s="459" t="s">
        <v>290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460" t="s">
        <v>406</v>
      </c>
      <c r="R7" s="461" t="s">
        <v>292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3" spans="1:29" x14ac:dyDescent="0.25">
      <c r="A23" s="327"/>
      <c r="B23" s="327"/>
      <c r="C23" s="327"/>
      <c r="D23" s="327"/>
      <c r="E23" s="327"/>
      <c r="F23" s="327"/>
      <c r="G23" s="327"/>
      <c r="H23" s="327"/>
      <c r="I23" s="327"/>
      <c r="J23" s="327"/>
    </row>
    <row r="24" spans="1:29" x14ac:dyDescent="0.25">
      <c r="B24"/>
      <c r="C24"/>
      <c r="D24" s="573"/>
      <c r="E24" s="573"/>
      <c r="F24" s="573"/>
      <c r="G24" s="573"/>
      <c r="H24" s="573"/>
      <c r="I24" s="32"/>
      <c r="J24" s="573"/>
      <c r="K24" s="573"/>
      <c r="L24" s="573"/>
      <c r="M24" s="573"/>
    </row>
    <row r="25" spans="1:29" s="393" customFormat="1" x14ac:dyDescent="0.25">
      <c r="D25" s="438" t="s">
        <v>524</v>
      </c>
      <c r="E25" s="438" t="s">
        <v>293</v>
      </c>
      <c r="F25" s="468" t="s">
        <v>525</v>
      </c>
      <c r="G25" s="468" t="s">
        <v>480</v>
      </c>
      <c r="H25" s="438"/>
      <c r="I25" s="439" t="s">
        <v>522</v>
      </c>
      <c r="J25" s="438" t="s">
        <v>239</v>
      </c>
      <c r="K25" s="468" t="s">
        <v>523</v>
      </c>
      <c r="L25" s="468" t="s">
        <v>480</v>
      </c>
      <c r="O25" s="457"/>
      <c r="P25" s="457"/>
      <c r="AB25" s="457"/>
      <c r="AC25" s="457"/>
    </row>
    <row r="26" spans="1:29" x14ac:dyDescent="0.25">
      <c r="B26" s="131">
        <f t="shared" ref="B26:B73" si="0">YEAR(C26)</f>
        <v>2015</v>
      </c>
      <c r="C26" s="134">
        <v>42005</v>
      </c>
      <c r="D26" s="135">
        <v>9.5</v>
      </c>
      <c r="E26" s="141" t="e">
        <v>#N/A</v>
      </c>
      <c r="F26" s="140"/>
      <c r="G26" s="541">
        <v>9.5</v>
      </c>
      <c r="H26" s="138"/>
      <c r="I26" s="135">
        <v>3.1077720000000002</v>
      </c>
      <c r="J26" s="141" t="e">
        <v>#N/A</v>
      </c>
      <c r="K26" s="140"/>
      <c r="L26" s="140">
        <v>3.1077720000000002</v>
      </c>
      <c r="M26" s="140"/>
    </row>
    <row r="27" spans="1:29" x14ac:dyDescent="0.25">
      <c r="B27" s="131">
        <f t="shared" si="0"/>
        <v>2015</v>
      </c>
      <c r="C27" s="134">
        <v>42036</v>
      </c>
      <c r="D27" s="135">
        <v>9.08</v>
      </c>
      <c r="E27" s="141" t="e">
        <v>#N/A</v>
      </c>
      <c r="F27" s="149">
        <f t="shared" ref="F27:F36" si="1">AVERAGEIF($B$26:$B$97,B27,$G$26:$G$97)</f>
        <v>12.295000000000002</v>
      </c>
      <c r="G27" s="140">
        <v>9.08</v>
      </c>
      <c r="H27" s="138"/>
      <c r="I27" s="135">
        <v>2.9821740000000001</v>
      </c>
      <c r="J27" s="141" t="e">
        <v>#N/A</v>
      </c>
      <c r="K27" s="149">
        <f t="shared" ref="K27:K36" si="2">AVERAGEIF($B$26:$B$97,B27,$L$26:$L$97)</f>
        <v>2.7314104999999995</v>
      </c>
      <c r="L27" s="140">
        <v>2.9821740000000001</v>
      </c>
      <c r="M27" s="138"/>
    </row>
    <row r="28" spans="1:29" x14ac:dyDescent="0.25">
      <c r="B28" s="131">
        <f t="shared" si="0"/>
        <v>2015</v>
      </c>
      <c r="C28" s="134">
        <v>42064</v>
      </c>
      <c r="D28" s="135">
        <v>9.2799999999999994</v>
      </c>
      <c r="E28" s="141" t="e">
        <v>#N/A</v>
      </c>
      <c r="F28" s="149">
        <f t="shared" si="1"/>
        <v>12.295000000000002</v>
      </c>
      <c r="G28" s="140">
        <v>9.2799999999999994</v>
      </c>
      <c r="H28" s="138"/>
      <c r="I28" s="135">
        <v>2.9385780000000001</v>
      </c>
      <c r="J28" s="141" t="e">
        <v>#N/A</v>
      </c>
      <c r="K28" s="149">
        <f t="shared" si="2"/>
        <v>2.7314104999999995</v>
      </c>
      <c r="L28" s="140">
        <v>2.9385780000000001</v>
      </c>
      <c r="M28" s="138"/>
    </row>
    <row r="29" spans="1:29" x14ac:dyDescent="0.25">
      <c r="B29" s="131">
        <f t="shared" si="0"/>
        <v>2015</v>
      </c>
      <c r="C29" s="134">
        <v>42095</v>
      </c>
      <c r="D29" s="135">
        <v>10.43</v>
      </c>
      <c r="E29" s="141" t="e">
        <v>#N/A</v>
      </c>
      <c r="F29" s="149">
        <f t="shared" si="1"/>
        <v>12.295000000000002</v>
      </c>
      <c r="G29" s="140">
        <v>10.43</v>
      </c>
      <c r="H29" s="138"/>
      <c r="I29" s="135">
        <v>2.7091799999999999</v>
      </c>
      <c r="J29" s="141" t="e">
        <v>#N/A</v>
      </c>
      <c r="K29" s="140">
        <f t="shared" si="2"/>
        <v>2.7314104999999995</v>
      </c>
      <c r="L29" s="140">
        <v>2.7091799999999999</v>
      </c>
      <c r="M29" s="138"/>
    </row>
    <row r="30" spans="1:29" x14ac:dyDescent="0.25">
      <c r="B30" s="131">
        <f t="shared" si="0"/>
        <v>2015</v>
      </c>
      <c r="C30" s="134">
        <v>42125</v>
      </c>
      <c r="D30" s="135">
        <v>12.73</v>
      </c>
      <c r="E30" s="141" t="e">
        <v>#N/A</v>
      </c>
      <c r="F30" s="149">
        <f t="shared" si="1"/>
        <v>12.295000000000002</v>
      </c>
      <c r="G30" s="140">
        <v>12.73</v>
      </c>
      <c r="H30" s="138"/>
      <c r="I30" s="135">
        <v>2.9572620000000001</v>
      </c>
      <c r="J30" s="141" t="e">
        <v>#N/A</v>
      </c>
      <c r="K30" s="140">
        <f t="shared" si="2"/>
        <v>2.7314104999999995</v>
      </c>
      <c r="L30" s="140">
        <v>2.9572620000000001</v>
      </c>
      <c r="M30" s="138"/>
    </row>
    <row r="31" spans="1:29" x14ac:dyDescent="0.25">
      <c r="B31" s="131">
        <f t="shared" si="0"/>
        <v>2015</v>
      </c>
      <c r="C31" s="134">
        <v>42156</v>
      </c>
      <c r="D31" s="135">
        <v>15.07</v>
      </c>
      <c r="E31" s="141" t="e">
        <v>#N/A</v>
      </c>
      <c r="F31" s="149">
        <f t="shared" si="1"/>
        <v>12.295000000000002</v>
      </c>
      <c r="G31" s="140">
        <v>15.07</v>
      </c>
      <c r="H31" s="138"/>
      <c r="I31" s="135">
        <v>2.8897919999999999</v>
      </c>
      <c r="J31" s="141" t="e">
        <v>#N/A</v>
      </c>
      <c r="K31" s="140">
        <f t="shared" si="2"/>
        <v>2.7314104999999995</v>
      </c>
      <c r="L31" s="140">
        <v>2.8897919999999999</v>
      </c>
      <c r="M31" s="138"/>
    </row>
    <row r="32" spans="1:29" x14ac:dyDescent="0.25">
      <c r="B32" s="131">
        <f t="shared" si="0"/>
        <v>2015</v>
      </c>
      <c r="C32" s="134">
        <v>42186</v>
      </c>
      <c r="D32" s="135">
        <v>16.28</v>
      </c>
      <c r="E32" s="141" t="e">
        <v>#N/A</v>
      </c>
      <c r="F32" s="149">
        <f t="shared" si="1"/>
        <v>12.295000000000002</v>
      </c>
      <c r="G32" s="140">
        <v>16.28</v>
      </c>
      <c r="H32" s="138"/>
      <c r="I32" s="135">
        <v>2.946882</v>
      </c>
      <c r="J32" s="141" t="e">
        <v>#N/A</v>
      </c>
      <c r="K32" s="140">
        <f t="shared" si="2"/>
        <v>2.7314104999999995</v>
      </c>
      <c r="L32" s="140">
        <v>2.946882</v>
      </c>
      <c r="M32" s="138"/>
    </row>
    <row r="33" spans="2:13" x14ac:dyDescent="0.25">
      <c r="B33" s="131">
        <f t="shared" si="0"/>
        <v>2015</v>
      </c>
      <c r="C33" s="134">
        <v>42217</v>
      </c>
      <c r="D33" s="135">
        <v>16.88</v>
      </c>
      <c r="E33" s="141" t="e">
        <v>#N/A</v>
      </c>
      <c r="F33" s="149">
        <f t="shared" si="1"/>
        <v>12.295000000000002</v>
      </c>
      <c r="G33" s="140">
        <v>16.88</v>
      </c>
      <c r="H33" s="138"/>
      <c r="I33" s="135">
        <v>2.8794119999999999</v>
      </c>
      <c r="J33" s="141" t="e">
        <v>#N/A</v>
      </c>
      <c r="K33" s="140">
        <f t="shared" si="2"/>
        <v>2.7314104999999995</v>
      </c>
      <c r="L33" s="140">
        <v>2.8794119999999999</v>
      </c>
      <c r="M33" s="138"/>
    </row>
    <row r="34" spans="2:13" x14ac:dyDescent="0.25">
      <c r="B34" s="131">
        <f t="shared" si="0"/>
        <v>2015</v>
      </c>
      <c r="C34" s="134">
        <v>42248</v>
      </c>
      <c r="D34" s="135">
        <v>16.399999999999999</v>
      </c>
      <c r="E34" s="141" t="e">
        <v>#N/A</v>
      </c>
      <c r="F34" s="149">
        <f t="shared" si="1"/>
        <v>12.295000000000002</v>
      </c>
      <c r="G34" s="140">
        <v>16.399999999999999</v>
      </c>
      <c r="H34" s="138"/>
      <c r="I34" s="135">
        <v>2.7610800000000002</v>
      </c>
      <c r="J34" s="141" t="e">
        <v>#N/A</v>
      </c>
      <c r="K34" s="140">
        <f t="shared" si="2"/>
        <v>2.7314104999999995</v>
      </c>
      <c r="L34" s="140">
        <v>2.7610800000000002</v>
      </c>
      <c r="M34" s="138"/>
    </row>
    <row r="35" spans="2:13" x14ac:dyDescent="0.25">
      <c r="B35" s="131">
        <f t="shared" si="0"/>
        <v>2015</v>
      </c>
      <c r="C35" s="134">
        <v>42278</v>
      </c>
      <c r="D35" s="135">
        <v>12.6</v>
      </c>
      <c r="E35" s="141" t="e">
        <v>#N/A</v>
      </c>
      <c r="F35" s="149">
        <f t="shared" si="1"/>
        <v>12.295000000000002</v>
      </c>
      <c r="G35" s="140">
        <v>12.6</v>
      </c>
      <c r="H35" s="138"/>
      <c r="I35" s="135">
        <v>2.4299580000000001</v>
      </c>
      <c r="J35" s="141" t="e">
        <v>#N/A</v>
      </c>
      <c r="K35" s="140">
        <f t="shared" si="2"/>
        <v>2.7314104999999995</v>
      </c>
      <c r="L35" s="140">
        <v>2.4299580000000001</v>
      </c>
      <c r="M35" s="138"/>
    </row>
    <row r="36" spans="2:13" x14ac:dyDescent="0.25">
      <c r="B36" s="131">
        <f t="shared" si="0"/>
        <v>2015</v>
      </c>
      <c r="C36" s="134">
        <v>42309</v>
      </c>
      <c r="D36" s="135">
        <v>10.02</v>
      </c>
      <c r="E36" s="141" t="e">
        <v>#N/A</v>
      </c>
      <c r="F36" s="149">
        <f t="shared" si="1"/>
        <v>12.295000000000002</v>
      </c>
      <c r="G36" s="140">
        <v>10.02</v>
      </c>
      <c r="H36" s="138"/>
      <c r="I36" s="135">
        <v>2.1725340000000002</v>
      </c>
      <c r="J36" s="141" t="e">
        <v>#N/A</v>
      </c>
      <c r="K36" s="149">
        <f t="shared" si="2"/>
        <v>2.7314104999999995</v>
      </c>
      <c r="L36" s="140">
        <v>2.1725340000000002</v>
      </c>
      <c r="M36" s="138"/>
    </row>
    <row r="37" spans="2:13" x14ac:dyDescent="0.25">
      <c r="B37" s="131">
        <f t="shared" si="0"/>
        <v>2015</v>
      </c>
      <c r="C37" s="134">
        <v>42339</v>
      </c>
      <c r="D37" s="135">
        <v>9.27</v>
      </c>
      <c r="E37" s="141" t="e">
        <v>#N/A</v>
      </c>
      <c r="F37" s="140"/>
      <c r="G37" s="140">
        <v>9.27</v>
      </c>
      <c r="H37" s="138"/>
      <c r="I37" s="135">
        <v>2.0023019999999998</v>
      </c>
      <c r="J37" s="141" t="e">
        <v>#N/A</v>
      </c>
      <c r="K37" s="140"/>
      <c r="L37" s="140">
        <v>2.0023019999999998</v>
      </c>
      <c r="M37" s="138"/>
    </row>
    <row r="38" spans="2:13" x14ac:dyDescent="0.25">
      <c r="B38" s="131">
        <f t="shared" si="0"/>
        <v>2016</v>
      </c>
      <c r="C38" s="134">
        <v>42370</v>
      </c>
      <c r="D38" s="135">
        <v>8.2799999999999994</v>
      </c>
      <c r="E38" s="141" t="e">
        <v>#N/A</v>
      </c>
      <c r="F38" s="140"/>
      <c r="G38" s="140">
        <v>8.2799999999999994</v>
      </c>
      <c r="H38" s="138"/>
      <c r="I38" s="135">
        <v>2.3674710000000001</v>
      </c>
      <c r="J38" s="141" t="e">
        <v>#N/A</v>
      </c>
      <c r="K38" s="140"/>
      <c r="L38" s="140">
        <v>2.3674710000000001</v>
      </c>
      <c r="M38" s="138"/>
    </row>
    <row r="39" spans="2:13" x14ac:dyDescent="0.25">
      <c r="B39" s="131">
        <f t="shared" si="0"/>
        <v>2016</v>
      </c>
      <c r="C39" s="134">
        <v>42401</v>
      </c>
      <c r="D39" s="135">
        <v>8.36</v>
      </c>
      <c r="E39" s="141" t="e">
        <v>#N/A</v>
      </c>
      <c r="F39" s="149">
        <f t="shared" ref="F39" si="3">AVERAGEIF($B$26:$B$97,B39,$G$26:$G$97)</f>
        <v>12.17</v>
      </c>
      <c r="G39" s="140">
        <v>8.36</v>
      </c>
      <c r="H39" s="138"/>
      <c r="I39" s="135">
        <v>2.0625930000000001</v>
      </c>
      <c r="J39" s="141" t="e">
        <v>#N/A</v>
      </c>
      <c r="K39" s="149">
        <f t="shared" ref="K39" si="4">AVERAGEIF($B$26:$B$97,B39,$L$26:$L$97)</f>
        <v>2.6079685833333328</v>
      </c>
      <c r="L39" s="140">
        <v>2.0625930000000001</v>
      </c>
      <c r="M39" s="138"/>
    </row>
    <row r="40" spans="2:13" x14ac:dyDescent="0.25">
      <c r="B40" s="131">
        <f t="shared" si="0"/>
        <v>2016</v>
      </c>
      <c r="C40" s="134">
        <v>42430</v>
      </c>
      <c r="D40" s="135">
        <v>9.19</v>
      </c>
      <c r="E40" s="141" t="e">
        <v>#N/A</v>
      </c>
      <c r="F40" s="140">
        <f t="shared" ref="F40:F48" si="5">AVERAGEIF($B$26:$B$97,B40,$G$26:$G$97)</f>
        <v>12.17</v>
      </c>
      <c r="G40" s="140">
        <v>9.19</v>
      </c>
      <c r="H40" s="138"/>
      <c r="I40" s="135">
        <v>1.7929729999999999</v>
      </c>
      <c r="J40" s="141" t="e">
        <v>#N/A</v>
      </c>
      <c r="K40" s="140">
        <f t="shared" ref="K40:K48" si="6">AVERAGEIF($B$26:$B$97,B40,$L$26:$L$97)</f>
        <v>2.6079685833333328</v>
      </c>
      <c r="L40" s="140">
        <v>1.7929729999999999</v>
      </c>
      <c r="M40" s="138"/>
    </row>
    <row r="41" spans="2:13" x14ac:dyDescent="0.25">
      <c r="B41" s="131">
        <f t="shared" si="0"/>
        <v>2016</v>
      </c>
      <c r="C41" s="134">
        <v>42461</v>
      </c>
      <c r="D41" s="135">
        <v>9.65</v>
      </c>
      <c r="E41" s="141" t="e">
        <v>#N/A</v>
      </c>
      <c r="F41" s="140">
        <f t="shared" si="5"/>
        <v>12.17</v>
      </c>
      <c r="G41" s="140">
        <v>9.65</v>
      </c>
      <c r="H41" s="138"/>
      <c r="I41" s="135">
        <v>1.9879290000000001</v>
      </c>
      <c r="J41" s="141" t="e">
        <v>#N/A</v>
      </c>
      <c r="K41" s="140">
        <f t="shared" si="6"/>
        <v>2.6079685833333328</v>
      </c>
      <c r="L41" s="140">
        <v>1.9879290000000001</v>
      </c>
      <c r="M41" s="138"/>
    </row>
    <row r="42" spans="2:13" x14ac:dyDescent="0.25">
      <c r="B42" s="131">
        <f t="shared" si="0"/>
        <v>2016</v>
      </c>
      <c r="C42" s="134">
        <v>42491</v>
      </c>
      <c r="D42" s="135">
        <v>11.62</v>
      </c>
      <c r="E42" s="141" t="e">
        <v>#N/A</v>
      </c>
      <c r="F42" s="140">
        <f t="shared" si="5"/>
        <v>12.17</v>
      </c>
      <c r="G42" s="140">
        <v>11.62</v>
      </c>
      <c r="H42" s="138"/>
      <c r="I42" s="135">
        <v>1.9931140000000001</v>
      </c>
      <c r="J42" s="141" t="e">
        <v>#N/A</v>
      </c>
      <c r="K42" s="140">
        <f t="shared" si="6"/>
        <v>2.6079685833333328</v>
      </c>
      <c r="L42" s="140">
        <v>1.9931140000000001</v>
      </c>
      <c r="M42" s="138"/>
    </row>
    <row r="43" spans="2:13" x14ac:dyDescent="0.25">
      <c r="B43" s="131">
        <f t="shared" si="0"/>
        <v>2016</v>
      </c>
      <c r="C43" s="134">
        <v>42522</v>
      </c>
      <c r="D43" s="135">
        <v>14.43</v>
      </c>
      <c r="E43" s="141" t="e">
        <v>#N/A</v>
      </c>
      <c r="F43" s="140">
        <f t="shared" si="5"/>
        <v>12.17</v>
      </c>
      <c r="G43" s="140">
        <v>14.43</v>
      </c>
      <c r="H43" s="138"/>
      <c r="I43" s="135">
        <v>2.6827190000000001</v>
      </c>
      <c r="J43" s="141" t="e">
        <v>#N/A</v>
      </c>
      <c r="K43" s="140">
        <f t="shared" si="6"/>
        <v>2.6079685833333328</v>
      </c>
      <c r="L43" s="140">
        <v>2.6827190000000001</v>
      </c>
      <c r="M43" s="138"/>
    </row>
    <row r="44" spans="2:13" x14ac:dyDescent="0.25">
      <c r="B44" s="131">
        <f t="shared" si="0"/>
        <v>2016</v>
      </c>
      <c r="C44" s="134">
        <v>42552</v>
      </c>
      <c r="D44" s="135">
        <v>16.559999999999999</v>
      </c>
      <c r="E44" s="141" t="e">
        <v>#N/A</v>
      </c>
      <c r="F44" s="140">
        <f t="shared" si="5"/>
        <v>12.17</v>
      </c>
      <c r="G44" s="140">
        <v>16.559999999999999</v>
      </c>
      <c r="H44" s="138"/>
      <c r="I44" s="135">
        <v>2.9264139999999998</v>
      </c>
      <c r="J44" s="141" t="e">
        <v>#N/A</v>
      </c>
      <c r="K44" s="140">
        <f t="shared" si="6"/>
        <v>2.6079685833333328</v>
      </c>
      <c r="L44" s="140">
        <v>2.9264139999999998</v>
      </c>
      <c r="M44" s="138"/>
    </row>
    <row r="45" spans="2:13" x14ac:dyDescent="0.25">
      <c r="B45" s="131">
        <f t="shared" si="0"/>
        <v>2016</v>
      </c>
      <c r="C45" s="134">
        <v>42583</v>
      </c>
      <c r="D45" s="135">
        <v>17.600000000000001</v>
      </c>
      <c r="E45" s="141" t="e">
        <v>#N/A</v>
      </c>
      <c r="F45" s="140">
        <f t="shared" si="5"/>
        <v>12.17</v>
      </c>
      <c r="G45" s="140">
        <v>17.600000000000001</v>
      </c>
      <c r="H45" s="138"/>
      <c r="I45" s="135">
        <v>2.9264139999999998</v>
      </c>
      <c r="J45" s="141" t="e">
        <v>#N/A</v>
      </c>
      <c r="K45" s="140">
        <f t="shared" si="6"/>
        <v>2.6079685833333328</v>
      </c>
      <c r="L45" s="140">
        <v>2.9264139999999998</v>
      </c>
      <c r="M45" s="138"/>
    </row>
    <row r="46" spans="2:13" x14ac:dyDescent="0.25">
      <c r="B46" s="131">
        <f t="shared" si="0"/>
        <v>2016</v>
      </c>
      <c r="C46" s="134">
        <v>42614</v>
      </c>
      <c r="D46" s="135">
        <v>16.78</v>
      </c>
      <c r="E46" s="141" t="e">
        <v>#N/A</v>
      </c>
      <c r="F46" s="140">
        <f t="shared" si="5"/>
        <v>12.17</v>
      </c>
      <c r="G46" s="140">
        <v>16.78</v>
      </c>
      <c r="H46" s="138"/>
      <c r="I46" s="135">
        <v>3.1027040000000001</v>
      </c>
      <c r="J46" s="141" t="e">
        <v>#N/A</v>
      </c>
      <c r="K46" s="140">
        <f t="shared" si="6"/>
        <v>2.6079685833333328</v>
      </c>
      <c r="L46" s="140">
        <v>3.1027040000000001</v>
      </c>
      <c r="M46" s="138"/>
    </row>
    <row r="47" spans="2:13" x14ac:dyDescent="0.25">
      <c r="B47" s="131">
        <f t="shared" si="0"/>
        <v>2016</v>
      </c>
      <c r="C47" s="134">
        <v>42644</v>
      </c>
      <c r="D47" s="135">
        <v>13.74</v>
      </c>
      <c r="E47" s="141" t="e">
        <v>#N/A</v>
      </c>
      <c r="F47" s="140">
        <f t="shared" si="5"/>
        <v>12.17</v>
      </c>
      <c r="G47" s="140">
        <v>13.74</v>
      </c>
      <c r="H47" s="138"/>
      <c r="I47" s="135">
        <v>3.0871490000000001</v>
      </c>
      <c r="J47" s="141" t="e">
        <v>#N/A</v>
      </c>
      <c r="K47" s="140">
        <f t="shared" si="6"/>
        <v>2.6079685833333328</v>
      </c>
      <c r="L47" s="140">
        <v>3.0871490000000001</v>
      </c>
      <c r="M47" s="138"/>
    </row>
    <row r="48" spans="2:13" x14ac:dyDescent="0.25">
      <c r="B48" s="131">
        <f t="shared" si="0"/>
        <v>2016</v>
      </c>
      <c r="C48" s="134">
        <v>42675</v>
      </c>
      <c r="D48" s="135">
        <v>10.77</v>
      </c>
      <c r="E48" s="141" t="e">
        <v>#N/A</v>
      </c>
      <c r="F48" s="149">
        <f t="shared" si="5"/>
        <v>12.17</v>
      </c>
      <c r="G48" s="140">
        <v>10.77</v>
      </c>
      <c r="H48" s="138"/>
      <c r="I48" s="135">
        <v>2.6422759999999998</v>
      </c>
      <c r="J48" s="141" t="e">
        <v>#N/A</v>
      </c>
      <c r="K48" s="149">
        <f t="shared" si="6"/>
        <v>2.6079685833333328</v>
      </c>
      <c r="L48" s="140">
        <v>2.6422759999999998</v>
      </c>
      <c r="M48" s="138"/>
    </row>
    <row r="49" spans="2:13" x14ac:dyDescent="0.25">
      <c r="B49" s="131">
        <f t="shared" si="0"/>
        <v>2016</v>
      </c>
      <c r="C49" s="134">
        <v>42705</v>
      </c>
      <c r="D49" s="135">
        <v>9.06</v>
      </c>
      <c r="E49" s="141" t="e">
        <v>#N/A</v>
      </c>
      <c r="F49" s="140"/>
      <c r="G49" s="140">
        <v>9.06</v>
      </c>
      <c r="H49" s="138"/>
      <c r="I49" s="135">
        <v>3.7238669999999998</v>
      </c>
      <c r="J49" s="141" t="e">
        <v>#N/A</v>
      </c>
      <c r="K49" s="140"/>
      <c r="L49" s="140">
        <v>3.7238669999999998</v>
      </c>
      <c r="M49" s="138"/>
    </row>
    <row r="50" spans="2:13" x14ac:dyDescent="0.25">
      <c r="B50" s="131">
        <f t="shared" si="0"/>
        <v>2017</v>
      </c>
      <c r="C50" s="134">
        <v>42736</v>
      </c>
      <c r="D50" s="135">
        <v>9.32</v>
      </c>
      <c r="E50" s="141" t="e">
        <v>#N/A</v>
      </c>
      <c r="F50" s="140"/>
      <c r="G50" s="140">
        <v>9.32</v>
      </c>
      <c r="H50" s="138"/>
      <c r="I50" s="135">
        <v>3.4262480000000002</v>
      </c>
      <c r="J50" s="141" t="e">
        <v>#N/A</v>
      </c>
      <c r="K50" s="140"/>
      <c r="L50" s="140">
        <v>3.4262480000000002</v>
      </c>
      <c r="M50" s="138"/>
    </row>
    <row r="51" spans="2:13" x14ac:dyDescent="0.25">
      <c r="B51" s="131">
        <f t="shared" si="0"/>
        <v>2017</v>
      </c>
      <c r="C51" s="134">
        <v>42767</v>
      </c>
      <c r="D51" s="135">
        <v>10.01</v>
      </c>
      <c r="E51" s="141" t="e">
        <v>#N/A</v>
      </c>
      <c r="F51" s="149">
        <f t="shared" ref="F51" si="7">AVERAGEIF($B$26:$B$97,B51,$G$26:$G$97)</f>
        <v>12.970833333333331</v>
      </c>
      <c r="G51" s="140">
        <v>10.01</v>
      </c>
      <c r="H51" s="138"/>
      <c r="I51" s="135">
        <v>2.9575239999999998</v>
      </c>
      <c r="J51" s="141" t="e">
        <v>#N/A</v>
      </c>
      <c r="K51" s="149">
        <f t="shared" ref="K51" si="8">AVERAGEIF($B$26:$B$97,B51,$L$26:$L$97)</f>
        <v>3.0970005</v>
      </c>
      <c r="L51" s="140">
        <v>2.9575239999999998</v>
      </c>
      <c r="M51" s="138"/>
    </row>
    <row r="52" spans="2:13" x14ac:dyDescent="0.25">
      <c r="B52" s="131">
        <f t="shared" si="0"/>
        <v>2017</v>
      </c>
      <c r="C52" s="134">
        <v>42795</v>
      </c>
      <c r="D52" s="135">
        <v>9.86</v>
      </c>
      <c r="E52" s="141" t="e">
        <v>#N/A</v>
      </c>
      <c r="F52" s="140">
        <f t="shared" ref="F52:F60" si="9">AVERAGEIF($B$26:$B$97,B52,$G$26:$G$97)</f>
        <v>12.970833333333331</v>
      </c>
      <c r="G52" s="140">
        <v>9.86</v>
      </c>
      <c r="H52" s="138"/>
      <c r="I52" s="135">
        <v>2.9865599999999999</v>
      </c>
      <c r="J52" s="141" t="e">
        <v>#N/A</v>
      </c>
      <c r="K52" s="140">
        <f t="shared" ref="K52:K60" si="10">AVERAGEIF($B$26:$B$97,B52,$L$26:$L$97)</f>
        <v>3.0970005</v>
      </c>
      <c r="L52" s="140">
        <v>2.9865599999999999</v>
      </c>
      <c r="M52" s="138"/>
    </row>
    <row r="53" spans="2:13" x14ac:dyDescent="0.25">
      <c r="B53" s="131">
        <f t="shared" si="0"/>
        <v>2017</v>
      </c>
      <c r="C53" s="134">
        <v>42826</v>
      </c>
      <c r="D53" s="135">
        <v>11.34</v>
      </c>
      <c r="E53" s="141" t="e">
        <v>#N/A</v>
      </c>
      <c r="F53" s="140">
        <f t="shared" si="9"/>
        <v>12.970833333333331</v>
      </c>
      <c r="G53" s="140">
        <v>11.34</v>
      </c>
      <c r="H53" s="138"/>
      <c r="I53" s="135">
        <v>3.2178110000000002</v>
      </c>
      <c r="J53" s="141" t="e">
        <v>#N/A</v>
      </c>
      <c r="K53" s="140">
        <f t="shared" si="10"/>
        <v>3.0970005</v>
      </c>
      <c r="L53" s="140">
        <v>3.2178110000000002</v>
      </c>
      <c r="M53" s="138"/>
    </row>
    <row r="54" spans="2:13" x14ac:dyDescent="0.25">
      <c r="B54" s="131">
        <f t="shared" si="0"/>
        <v>2017</v>
      </c>
      <c r="C54" s="134">
        <v>42856</v>
      </c>
      <c r="D54" s="135">
        <v>13.26</v>
      </c>
      <c r="E54" s="141" t="e">
        <v>#N/A</v>
      </c>
      <c r="F54" s="140">
        <f t="shared" si="9"/>
        <v>12.970833333333331</v>
      </c>
      <c r="G54" s="140">
        <v>13.26</v>
      </c>
      <c r="H54" s="138"/>
      <c r="I54" s="135">
        <v>3.2665500000000001</v>
      </c>
      <c r="J54" s="141" t="e">
        <v>#N/A</v>
      </c>
      <c r="K54" s="140">
        <f t="shared" si="10"/>
        <v>3.0970005</v>
      </c>
      <c r="L54" s="140">
        <v>3.2665500000000001</v>
      </c>
      <c r="M54" s="138"/>
    </row>
    <row r="55" spans="2:13" x14ac:dyDescent="0.25">
      <c r="B55" s="131">
        <f t="shared" si="0"/>
        <v>2017</v>
      </c>
      <c r="C55" s="134">
        <v>42887</v>
      </c>
      <c r="D55" s="135">
        <v>16.059999999999999</v>
      </c>
      <c r="E55" s="141" t="e">
        <v>#N/A</v>
      </c>
      <c r="F55" s="140">
        <f t="shared" si="9"/>
        <v>12.970833333333331</v>
      </c>
      <c r="G55" s="140">
        <v>16.059999999999999</v>
      </c>
      <c r="H55" s="138"/>
      <c r="I55" s="135">
        <v>3.0850749999999998</v>
      </c>
      <c r="J55" s="141" t="e">
        <v>#N/A</v>
      </c>
      <c r="K55" s="140">
        <f t="shared" si="10"/>
        <v>3.0970005</v>
      </c>
      <c r="L55" s="140">
        <v>3.0850749999999998</v>
      </c>
      <c r="M55" s="138"/>
    </row>
    <row r="56" spans="2:13" x14ac:dyDescent="0.25">
      <c r="B56" s="131">
        <f t="shared" si="0"/>
        <v>2017</v>
      </c>
      <c r="C56" s="134">
        <v>42917</v>
      </c>
      <c r="D56" s="135">
        <v>17.86</v>
      </c>
      <c r="E56" s="141" t="e">
        <v>#N/A</v>
      </c>
      <c r="F56" s="140">
        <f t="shared" si="9"/>
        <v>12.970833333333331</v>
      </c>
      <c r="G56" s="140">
        <v>17.86</v>
      </c>
      <c r="H56" s="138"/>
      <c r="I56" s="135">
        <v>3.094408</v>
      </c>
      <c r="J56" s="141" t="e">
        <v>#N/A</v>
      </c>
      <c r="K56" s="140">
        <f t="shared" si="10"/>
        <v>3.0970005</v>
      </c>
      <c r="L56" s="140">
        <v>3.094408</v>
      </c>
      <c r="M56" s="138"/>
    </row>
    <row r="57" spans="2:13" x14ac:dyDescent="0.25">
      <c r="B57" s="131">
        <f t="shared" si="0"/>
        <v>2017</v>
      </c>
      <c r="C57" s="134">
        <v>42948</v>
      </c>
      <c r="D57" s="135">
        <v>18.22</v>
      </c>
      <c r="E57" s="141" t="e">
        <v>#N/A</v>
      </c>
      <c r="F57" s="140">
        <f t="shared" si="9"/>
        <v>12.970833333333331</v>
      </c>
      <c r="G57" s="140">
        <v>18.22</v>
      </c>
      <c r="H57" s="138"/>
      <c r="I57" s="135">
        <v>3.0072999999999999</v>
      </c>
      <c r="J57" s="141" t="e">
        <v>#N/A</v>
      </c>
      <c r="K57" s="140">
        <f t="shared" si="10"/>
        <v>3.0970005</v>
      </c>
      <c r="L57" s="140">
        <v>3.0072999999999999</v>
      </c>
      <c r="M57" s="138"/>
    </row>
    <row r="58" spans="2:13" x14ac:dyDescent="0.25">
      <c r="B58" s="131">
        <f t="shared" si="0"/>
        <v>2017</v>
      </c>
      <c r="C58" s="134">
        <v>42979</v>
      </c>
      <c r="D58" s="135">
        <v>16.920000000000002</v>
      </c>
      <c r="E58" s="141" t="e">
        <v>#N/A</v>
      </c>
      <c r="F58" s="140">
        <f t="shared" si="9"/>
        <v>12.970833333333331</v>
      </c>
      <c r="G58" s="140">
        <v>16.920000000000002</v>
      </c>
      <c r="H58" s="138"/>
      <c r="I58" s="135">
        <v>3.086112</v>
      </c>
      <c r="J58" s="141" t="e">
        <v>#N/A</v>
      </c>
      <c r="K58" s="140">
        <f t="shared" si="10"/>
        <v>3.0970005</v>
      </c>
      <c r="L58" s="140">
        <v>3.086112</v>
      </c>
      <c r="M58" s="138"/>
    </row>
    <row r="59" spans="2:13" x14ac:dyDescent="0.25">
      <c r="B59" s="131">
        <f t="shared" si="0"/>
        <v>2017</v>
      </c>
      <c r="C59" s="134">
        <v>43009</v>
      </c>
      <c r="D59" s="135">
        <v>13.36</v>
      </c>
      <c r="E59" s="141" t="e">
        <v>#N/A</v>
      </c>
      <c r="F59" s="140">
        <f t="shared" si="9"/>
        <v>12.970833333333331</v>
      </c>
      <c r="G59" s="140">
        <v>13.36</v>
      </c>
      <c r="H59" s="138"/>
      <c r="I59" s="135">
        <v>2.9855230000000001</v>
      </c>
      <c r="J59" s="141" t="e">
        <v>#N/A</v>
      </c>
      <c r="K59" s="140">
        <f t="shared" si="10"/>
        <v>3.0970005</v>
      </c>
      <c r="L59" s="140">
        <v>2.9855230000000001</v>
      </c>
      <c r="M59" s="138"/>
    </row>
    <row r="60" spans="2:13" x14ac:dyDescent="0.25">
      <c r="B60" s="131">
        <f t="shared" si="0"/>
        <v>2017</v>
      </c>
      <c r="C60" s="134">
        <v>43040</v>
      </c>
      <c r="D60" s="135">
        <v>10.15</v>
      </c>
      <c r="E60" s="141" t="e">
        <v>#N/A</v>
      </c>
      <c r="F60" s="149">
        <f t="shared" si="9"/>
        <v>12.970833333333331</v>
      </c>
      <c r="G60" s="140">
        <v>10.15</v>
      </c>
      <c r="H60" s="138"/>
      <c r="I60" s="135">
        <v>3.125518</v>
      </c>
      <c r="J60" s="141" t="e">
        <v>#N/A</v>
      </c>
      <c r="K60" s="149">
        <f t="shared" si="10"/>
        <v>3.0970005</v>
      </c>
      <c r="L60" s="140">
        <v>3.125518</v>
      </c>
      <c r="M60" s="138"/>
    </row>
    <row r="61" spans="2:13" x14ac:dyDescent="0.25">
      <c r="B61" s="131">
        <f t="shared" si="0"/>
        <v>2017</v>
      </c>
      <c r="C61" s="134">
        <v>43070</v>
      </c>
      <c r="D61" s="135">
        <v>9.2899999999999991</v>
      </c>
      <c r="E61" s="141" t="e">
        <v>#N/A</v>
      </c>
      <c r="F61" s="140"/>
      <c r="G61" s="140">
        <v>9.2899999999999991</v>
      </c>
      <c r="H61" s="138"/>
      <c r="I61" s="135">
        <v>2.9253770000000001</v>
      </c>
      <c r="J61" s="141" t="e">
        <v>#N/A</v>
      </c>
      <c r="K61" s="140"/>
      <c r="L61" s="140">
        <v>2.9253770000000001</v>
      </c>
      <c r="M61" s="138"/>
    </row>
    <row r="62" spans="2:13" x14ac:dyDescent="0.25">
      <c r="B62" s="131">
        <f t="shared" si="0"/>
        <v>2018</v>
      </c>
      <c r="C62" s="134">
        <v>43101</v>
      </c>
      <c r="D62" s="135">
        <v>8.91</v>
      </c>
      <c r="E62" s="141" t="e">
        <v>#N/A</v>
      </c>
      <c r="F62" s="140"/>
      <c r="G62" s="140">
        <v>8.91</v>
      </c>
      <c r="H62" s="138"/>
      <c r="I62" s="135">
        <v>3.82653</v>
      </c>
      <c r="J62" s="141" t="e">
        <v>#N/A</v>
      </c>
      <c r="K62" s="140"/>
      <c r="L62" s="140">
        <v>3.82653</v>
      </c>
      <c r="M62" s="138"/>
    </row>
    <row r="63" spans="2:13" x14ac:dyDescent="0.25">
      <c r="B63" s="131">
        <f t="shared" si="0"/>
        <v>2018</v>
      </c>
      <c r="C63" s="134">
        <v>43132</v>
      </c>
      <c r="D63" s="135">
        <v>9.64</v>
      </c>
      <c r="E63" s="141" t="e">
        <v>#N/A</v>
      </c>
      <c r="F63" s="140">
        <f t="shared" ref="F63:F72" si="11">AVERAGEIF($B$26:$B$97,B63,$G$26:$G$97)</f>
        <v>12.808333333333332</v>
      </c>
      <c r="G63" s="140">
        <v>9.64</v>
      </c>
      <c r="H63" s="138"/>
      <c r="I63" s="135">
        <v>2.7687900000000001</v>
      </c>
      <c r="J63" s="141" t="e">
        <v>#N/A</v>
      </c>
      <c r="K63" s="149">
        <f t="shared" ref="K63" si="12">AVERAGEIF($B$26:$B$97,B63,$L$26:$L$97)</f>
        <v>3.2676734166666663</v>
      </c>
      <c r="L63" s="140">
        <v>2.7687900000000001</v>
      </c>
      <c r="M63" s="138"/>
    </row>
    <row r="64" spans="2:13" x14ac:dyDescent="0.25">
      <c r="B64" s="131">
        <f t="shared" si="0"/>
        <v>2018</v>
      </c>
      <c r="C64" s="134">
        <v>43160</v>
      </c>
      <c r="D64" s="135">
        <v>9.7799999999999994</v>
      </c>
      <c r="E64" s="141" t="e">
        <v>#N/A</v>
      </c>
      <c r="F64" s="140">
        <f t="shared" si="11"/>
        <v>12.808333333333332</v>
      </c>
      <c r="G64" s="140">
        <v>9.7799999999999994</v>
      </c>
      <c r="H64" s="138"/>
      <c r="I64" s="135">
        <v>2.7926410000000002</v>
      </c>
      <c r="J64" s="141" t="e">
        <v>#N/A</v>
      </c>
      <c r="K64" s="140">
        <f t="shared" ref="K64:K72" si="13">AVERAGEIF($B$26:$B$97,B64,$L$26:$L$97)</f>
        <v>3.2676734166666663</v>
      </c>
      <c r="L64" s="140">
        <v>2.7926410000000002</v>
      </c>
      <c r="M64" s="138"/>
    </row>
    <row r="65" spans="2:13" x14ac:dyDescent="0.25">
      <c r="B65" s="131">
        <f t="shared" si="0"/>
        <v>2018</v>
      </c>
      <c r="C65" s="134">
        <v>43191</v>
      </c>
      <c r="D65" s="135">
        <v>10.039999999999999</v>
      </c>
      <c r="E65" s="141" t="e">
        <v>#N/A</v>
      </c>
      <c r="F65" s="150">
        <f t="shared" si="11"/>
        <v>12.808333333333332</v>
      </c>
      <c r="G65" s="140">
        <v>10.039999999999999</v>
      </c>
      <c r="H65" s="138"/>
      <c r="I65" s="135">
        <v>2.8994520000000001</v>
      </c>
      <c r="J65" s="141" t="e">
        <v>#N/A</v>
      </c>
      <c r="K65" s="140">
        <f t="shared" si="13"/>
        <v>3.2676734166666663</v>
      </c>
      <c r="L65" s="140">
        <v>2.8994520000000001</v>
      </c>
      <c r="M65" s="138"/>
    </row>
    <row r="66" spans="2:13" x14ac:dyDescent="0.25">
      <c r="B66" s="131">
        <f t="shared" si="0"/>
        <v>2018</v>
      </c>
      <c r="C66" s="134">
        <v>43221</v>
      </c>
      <c r="D66" s="135">
        <v>13.64</v>
      </c>
      <c r="E66" s="141" t="e">
        <v>#N/A</v>
      </c>
      <c r="F66" s="150">
        <f t="shared" si="11"/>
        <v>12.808333333333332</v>
      </c>
      <c r="G66" s="140">
        <v>13.64</v>
      </c>
      <c r="H66" s="138"/>
      <c r="I66" s="135">
        <v>2.9036</v>
      </c>
      <c r="J66" s="141" t="e">
        <v>#N/A</v>
      </c>
      <c r="K66" s="140">
        <f t="shared" si="13"/>
        <v>3.2676734166666663</v>
      </c>
      <c r="L66" s="140">
        <v>2.9036</v>
      </c>
      <c r="M66" s="138"/>
    </row>
    <row r="67" spans="2:13" x14ac:dyDescent="0.25">
      <c r="B67" s="131">
        <f t="shared" si="0"/>
        <v>2018</v>
      </c>
      <c r="C67" s="134">
        <v>43252</v>
      </c>
      <c r="D67" s="135">
        <v>16.510000000000002</v>
      </c>
      <c r="E67" s="141" t="e">
        <v>#N/A</v>
      </c>
      <c r="F67" s="150">
        <f t="shared" si="11"/>
        <v>12.808333333333332</v>
      </c>
      <c r="G67" s="140">
        <v>16.510000000000002</v>
      </c>
      <c r="H67" s="138"/>
      <c r="I67" s="135">
        <v>3.0767790000000002</v>
      </c>
      <c r="J67" s="141" t="e">
        <v>#N/A</v>
      </c>
      <c r="K67" s="140">
        <f t="shared" si="13"/>
        <v>3.2676734166666663</v>
      </c>
      <c r="L67" s="140">
        <v>3.0767790000000002</v>
      </c>
      <c r="M67" s="138"/>
    </row>
    <row r="68" spans="2:13" x14ac:dyDescent="0.25">
      <c r="B68" s="131">
        <f t="shared" si="0"/>
        <v>2018</v>
      </c>
      <c r="C68" s="134">
        <v>43282</v>
      </c>
      <c r="D68" s="135">
        <v>17.920000000000002</v>
      </c>
      <c r="E68" s="141" t="e">
        <v>#N/A</v>
      </c>
      <c r="F68" s="150">
        <f t="shared" si="11"/>
        <v>12.808333333333332</v>
      </c>
      <c r="G68" s="140">
        <v>17.920000000000002</v>
      </c>
      <c r="H68" s="138"/>
      <c r="I68" s="135">
        <v>2.937821</v>
      </c>
      <c r="J68" s="141" t="e">
        <v>#N/A</v>
      </c>
      <c r="K68" s="140">
        <f t="shared" si="13"/>
        <v>3.2676734166666663</v>
      </c>
      <c r="L68" s="140">
        <v>2.937821</v>
      </c>
      <c r="M68" s="138"/>
    </row>
    <row r="69" spans="2:13" x14ac:dyDescent="0.25">
      <c r="B69" s="131">
        <f t="shared" si="0"/>
        <v>2018</v>
      </c>
      <c r="C69" s="134">
        <v>43313</v>
      </c>
      <c r="D69" s="135">
        <v>18.63</v>
      </c>
      <c r="E69" s="141" t="e">
        <v>#N/A</v>
      </c>
      <c r="F69" s="150">
        <f t="shared" si="11"/>
        <v>12.808333333333332</v>
      </c>
      <c r="G69" s="140">
        <v>18.63</v>
      </c>
      <c r="H69" s="138"/>
      <c r="I69" s="135">
        <v>3.070557</v>
      </c>
      <c r="J69" s="141" t="e">
        <v>#N/A</v>
      </c>
      <c r="K69" s="140">
        <f t="shared" si="13"/>
        <v>3.2676734166666663</v>
      </c>
      <c r="L69" s="140">
        <v>3.070557</v>
      </c>
      <c r="M69" s="138"/>
    </row>
    <row r="70" spans="2:13" x14ac:dyDescent="0.25">
      <c r="B70" s="131">
        <f t="shared" si="0"/>
        <v>2018</v>
      </c>
      <c r="C70" s="134">
        <v>43344</v>
      </c>
      <c r="D70" s="135">
        <v>17.309999999999999</v>
      </c>
      <c r="E70" s="141" t="e">
        <v>#N/A</v>
      </c>
      <c r="F70" s="150">
        <f t="shared" si="11"/>
        <v>12.808333333333332</v>
      </c>
      <c r="G70" s="140">
        <v>17.309999999999999</v>
      </c>
      <c r="H70" s="138"/>
      <c r="I70" s="135">
        <v>3.1058150000000002</v>
      </c>
      <c r="J70" s="141" t="e">
        <v>#N/A</v>
      </c>
      <c r="K70" s="140">
        <f t="shared" si="13"/>
        <v>3.2676734166666663</v>
      </c>
      <c r="L70" s="140">
        <v>3.1058150000000002</v>
      </c>
      <c r="M70" s="138"/>
    </row>
    <row r="71" spans="2:13" x14ac:dyDescent="0.25">
      <c r="B71" s="131">
        <f t="shared" si="0"/>
        <v>2018</v>
      </c>
      <c r="C71" s="134">
        <v>43374</v>
      </c>
      <c r="D71" s="135">
        <v>12.26</v>
      </c>
      <c r="E71" s="141" t="e">
        <v>#N/A</v>
      </c>
      <c r="F71" s="150">
        <f t="shared" si="11"/>
        <v>12.808333333333332</v>
      </c>
      <c r="G71" s="140">
        <v>12.26</v>
      </c>
      <c r="H71" s="138"/>
      <c r="I71" s="135">
        <v>3.3972120000000001</v>
      </c>
      <c r="J71" s="141" t="e">
        <v>#N/A</v>
      </c>
      <c r="K71" s="140">
        <f t="shared" si="13"/>
        <v>3.2676734166666663</v>
      </c>
      <c r="L71" s="140">
        <v>3.3972120000000001</v>
      </c>
      <c r="M71" s="138"/>
    </row>
    <row r="72" spans="2:13" x14ac:dyDescent="0.25">
      <c r="B72" s="131">
        <f t="shared" si="0"/>
        <v>2018</v>
      </c>
      <c r="C72" s="134">
        <v>43405</v>
      </c>
      <c r="D72" s="135">
        <v>9.43</v>
      </c>
      <c r="E72" s="141" t="e">
        <v>#N/A</v>
      </c>
      <c r="F72" s="140">
        <f t="shared" si="11"/>
        <v>12.808333333333332</v>
      </c>
      <c r="G72" s="140">
        <v>9.43</v>
      </c>
      <c r="H72" s="138"/>
      <c r="I72" s="135">
        <v>4.2423669999999998</v>
      </c>
      <c r="J72" s="141" t="e">
        <v>#N/A</v>
      </c>
      <c r="K72" s="149">
        <f t="shared" si="13"/>
        <v>3.2676734166666663</v>
      </c>
      <c r="L72" s="140">
        <v>4.2423669999999998</v>
      </c>
      <c r="M72" s="138"/>
    </row>
    <row r="73" spans="2:13" x14ac:dyDescent="0.25">
      <c r="B73" s="131">
        <f t="shared" si="0"/>
        <v>2018</v>
      </c>
      <c r="C73" s="134">
        <v>43435</v>
      </c>
      <c r="D73" s="135">
        <v>9.6300000000000008</v>
      </c>
      <c r="E73" s="141" t="e">
        <v>#N/A</v>
      </c>
      <c r="F73" s="140"/>
      <c r="G73" s="140">
        <v>9.6300000000000008</v>
      </c>
      <c r="H73" s="138"/>
      <c r="I73" s="135">
        <v>4.1905169999999998</v>
      </c>
      <c r="J73" s="141" t="e">
        <v>#N/A</v>
      </c>
      <c r="K73" s="140"/>
      <c r="L73" s="140">
        <v>4.1905169999999998</v>
      </c>
      <c r="M73" s="138"/>
    </row>
    <row r="74" spans="2:13" x14ac:dyDescent="0.25">
      <c r="B74" s="131">
        <f t="shared" ref="B74:B97" si="14">YEAR(C74)</f>
        <v>2019</v>
      </c>
      <c r="C74" s="134">
        <v>43466</v>
      </c>
      <c r="D74" s="135">
        <v>9.43</v>
      </c>
      <c r="E74" s="141" t="e">
        <v>#N/A</v>
      </c>
      <c r="F74" s="140"/>
      <c r="G74" s="140">
        <v>9.43</v>
      </c>
      <c r="H74" s="138"/>
      <c r="I74" s="135">
        <v>3.2240329999999999</v>
      </c>
      <c r="J74" s="141" t="e">
        <v>#N/A</v>
      </c>
      <c r="K74" s="140"/>
      <c r="L74" s="140">
        <v>3.2240329999999999</v>
      </c>
      <c r="M74" s="138"/>
    </row>
    <row r="75" spans="2:13" x14ac:dyDescent="0.25">
      <c r="B75" s="131">
        <f t="shared" si="14"/>
        <v>2019</v>
      </c>
      <c r="C75" s="134">
        <v>43497</v>
      </c>
      <c r="D75" s="135">
        <v>9.4700000000000006</v>
      </c>
      <c r="E75" s="141" t="e">
        <v>#N/A</v>
      </c>
      <c r="F75" s="140">
        <f t="shared" ref="F75" si="15">AVERAGEIF($B$26:$B$97,B75,$G$26:$G$97)</f>
        <v>12.3722055</v>
      </c>
      <c r="G75" s="140">
        <v>9.4700000000000006</v>
      </c>
      <c r="H75" s="138"/>
      <c r="I75" s="135">
        <v>2.7905669999999998</v>
      </c>
      <c r="J75" s="141" t="e">
        <v>#N/A</v>
      </c>
      <c r="K75" s="149">
        <f t="shared" ref="K75" si="16">AVERAGEIF($B$26:$B$97,B75,$L$26:$L$97)</f>
        <v>2.6426534166666662</v>
      </c>
      <c r="L75" s="140">
        <v>2.7905669999999998</v>
      </c>
      <c r="M75" s="138"/>
    </row>
    <row r="76" spans="2:13" x14ac:dyDescent="0.25">
      <c r="B76" s="131">
        <f t="shared" si="14"/>
        <v>2019</v>
      </c>
      <c r="C76" s="134">
        <v>43525</v>
      </c>
      <c r="D76" s="135">
        <v>9.48</v>
      </c>
      <c r="E76" s="141" t="e">
        <v>#N/A</v>
      </c>
      <c r="F76" s="140">
        <f t="shared" ref="F76:F84" si="17">AVERAGEIF($B$26:$B$97,B76,$G$26:$G$97)</f>
        <v>12.3722055</v>
      </c>
      <c r="G76" s="140">
        <v>9.48</v>
      </c>
      <c r="H76" s="138"/>
      <c r="I76" s="135">
        <v>3.0570759999999999</v>
      </c>
      <c r="J76" s="141" t="e">
        <v>#N/A</v>
      </c>
      <c r="K76" s="140">
        <f t="shared" ref="K76:K84" si="18">AVERAGEIF($B$26:$B$97,B76,$L$26:$L$97)</f>
        <v>2.6426534166666662</v>
      </c>
      <c r="L76" s="140">
        <v>3.0570759999999999</v>
      </c>
      <c r="M76" s="138"/>
    </row>
    <row r="77" spans="2:13" x14ac:dyDescent="0.25">
      <c r="B77" s="131">
        <f t="shared" si="14"/>
        <v>2019</v>
      </c>
      <c r="C77" s="134">
        <v>43556</v>
      </c>
      <c r="D77" s="135">
        <v>10.92</v>
      </c>
      <c r="E77" s="141" t="e">
        <v>#N/A</v>
      </c>
      <c r="F77" s="140">
        <f t="shared" si="17"/>
        <v>12.3722055</v>
      </c>
      <c r="G77" s="140">
        <v>10.92</v>
      </c>
      <c r="H77" s="138"/>
      <c r="I77" s="135">
        <v>2.744939</v>
      </c>
      <c r="J77" s="141" t="e">
        <v>#N/A</v>
      </c>
      <c r="K77" s="140">
        <f t="shared" si="18"/>
        <v>2.6426534166666662</v>
      </c>
      <c r="L77" s="140">
        <v>2.744939</v>
      </c>
      <c r="M77" s="138"/>
    </row>
    <row r="78" spans="2:13" x14ac:dyDescent="0.25">
      <c r="B78" s="131">
        <f t="shared" si="14"/>
        <v>2019</v>
      </c>
      <c r="C78" s="134">
        <v>43586</v>
      </c>
      <c r="D78" s="135">
        <v>12.86</v>
      </c>
      <c r="E78" s="141" t="e">
        <v>#N/A</v>
      </c>
      <c r="F78" s="140">
        <f t="shared" si="17"/>
        <v>12.3722055</v>
      </c>
      <c r="G78" s="140">
        <v>12.86</v>
      </c>
      <c r="H78" s="138"/>
      <c r="I78" s="135">
        <v>2.7356060000000002</v>
      </c>
      <c r="J78" s="141" t="e">
        <v>#N/A</v>
      </c>
      <c r="K78" s="140">
        <f t="shared" si="18"/>
        <v>2.6426534166666662</v>
      </c>
      <c r="L78" s="140">
        <v>2.7356060000000002</v>
      </c>
      <c r="M78" s="138"/>
    </row>
    <row r="79" spans="2:13" x14ac:dyDescent="0.25">
      <c r="B79" s="131">
        <f t="shared" si="14"/>
        <v>2019</v>
      </c>
      <c r="C79" s="134">
        <v>43617</v>
      </c>
      <c r="D79" s="135">
        <v>15.049429999999999</v>
      </c>
      <c r="E79" s="141" t="e">
        <v>#N/A</v>
      </c>
      <c r="F79" s="140">
        <f t="shared" si="17"/>
        <v>12.3722055</v>
      </c>
      <c r="G79" s="140">
        <v>15.049429999999999</v>
      </c>
      <c r="H79" s="138"/>
      <c r="I79" s="135">
        <v>2.4877630000000002</v>
      </c>
      <c r="J79" s="141" t="e">
        <v>#N/A</v>
      </c>
      <c r="K79" s="140">
        <f t="shared" si="18"/>
        <v>2.6426534166666662</v>
      </c>
      <c r="L79" s="140">
        <v>2.4877630000000002</v>
      </c>
      <c r="M79" s="138"/>
    </row>
    <row r="80" spans="2:13" x14ac:dyDescent="0.25">
      <c r="B80" s="131">
        <f t="shared" si="14"/>
        <v>2019</v>
      </c>
      <c r="C80" s="134">
        <v>43647</v>
      </c>
      <c r="D80" s="135">
        <v>16.30029</v>
      </c>
      <c r="E80" s="141">
        <v>16.30029</v>
      </c>
      <c r="F80" s="140">
        <f t="shared" si="17"/>
        <v>12.3722055</v>
      </c>
      <c r="G80" s="140">
        <v>16.30029</v>
      </c>
      <c r="H80" s="138"/>
      <c r="I80" s="135">
        <v>2.4576899999999999</v>
      </c>
      <c r="J80" s="141">
        <v>2.4576899999999999</v>
      </c>
      <c r="K80" s="140">
        <f t="shared" si="18"/>
        <v>2.6426534166666662</v>
      </c>
      <c r="L80" s="140">
        <v>2.4576899999999999</v>
      </c>
      <c r="M80" s="138"/>
    </row>
    <row r="81" spans="2:13" x14ac:dyDescent="0.25">
      <c r="B81" s="131">
        <f t="shared" si="14"/>
        <v>2019</v>
      </c>
      <c r="C81" s="134">
        <v>43678</v>
      </c>
      <c r="D81" s="135" t="e">
        <v>#N/A</v>
      </c>
      <c r="E81" s="141">
        <v>16.94107</v>
      </c>
      <c r="F81" s="140">
        <f t="shared" si="17"/>
        <v>12.3722055</v>
      </c>
      <c r="G81" s="140">
        <v>16.94107</v>
      </c>
      <c r="H81" s="138"/>
      <c r="I81" s="135" t="e">
        <v>#N/A</v>
      </c>
      <c r="J81" s="141">
        <v>2.3376899999999998</v>
      </c>
      <c r="K81" s="140">
        <f t="shared" si="18"/>
        <v>2.6426534166666662</v>
      </c>
      <c r="L81" s="140">
        <v>2.3376899999999998</v>
      </c>
      <c r="M81" s="138"/>
    </row>
    <row r="82" spans="2:13" x14ac:dyDescent="0.25">
      <c r="B82" s="131">
        <f t="shared" si="14"/>
        <v>2019</v>
      </c>
      <c r="C82" s="134">
        <v>43709</v>
      </c>
      <c r="D82" s="135" t="e">
        <v>#N/A</v>
      </c>
      <c r="E82" s="141">
        <v>15.826219999999999</v>
      </c>
      <c r="F82" s="140">
        <f t="shared" si="17"/>
        <v>12.3722055</v>
      </c>
      <c r="G82" s="140">
        <v>15.826219999999999</v>
      </c>
      <c r="H82" s="138"/>
      <c r="I82" s="135" t="e">
        <v>#N/A</v>
      </c>
      <c r="J82" s="141">
        <v>2.3312300000000001</v>
      </c>
      <c r="K82" s="140">
        <f t="shared" si="18"/>
        <v>2.6426534166666662</v>
      </c>
      <c r="L82" s="140">
        <v>2.3312300000000001</v>
      </c>
      <c r="M82" s="138"/>
    </row>
    <row r="83" spans="2:13" x14ac:dyDescent="0.25">
      <c r="B83" s="131">
        <f t="shared" si="14"/>
        <v>2019</v>
      </c>
      <c r="C83" s="134">
        <v>43739</v>
      </c>
      <c r="D83" s="135" t="e">
        <v>#N/A</v>
      </c>
      <c r="E83" s="141">
        <v>12.68318</v>
      </c>
      <c r="F83" s="140">
        <f t="shared" si="17"/>
        <v>12.3722055</v>
      </c>
      <c r="G83" s="140">
        <v>12.68318</v>
      </c>
      <c r="H83" s="138"/>
      <c r="I83" s="135" t="e">
        <v>#N/A</v>
      </c>
      <c r="J83" s="141">
        <v>2.4269539999999998</v>
      </c>
      <c r="K83" s="140">
        <f t="shared" si="18"/>
        <v>2.6426534166666662</v>
      </c>
      <c r="L83" s="140">
        <v>2.4269539999999998</v>
      </c>
      <c r="M83" s="138"/>
    </row>
    <row r="84" spans="2:13" x14ac:dyDescent="0.25">
      <c r="B84" s="131">
        <f t="shared" si="14"/>
        <v>2019</v>
      </c>
      <c r="C84" s="134">
        <v>43770</v>
      </c>
      <c r="D84" s="135" t="e">
        <v>#N/A</v>
      </c>
      <c r="E84" s="141">
        <v>10.206239999999999</v>
      </c>
      <c r="F84" s="140">
        <f t="shared" si="17"/>
        <v>12.3722055</v>
      </c>
      <c r="G84" s="140">
        <v>10.206239999999999</v>
      </c>
      <c r="H84" s="138"/>
      <c r="I84" s="135" t="e">
        <v>#N/A</v>
      </c>
      <c r="J84" s="141">
        <v>2.4808409999999999</v>
      </c>
      <c r="K84" s="149">
        <f t="shared" si="18"/>
        <v>2.6426534166666662</v>
      </c>
      <c r="L84" s="140">
        <v>2.4808409999999999</v>
      </c>
      <c r="M84" s="138"/>
    </row>
    <row r="85" spans="2:13" x14ac:dyDescent="0.25">
      <c r="B85" s="131">
        <f t="shared" si="14"/>
        <v>2019</v>
      </c>
      <c r="C85" s="134">
        <v>43800</v>
      </c>
      <c r="D85" s="135" t="e">
        <v>#N/A</v>
      </c>
      <c r="E85" s="141">
        <v>9.3000360000000004</v>
      </c>
      <c r="F85" s="140"/>
      <c r="G85" s="140">
        <v>9.3000360000000004</v>
      </c>
      <c r="H85" s="138"/>
      <c r="I85" s="135" t="e">
        <v>#N/A</v>
      </c>
      <c r="J85" s="141">
        <v>2.6374520000000001</v>
      </c>
      <c r="K85" s="140"/>
      <c r="L85" s="140">
        <v>2.6374520000000001</v>
      </c>
      <c r="M85" s="138"/>
    </row>
    <row r="86" spans="2:13" x14ac:dyDescent="0.25">
      <c r="B86" s="131">
        <f t="shared" si="14"/>
        <v>2020</v>
      </c>
      <c r="C86" s="134">
        <v>43831</v>
      </c>
      <c r="D86" s="135" t="e">
        <v>#N/A</v>
      </c>
      <c r="E86" s="141">
        <v>9.1072550000000003</v>
      </c>
      <c r="F86" s="140"/>
      <c r="G86" s="140">
        <v>9.1072550000000003</v>
      </c>
      <c r="H86" s="138"/>
      <c r="I86" s="135" t="e">
        <v>#N/A</v>
      </c>
      <c r="J86" s="141">
        <v>3.081035</v>
      </c>
      <c r="K86" s="140"/>
      <c r="L86" s="140">
        <v>3.081035</v>
      </c>
      <c r="M86" s="138"/>
    </row>
    <row r="87" spans="2:13" x14ac:dyDescent="0.25">
      <c r="B87" s="131">
        <f t="shared" si="14"/>
        <v>2020</v>
      </c>
      <c r="C87" s="134">
        <v>43862</v>
      </c>
      <c r="D87" s="135" t="e">
        <v>#N/A</v>
      </c>
      <c r="E87" s="141">
        <v>9.3890539999999998</v>
      </c>
      <c r="F87" s="149">
        <f t="shared" ref="F87" si="19">AVERAGEIF($B$26:$B$97,B87,$G$26:$G$97)</f>
        <v>12.563936416666666</v>
      </c>
      <c r="G87" s="140">
        <v>9.3890539999999998</v>
      </c>
      <c r="H87" s="138"/>
      <c r="I87" s="135" t="e">
        <v>#N/A</v>
      </c>
      <c r="J87" s="141">
        <v>3.068937</v>
      </c>
      <c r="K87" s="149">
        <f t="shared" ref="K87" si="20">AVERAGEIF($B$26:$B$97,B87,$L$26:$L$97)</f>
        <v>2.8487968333333327</v>
      </c>
      <c r="L87" s="140">
        <v>3.068937</v>
      </c>
      <c r="M87" s="138"/>
    </row>
    <row r="88" spans="2:13" x14ac:dyDescent="0.25">
      <c r="B88" s="131">
        <f t="shared" si="14"/>
        <v>2020</v>
      </c>
      <c r="C88" s="134">
        <v>43891</v>
      </c>
      <c r="D88" s="135" t="e">
        <v>#N/A</v>
      </c>
      <c r="E88" s="141">
        <v>9.7997460000000007</v>
      </c>
      <c r="F88" s="140">
        <f t="shared" ref="F88:F96" si="21">AVERAGEIF($B$26:$B$97,B88,$G$26:$G$97)</f>
        <v>12.563936416666666</v>
      </c>
      <c r="G88" s="140">
        <v>9.7997460000000007</v>
      </c>
      <c r="H88" s="138"/>
      <c r="I88" s="135" t="e">
        <v>#N/A</v>
      </c>
      <c r="J88" s="141">
        <v>2.9013580000000001</v>
      </c>
      <c r="K88" s="140">
        <f t="shared" ref="K88:K96" si="22">AVERAGEIF($B$26:$B$97,B88,$L$26:$L$97)</f>
        <v>2.8487968333333327</v>
      </c>
      <c r="L88" s="140">
        <v>2.9013580000000001</v>
      </c>
      <c r="M88" s="138"/>
    </row>
    <row r="89" spans="2:13" x14ac:dyDescent="0.25">
      <c r="B89" s="131">
        <f t="shared" si="14"/>
        <v>2020</v>
      </c>
      <c r="C89" s="134">
        <v>43922</v>
      </c>
      <c r="D89" s="135" t="e">
        <v>#N/A</v>
      </c>
      <c r="E89" s="141">
        <v>10.71738</v>
      </c>
      <c r="F89" s="140">
        <f t="shared" si="21"/>
        <v>12.563936416666666</v>
      </c>
      <c r="G89" s="140">
        <v>10.71738</v>
      </c>
      <c r="H89" s="138"/>
      <c r="I89" s="135" t="e">
        <v>#N/A</v>
      </c>
      <c r="J89" s="141">
        <v>2.713692</v>
      </c>
      <c r="K89" s="140">
        <f t="shared" si="22"/>
        <v>2.8487968333333327</v>
      </c>
      <c r="L89" s="140">
        <v>2.713692</v>
      </c>
      <c r="M89" s="138"/>
    </row>
    <row r="90" spans="2:13" x14ac:dyDescent="0.25">
      <c r="B90" s="131">
        <f t="shared" si="14"/>
        <v>2020</v>
      </c>
      <c r="C90" s="134">
        <v>43952</v>
      </c>
      <c r="D90" s="135" t="e">
        <v>#N/A</v>
      </c>
      <c r="E90" s="141">
        <v>12.733280000000001</v>
      </c>
      <c r="F90" s="140">
        <f t="shared" si="21"/>
        <v>12.563936416666666</v>
      </c>
      <c r="G90" s="140">
        <v>12.733280000000001</v>
      </c>
      <c r="H90" s="138"/>
      <c r="I90" s="135" t="e">
        <v>#N/A</v>
      </c>
      <c r="J90" s="141">
        <v>2.6409910000000001</v>
      </c>
      <c r="K90" s="140">
        <f t="shared" si="22"/>
        <v>2.8487968333333327</v>
      </c>
      <c r="L90" s="140">
        <v>2.6409910000000001</v>
      </c>
      <c r="M90" s="138"/>
    </row>
    <row r="91" spans="2:13" x14ac:dyDescent="0.25">
      <c r="B91" s="131">
        <f t="shared" si="14"/>
        <v>2020</v>
      </c>
      <c r="C91" s="134">
        <v>43983</v>
      </c>
      <c r="D91" s="135" t="e">
        <v>#N/A</v>
      </c>
      <c r="E91" s="141">
        <v>15.116860000000001</v>
      </c>
      <c r="F91" s="140">
        <f t="shared" si="21"/>
        <v>12.563936416666666</v>
      </c>
      <c r="G91" s="140">
        <v>15.116860000000001</v>
      </c>
      <c r="H91" s="138"/>
      <c r="I91" s="135" t="e">
        <v>#N/A</v>
      </c>
      <c r="J91" s="141">
        <v>2.6418740000000001</v>
      </c>
      <c r="K91" s="140">
        <f t="shared" si="22"/>
        <v>2.8487968333333327</v>
      </c>
      <c r="L91" s="140">
        <v>2.6418740000000001</v>
      </c>
      <c r="M91" s="138"/>
    </row>
    <row r="92" spans="2:13" x14ac:dyDescent="0.25">
      <c r="B92" s="131">
        <f t="shared" si="14"/>
        <v>2020</v>
      </c>
      <c r="C92" s="134">
        <v>44013</v>
      </c>
      <c r="D92" s="135" t="e">
        <v>#N/A</v>
      </c>
      <c r="E92" s="141">
        <v>16.525189999999998</v>
      </c>
      <c r="F92" s="140">
        <f t="shared" si="21"/>
        <v>12.563936416666666</v>
      </c>
      <c r="G92" s="140">
        <v>16.525189999999998</v>
      </c>
      <c r="H92" s="138"/>
      <c r="I92" s="135" t="e">
        <v>#N/A</v>
      </c>
      <c r="J92" s="141">
        <v>2.7555350000000001</v>
      </c>
      <c r="K92" s="140">
        <f t="shared" si="22"/>
        <v>2.8487968333333327</v>
      </c>
      <c r="L92" s="140">
        <v>2.7555350000000001</v>
      </c>
      <c r="M92" s="138"/>
    </row>
    <row r="93" spans="2:13" x14ac:dyDescent="0.25">
      <c r="B93" s="131">
        <f t="shared" si="14"/>
        <v>2020</v>
      </c>
      <c r="C93" s="134">
        <v>44044</v>
      </c>
      <c r="D93" s="135" t="e">
        <v>#N/A</v>
      </c>
      <c r="E93" s="141">
        <v>17.324739999999998</v>
      </c>
      <c r="F93" s="140">
        <f t="shared" si="21"/>
        <v>12.563936416666666</v>
      </c>
      <c r="G93" s="140">
        <v>17.324739999999998</v>
      </c>
      <c r="H93" s="138"/>
      <c r="I93" s="135" t="e">
        <v>#N/A</v>
      </c>
      <c r="J93" s="141">
        <v>2.7121140000000001</v>
      </c>
      <c r="K93" s="140">
        <f t="shared" si="22"/>
        <v>2.8487968333333327</v>
      </c>
      <c r="L93" s="140">
        <v>2.7121140000000001</v>
      </c>
      <c r="M93" s="138"/>
    </row>
    <row r="94" spans="2:13" x14ac:dyDescent="0.25">
      <c r="B94" s="131">
        <f t="shared" si="14"/>
        <v>2020</v>
      </c>
      <c r="C94" s="134">
        <v>44075</v>
      </c>
      <c r="D94" s="135" t="e">
        <v>#N/A</v>
      </c>
      <c r="E94" s="141">
        <v>16.30714</v>
      </c>
      <c r="F94" s="140">
        <f t="shared" si="21"/>
        <v>12.563936416666666</v>
      </c>
      <c r="G94" s="140">
        <v>16.30714</v>
      </c>
      <c r="H94" s="138"/>
      <c r="I94" s="135" t="e">
        <v>#N/A</v>
      </c>
      <c r="J94" s="141">
        <v>2.7009159999999999</v>
      </c>
      <c r="K94" s="140">
        <f t="shared" si="22"/>
        <v>2.8487968333333327</v>
      </c>
      <c r="L94" s="140">
        <v>2.7009159999999999</v>
      </c>
      <c r="M94" s="138"/>
    </row>
    <row r="95" spans="2:13" x14ac:dyDescent="0.25">
      <c r="B95" s="131">
        <f t="shared" si="14"/>
        <v>2020</v>
      </c>
      <c r="C95" s="134">
        <v>44105</v>
      </c>
      <c r="D95" s="135" t="e">
        <v>#N/A</v>
      </c>
      <c r="E95" s="141">
        <v>13.18413</v>
      </c>
      <c r="F95" s="140">
        <f t="shared" si="21"/>
        <v>12.563936416666666</v>
      </c>
      <c r="G95" s="140">
        <v>13.18413</v>
      </c>
      <c r="H95" s="138"/>
      <c r="I95" s="135" t="e">
        <v>#N/A</v>
      </c>
      <c r="J95" s="141">
        <v>2.824408</v>
      </c>
      <c r="K95" s="140">
        <f t="shared" si="22"/>
        <v>2.8487968333333327</v>
      </c>
      <c r="L95" s="140">
        <v>2.824408</v>
      </c>
      <c r="M95" s="138"/>
    </row>
    <row r="96" spans="2:13" x14ac:dyDescent="0.25">
      <c r="B96" s="131">
        <f t="shared" si="14"/>
        <v>2020</v>
      </c>
      <c r="C96" s="134">
        <v>44136</v>
      </c>
      <c r="D96" s="135" t="e">
        <v>#N/A</v>
      </c>
      <c r="E96" s="141">
        <v>10.703939999999999</v>
      </c>
      <c r="F96" s="149">
        <f t="shared" si="21"/>
        <v>12.563936416666666</v>
      </c>
      <c r="G96" s="140">
        <v>10.703939999999999</v>
      </c>
      <c r="H96" s="138"/>
      <c r="I96" s="135" t="e">
        <v>#N/A</v>
      </c>
      <c r="J96" s="141">
        <v>2.9899930000000001</v>
      </c>
      <c r="K96" s="149">
        <f t="shared" si="22"/>
        <v>2.8487968333333327</v>
      </c>
      <c r="L96" s="140">
        <v>2.9899930000000001</v>
      </c>
      <c r="M96" s="138"/>
    </row>
    <row r="97" spans="2:13" x14ac:dyDescent="0.25">
      <c r="B97" s="131">
        <f t="shared" si="14"/>
        <v>2020</v>
      </c>
      <c r="C97" s="134">
        <v>44166</v>
      </c>
      <c r="D97" s="135" t="e">
        <v>#N/A</v>
      </c>
      <c r="E97" s="141">
        <v>9.8585220000000007</v>
      </c>
      <c r="F97" s="140"/>
      <c r="G97" s="140">
        <v>9.8585220000000007</v>
      </c>
      <c r="H97" s="138"/>
      <c r="I97" s="135" t="e">
        <v>#N/A</v>
      </c>
      <c r="J97" s="141">
        <v>3.154709</v>
      </c>
      <c r="K97" s="140"/>
      <c r="L97" s="140">
        <v>3.154709</v>
      </c>
      <c r="M97" s="138"/>
    </row>
    <row r="98" spans="2:13" x14ac:dyDescent="0.25">
      <c r="G98" s="140"/>
    </row>
    <row r="109" spans="2:13" x14ac:dyDescent="0.25">
      <c r="G109" s="140"/>
    </row>
    <row r="110" spans="2:13" x14ac:dyDescent="0.25">
      <c r="G110" s="140"/>
    </row>
    <row r="111" spans="2:13" x14ac:dyDescent="0.25">
      <c r="B111" s="32"/>
      <c r="G111" s="140"/>
    </row>
    <row r="112" spans="2:13" x14ac:dyDescent="0.25">
      <c r="B112" s="32" t="s">
        <v>553</v>
      </c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98" customWidth="1"/>
    <col min="2" max="2" width="5.28515625" style="98" customWidth="1"/>
    <col min="3" max="3" width="4.140625" style="98" customWidth="1"/>
    <col min="4" max="16" width="9.140625" style="98"/>
    <col min="17" max="17" width="21.85546875" style="98" bestFit="1" customWidth="1"/>
    <col min="18" max="18" width="22" style="98" customWidth="1"/>
    <col min="19" max="16384" width="9.140625" style="98"/>
  </cols>
  <sheetData>
    <row r="1" spans="1:24" x14ac:dyDescent="0.2">
      <c r="R1" s="178"/>
      <c r="S1" s="178"/>
      <c r="T1" s="178"/>
      <c r="U1" s="178"/>
      <c r="V1" s="178"/>
      <c r="W1" s="178"/>
      <c r="X1" s="178"/>
    </row>
    <row r="2" spans="1:24" ht="15.75" x14ac:dyDescent="0.25">
      <c r="A2" s="44" t="s">
        <v>550</v>
      </c>
      <c r="G2" s="120"/>
    </row>
    <row r="3" spans="1:24" x14ac:dyDescent="0.2">
      <c r="A3" s="22" t="s">
        <v>16</v>
      </c>
      <c r="G3" s="120"/>
    </row>
    <row r="4" spans="1:24" x14ac:dyDescent="0.2"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24" x14ac:dyDescent="0.2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Q5" s="180" t="s">
        <v>361</v>
      </c>
      <c r="R5" s="181"/>
    </row>
    <row r="6" spans="1:24" x14ac:dyDescent="0.2"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Q6" s="203" t="s">
        <v>489</v>
      </c>
      <c r="R6" s="204" t="s">
        <v>310</v>
      </c>
    </row>
    <row r="7" spans="1:24" x14ac:dyDescent="0.2"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Q7" s="203" t="s">
        <v>488</v>
      </c>
      <c r="R7" s="204" t="s">
        <v>311</v>
      </c>
    </row>
    <row r="8" spans="1:24" x14ac:dyDescent="0.2"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Q8" s="247" t="s">
        <v>487</v>
      </c>
      <c r="R8" s="248" t="s">
        <v>312</v>
      </c>
    </row>
    <row r="9" spans="1:24" x14ac:dyDescent="0.2"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</row>
    <row r="10" spans="1:24" x14ac:dyDescent="0.2">
      <c r="C10" s="184"/>
      <c r="D10" s="184"/>
      <c r="E10" s="184"/>
      <c r="F10" s="184"/>
      <c r="G10" s="184"/>
      <c r="H10" s="184"/>
      <c r="I10" s="184"/>
      <c r="J10" s="184"/>
      <c r="K10" s="184"/>
      <c r="L10" s="184"/>
      <c r="M10" s="184"/>
    </row>
    <row r="11" spans="1:24" x14ac:dyDescent="0.2"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</row>
    <row r="12" spans="1:24" x14ac:dyDescent="0.2"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</row>
    <row r="13" spans="1:24" x14ac:dyDescent="0.2"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</row>
    <row r="14" spans="1:24" x14ac:dyDescent="0.2"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</row>
    <row r="15" spans="1:24" x14ac:dyDescent="0.2"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</row>
    <row r="16" spans="1:24" x14ac:dyDescent="0.2"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</row>
    <row r="17" spans="1:13" x14ac:dyDescent="0.2"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</row>
    <row r="18" spans="1:13" x14ac:dyDescent="0.2"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</row>
    <row r="19" spans="1:13" x14ac:dyDescent="0.2"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</row>
    <row r="20" spans="1:13" x14ac:dyDescent="0.2"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</row>
    <row r="21" spans="1:13" x14ac:dyDescent="0.2"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</row>
    <row r="22" spans="1:13" x14ac:dyDescent="0.2"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</row>
    <row r="23" spans="1:13" x14ac:dyDescent="0.2"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</row>
    <row r="24" spans="1:13" x14ac:dyDescent="0.2">
      <c r="C24" s="205"/>
      <c r="D24" s="205"/>
      <c r="E24" s="206"/>
      <c r="F24" s="206"/>
      <c r="G24" s="206"/>
      <c r="H24" s="206"/>
      <c r="I24" s="206"/>
      <c r="J24" s="206"/>
      <c r="K24" s="205"/>
      <c r="L24" s="205"/>
      <c r="M24" s="205"/>
    </row>
    <row r="25" spans="1:13" x14ac:dyDescent="0.2">
      <c r="C25" s="99"/>
      <c r="D25" s="99"/>
      <c r="F25" s="121"/>
      <c r="G25" s="121"/>
      <c r="I25" s="122"/>
    </row>
    <row r="26" spans="1:13" s="119" customFormat="1" x14ac:dyDescent="0.2">
      <c r="C26" s="462"/>
      <c r="D26" s="462"/>
      <c r="E26" s="467" t="s">
        <v>36</v>
      </c>
    </row>
    <row r="27" spans="1:13" x14ac:dyDescent="0.2">
      <c r="A27" s="123" t="s">
        <v>491</v>
      </c>
      <c r="D27" s="123" t="s">
        <v>490</v>
      </c>
      <c r="E27" s="465" t="s">
        <v>489</v>
      </c>
      <c r="F27" s="464"/>
      <c r="G27" s="465" t="s">
        <v>488</v>
      </c>
      <c r="H27" s="464"/>
      <c r="I27" s="465" t="s">
        <v>487</v>
      </c>
      <c r="J27" s="466" t="s">
        <v>231</v>
      </c>
      <c r="K27" s="466" t="s">
        <v>230</v>
      </c>
    </row>
    <row r="28" spans="1:13" x14ac:dyDescent="0.2">
      <c r="A28" s="16" t="s">
        <v>554</v>
      </c>
      <c r="B28" s="577" t="str">
        <f>LEFT(A28,4)</f>
        <v>2014</v>
      </c>
      <c r="C28" s="179" t="str">
        <f t="shared" ref="C28:C55" si="0">RIGHT(A28,2)</f>
        <v>Q1</v>
      </c>
      <c r="D28" s="80">
        <v>41640</v>
      </c>
      <c r="E28" s="321">
        <v>92.687296721999999</v>
      </c>
      <c r="G28" s="6">
        <v>92.955630432000007</v>
      </c>
      <c r="I28" s="6">
        <v>0.26833370960000003</v>
      </c>
      <c r="J28" s="165">
        <f>+IF(I28&gt;0,+I28,0)*-1</f>
        <v>-0.26833370960000003</v>
      </c>
      <c r="K28" s="165">
        <f>+IF(I28&lt;0,+I28,0)*-1</f>
        <v>0</v>
      </c>
    </row>
    <row r="29" spans="1:13" x14ac:dyDescent="0.2">
      <c r="A29" s="16" t="s">
        <v>555</v>
      </c>
      <c r="B29" s="576"/>
      <c r="C29" s="179" t="str">
        <f t="shared" si="0"/>
        <v>Q2</v>
      </c>
      <c r="D29" s="80">
        <v>41730</v>
      </c>
      <c r="E29" s="6">
        <v>93.348933076999998</v>
      </c>
      <c r="G29" s="6">
        <v>93.301562150999999</v>
      </c>
      <c r="I29" s="6">
        <v>-4.7370925765000002E-2</v>
      </c>
      <c r="J29" s="165">
        <f t="shared" ref="J29:J55" si="1">+IF(I29&gt;0,+I29,0)*-1</f>
        <v>0</v>
      </c>
      <c r="K29" s="165">
        <f t="shared" ref="K29:K55" si="2">+IF(I29&lt;0,+I29,0)*-1</f>
        <v>4.7370925765000002E-2</v>
      </c>
    </row>
    <row r="30" spans="1:13" x14ac:dyDescent="0.2">
      <c r="A30" s="16" t="s">
        <v>556</v>
      </c>
      <c r="B30" s="576"/>
      <c r="C30" s="179" t="str">
        <f t="shared" si="0"/>
        <v>Q3</v>
      </c>
      <c r="D30" s="80">
        <v>41821</v>
      </c>
      <c r="E30" s="6">
        <v>94.650941500000002</v>
      </c>
      <c r="G30" s="6">
        <v>94.406997946000004</v>
      </c>
      <c r="I30" s="6">
        <v>-0.24394355401000001</v>
      </c>
      <c r="J30" s="165">
        <f t="shared" si="1"/>
        <v>0</v>
      </c>
      <c r="K30" s="165">
        <f t="shared" si="2"/>
        <v>0.24394355401000001</v>
      </c>
    </row>
    <row r="31" spans="1:13" x14ac:dyDescent="0.2">
      <c r="A31" s="16" t="s">
        <v>557</v>
      </c>
      <c r="B31" s="576"/>
      <c r="C31" s="179" t="str">
        <f t="shared" si="0"/>
        <v>Q4</v>
      </c>
      <c r="D31" s="80">
        <v>41913</v>
      </c>
      <c r="E31" s="6">
        <v>96.230709946000005</v>
      </c>
      <c r="G31" s="6">
        <v>94.931997095</v>
      </c>
      <c r="I31" s="6">
        <v>-1.2987128505000001</v>
      </c>
      <c r="J31" s="165">
        <f t="shared" si="1"/>
        <v>0</v>
      </c>
      <c r="K31" s="165">
        <f t="shared" si="2"/>
        <v>1.2987128505000001</v>
      </c>
    </row>
    <row r="32" spans="1:13" x14ac:dyDescent="0.2">
      <c r="A32" s="16" t="s">
        <v>558</v>
      </c>
      <c r="B32" s="576" t="str">
        <f>LEFT(A32,4)</f>
        <v>2015</v>
      </c>
      <c r="C32" s="179" t="str">
        <f t="shared" si="0"/>
        <v>Q1</v>
      </c>
      <c r="D32" s="80">
        <v>42005</v>
      </c>
      <c r="E32" s="6">
        <v>95.784240462</v>
      </c>
      <c r="G32" s="6">
        <v>94.576239732000005</v>
      </c>
      <c r="I32" s="6">
        <v>-1.2080007303</v>
      </c>
      <c r="J32" s="165">
        <f t="shared" si="1"/>
        <v>0</v>
      </c>
      <c r="K32" s="165">
        <f t="shared" si="2"/>
        <v>1.2080007303</v>
      </c>
    </row>
    <row r="33" spans="1:11" x14ac:dyDescent="0.2">
      <c r="A33" s="3" t="s">
        <v>559</v>
      </c>
      <c r="B33" s="576"/>
      <c r="C33" s="179" t="str">
        <f t="shared" si="0"/>
        <v>Q2</v>
      </c>
      <c r="D33" s="80">
        <v>42095</v>
      </c>
      <c r="E33" s="6">
        <v>96.854013815000002</v>
      </c>
      <c r="G33" s="6">
        <v>95.408569530999998</v>
      </c>
      <c r="I33" s="6">
        <v>-1.4454442842999999</v>
      </c>
      <c r="J33" s="165">
        <f t="shared" si="1"/>
        <v>0</v>
      </c>
      <c r="K33" s="165">
        <f t="shared" si="2"/>
        <v>1.4454442842999999</v>
      </c>
    </row>
    <row r="34" spans="1:11" x14ac:dyDescent="0.2">
      <c r="A34" s="3" t="s">
        <v>560</v>
      </c>
      <c r="B34" s="576"/>
      <c r="C34" s="179" t="str">
        <f t="shared" si="0"/>
        <v>Q3</v>
      </c>
      <c r="D34" s="80">
        <v>42186</v>
      </c>
      <c r="E34" s="6">
        <v>97.772736378999994</v>
      </c>
      <c r="G34" s="6">
        <v>97.071549192999996</v>
      </c>
      <c r="I34" s="6">
        <v>-0.70118718585999995</v>
      </c>
      <c r="J34" s="165">
        <f t="shared" si="1"/>
        <v>0</v>
      </c>
      <c r="K34" s="165">
        <f t="shared" si="2"/>
        <v>0.70118718585999995</v>
      </c>
    </row>
    <row r="35" spans="1:11" x14ac:dyDescent="0.2">
      <c r="A35" s="3" t="s">
        <v>561</v>
      </c>
      <c r="B35" s="576"/>
      <c r="C35" s="179" t="str">
        <f t="shared" si="0"/>
        <v>Q4</v>
      </c>
      <c r="D35" s="80">
        <v>42278</v>
      </c>
      <c r="E35" s="6">
        <v>97.936240593999997</v>
      </c>
      <c r="G35" s="6">
        <v>96.502895652999996</v>
      </c>
      <c r="I35" s="6">
        <v>-1.4333449409000001</v>
      </c>
      <c r="J35" s="165">
        <f t="shared" si="1"/>
        <v>0</v>
      </c>
      <c r="K35" s="165">
        <f t="shared" si="2"/>
        <v>1.4333449409000001</v>
      </c>
    </row>
    <row r="36" spans="1:11" x14ac:dyDescent="0.2">
      <c r="A36" s="3" t="s">
        <v>562</v>
      </c>
      <c r="B36" s="576" t="str">
        <f>LEFT(A36,4)</f>
        <v>2016</v>
      </c>
      <c r="C36" s="179" t="str">
        <f t="shared" si="0"/>
        <v>Q1</v>
      </c>
      <c r="D36" s="80">
        <v>42370</v>
      </c>
      <c r="E36" s="6">
        <v>97.328768315999994</v>
      </c>
      <c r="G36" s="6">
        <v>96.105450009999998</v>
      </c>
      <c r="I36" s="6">
        <v>-1.2233183067</v>
      </c>
      <c r="J36" s="165">
        <f t="shared" si="1"/>
        <v>0</v>
      </c>
      <c r="K36" s="165">
        <f t="shared" si="2"/>
        <v>1.2233183067</v>
      </c>
    </row>
    <row r="37" spans="1:11" x14ac:dyDescent="0.2">
      <c r="A37" s="3" t="s">
        <v>563</v>
      </c>
      <c r="B37" s="576"/>
      <c r="C37" s="179" t="str">
        <f t="shared" si="0"/>
        <v>Q2</v>
      </c>
      <c r="D37" s="80">
        <v>42461</v>
      </c>
      <c r="E37" s="6">
        <v>96.675851456000004</v>
      </c>
      <c r="G37" s="6">
        <v>96.559367928</v>
      </c>
      <c r="I37" s="6">
        <v>-0.1164835286</v>
      </c>
      <c r="J37" s="165">
        <f t="shared" si="1"/>
        <v>0</v>
      </c>
      <c r="K37" s="165">
        <f t="shared" si="2"/>
        <v>0.1164835286</v>
      </c>
    </row>
    <row r="38" spans="1:11" x14ac:dyDescent="0.2">
      <c r="A38" s="3" t="s">
        <v>564</v>
      </c>
      <c r="B38" s="576"/>
      <c r="C38" s="179" t="str">
        <f t="shared" si="0"/>
        <v>Q3</v>
      </c>
      <c r="D38" s="80">
        <v>42552</v>
      </c>
      <c r="E38" s="6">
        <v>97.273662094000002</v>
      </c>
      <c r="G38" s="6">
        <v>97.526654747999999</v>
      </c>
      <c r="I38" s="6">
        <v>0.25299265453999997</v>
      </c>
      <c r="J38" s="165">
        <f t="shared" si="1"/>
        <v>-0.25299265453999997</v>
      </c>
      <c r="K38" s="165">
        <f t="shared" si="2"/>
        <v>0</v>
      </c>
    </row>
    <row r="39" spans="1:11" x14ac:dyDescent="0.2">
      <c r="A39" s="3" t="s">
        <v>565</v>
      </c>
      <c r="B39" s="576"/>
      <c r="C39" s="179" t="str">
        <f t="shared" si="0"/>
        <v>Q4</v>
      </c>
      <c r="D39" s="80">
        <v>42644</v>
      </c>
      <c r="E39" s="6">
        <v>98.641028550000001</v>
      </c>
      <c r="G39" s="6">
        <v>97.593022304000002</v>
      </c>
      <c r="I39" s="6">
        <v>-1.0480062464</v>
      </c>
      <c r="J39" s="165">
        <f t="shared" si="1"/>
        <v>0</v>
      </c>
      <c r="K39" s="165">
        <f t="shared" si="2"/>
        <v>1.0480062464</v>
      </c>
    </row>
    <row r="40" spans="1:11" x14ac:dyDescent="0.2">
      <c r="A40" s="3" t="s">
        <v>566</v>
      </c>
      <c r="B40" s="576" t="str">
        <f>LEFT(A40,4)</f>
        <v>2017</v>
      </c>
      <c r="C40" s="179" t="str">
        <f t="shared" si="0"/>
        <v>Q1</v>
      </c>
      <c r="D40" s="80">
        <v>42736</v>
      </c>
      <c r="E40" s="6">
        <v>97.240547742999993</v>
      </c>
      <c r="G40" s="6">
        <v>96.979979462000003</v>
      </c>
      <c r="I40" s="6">
        <v>-0.26056828055999998</v>
      </c>
      <c r="J40" s="165">
        <f t="shared" si="1"/>
        <v>0</v>
      </c>
      <c r="K40" s="165">
        <f t="shared" si="2"/>
        <v>0.26056828055999998</v>
      </c>
    </row>
    <row r="41" spans="1:11" x14ac:dyDescent="0.2">
      <c r="A41" s="3" t="s">
        <v>567</v>
      </c>
      <c r="B41" s="576"/>
      <c r="C41" s="179" t="str">
        <f t="shared" si="0"/>
        <v>Q2</v>
      </c>
      <c r="D41" s="80">
        <v>42826</v>
      </c>
      <c r="E41" s="6">
        <v>97.559383530000005</v>
      </c>
      <c r="G41" s="6">
        <v>98.690933372999993</v>
      </c>
      <c r="I41" s="6">
        <v>1.1315498424999999</v>
      </c>
      <c r="J41" s="165">
        <f t="shared" si="1"/>
        <v>-1.1315498424999999</v>
      </c>
      <c r="K41" s="165">
        <f t="shared" si="2"/>
        <v>0</v>
      </c>
    </row>
    <row r="42" spans="1:11" x14ac:dyDescent="0.2">
      <c r="A42" s="3" t="s">
        <v>568</v>
      </c>
      <c r="B42" s="576"/>
      <c r="C42" s="179" t="str">
        <f t="shared" si="0"/>
        <v>Q3</v>
      </c>
      <c r="D42" s="80">
        <v>42917</v>
      </c>
      <c r="E42" s="6">
        <v>98.606809562999999</v>
      </c>
      <c r="G42" s="6">
        <v>99.109139931000001</v>
      </c>
      <c r="I42" s="6">
        <v>0.50233036787999996</v>
      </c>
      <c r="J42" s="165">
        <f t="shared" si="1"/>
        <v>-0.50233036787999996</v>
      </c>
      <c r="K42" s="165">
        <f t="shared" si="2"/>
        <v>0</v>
      </c>
    </row>
    <row r="43" spans="1:11" x14ac:dyDescent="0.2">
      <c r="A43" s="3" t="s">
        <v>569</v>
      </c>
      <c r="B43" s="576"/>
      <c r="C43" s="179" t="str">
        <f t="shared" si="0"/>
        <v>Q4</v>
      </c>
      <c r="D43" s="80">
        <v>43009</v>
      </c>
      <c r="E43" s="6">
        <v>99.089073248000005</v>
      </c>
      <c r="G43" s="6">
        <v>99.478724959999994</v>
      </c>
      <c r="I43" s="6">
        <v>0.38965171175000002</v>
      </c>
      <c r="J43" s="165">
        <f t="shared" si="1"/>
        <v>-0.38965171175000002</v>
      </c>
      <c r="K43" s="165">
        <f t="shared" si="2"/>
        <v>0</v>
      </c>
    </row>
    <row r="44" spans="1:11" x14ac:dyDescent="0.2">
      <c r="A44" s="3" t="s">
        <v>570</v>
      </c>
      <c r="B44" s="576" t="str">
        <f>LEFT(A44,4)</f>
        <v>2018</v>
      </c>
      <c r="C44" s="179" t="str">
        <f t="shared" si="0"/>
        <v>Q1</v>
      </c>
      <c r="D44" s="80">
        <v>43101</v>
      </c>
      <c r="E44" s="6">
        <v>99.326469693999996</v>
      </c>
      <c r="G44" s="6">
        <v>99.143154338000002</v>
      </c>
      <c r="I44" s="6">
        <v>-0.18331535573999999</v>
      </c>
      <c r="J44" s="165">
        <f t="shared" si="1"/>
        <v>0</v>
      </c>
      <c r="K44" s="165">
        <f t="shared" si="2"/>
        <v>0.18331535573999999</v>
      </c>
    </row>
    <row r="45" spans="1:11" x14ac:dyDescent="0.2">
      <c r="A45" s="3" t="s">
        <v>571</v>
      </c>
      <c r="B45" s="576"/>
      <c r="C45" s="179" t="str">
        <f t="shared" si="0"/>
        <v>Q2</v>
      </c>
      <c r="D45" s="80">
        <v>43191</v>
      </c>
      <c r="E45" s="6">
        <v>99.806903654999999</v>
      </c>
      <c r="G45" s="6">
        <v>99.591933867999998</v>
      </c>
      <c r="I45" s="6">
        <v>-0.21496978691999999</v>
      </c>
      <c r="J45" s="165">
        <f t="shared" si="1"/>
        <v>0</v>
      </c>
      <c r="K45" s="165">
        <f t="shared" si="2"/>
        <v>0.21496978691999999</v>
      </c>
    </row>
    <row r="46" spans="1:11" x14ac:dyDescent="0.2">
      <c r="A46" s="3" t="s">
        <v>572</v>
      </c>
      <c r="B46" s="576"/>
      <c r="C46" s="179" t="str">
        <f t="shared" si="0"/>
        <v>Q3</v>
      </c>
      <c r="D46" s="80">
        <v>43282</v>
      </c>
      <c r="E46" s="6">
        <v>101.45090906</v>
      </c>
      <c r="G46" s="6">
        <v>100.46836922</v>
      </c>
      <c r="I46" s="6">
        <v>-0.98253983715000004</v>
      </c>
      <c r="J46" s="165">
        <f t="shared" si="1"/>
        <v>0</v>
      </c>
      <c r="K46" s="165">
        <f t="shared" si="2"/>
        <v>0.98253983715000004</v>
      </c>
    </row>
    <row r="47" spans="1:11" x14ac:dyDescent="0.2">
      <c r="A47" s="3" t="s">
        <v>573</v>
      </c>
      <c r="B47" s="576"/>
      <c r="C47" s="179" t="str">
        <f t="shared" si="0"/>
        <v>Q4</v>
      </c>
      <c r="D47" s="80">
        <v>43374</v>
      </c>
      <c r="E47" s="6">
        <v>102.23735434</v>
      </c>
      <c r="G47" s="6">
        <v>100.40542024</v>
      </c>
      <c r="I47" s="6">
        <v>-1.8319340947</v>
      </c>
      <c r="J47" s="165">
        <f t="shared" si="1"/>
        <v>0</v>
      </c>
      <c r="K47" s="165">
        <f t="shared" si="2"/>
        <v>1.8319340947</v>
      </c>
    </row>
    <row r="48" spans="1:11" x14ac:dyDescent="0.2">
      <c r="A48" s="3" t="s">
        <v>574</v>
      </c>
      <c r="B48" s="576" t="str">
        <f>LEFT(A48,4)</f>
        <v>2019</v>
      </c>
      <c r="C48" s="179" t="str">
        <f t="shared" si="0"/>
        <v>Q1</v>
      </c>
      <c r="D48" s="80">
        <v>43466</v>
      </c>
      <c r="E48" s="6">
        <v>100.0234186</v>
      </c>
      <c r="G48" s="6">
        <v>99.787139190000005</v>
      </c>
      <c r="I48" s="6">
        <v>-0.23627941014000001</v>
      </c>
      <c r="J48" s="165">
        <f t="shared" si="1"/>
        <v>0</v>
      </c>
      <c r="K48" s="165">
        <f t="shared" si="2"/>
        <v>0.23627941014000001</v>
      </c>
    </row>
    <row r="49" spans="1:11" x14ac:dyDescent="0.2">
      <c r="A49" s="3" t="s">
        <v>575</v>
      </c>
      <c r="B49" s="576"/>
      <c r="C49" s="179" t="str">
        <f t="shared" si="0"/>
        <v>Q2</v>
      </c>
      <c r="D49" s="80">
        <v>43556</v>
      </c>
      <c r="E49" s="6">
        <v>100.33037625999999</v>
      </c>
      <c r="G49" s="6">
        <v>100.28758138000001</v>
      </c>
      <c r="I49" s="6">
        <v>-4.2794878075999999E-2</v>
      </c>
      <c r="J49" s="165">
        <f t="shared" si="1"/>
        <v>0</v>
      </c>
      <c r="K49" s="165">
        <f t="shared" si="2"/>
        <v>4.2794878075999999E-2</v>
      </c>
    </row>
    <row r="50" spans="1:11" x14ac:dyDescent="0.2">
      <c r="A50" s="3" t="s">
        <v>576</v>
      </c>
      <c r="B50" s="576"/>
      <c r="C50" s="179" t="str">
        <f t="shared" si="0"/>
        <v>Q3</v>
      </c>
      <c r="D50" s="80">
        <v>43647</v>
      </c>
      <c r="E50" s="6">
        <v>101.40923462000001</v>
      </c>
      <c r="G50" s="6">
        <v>101.54341469000001</v>
      </c>
      <c r="I50" s="6">
        <v>0.13418007029000001</v>
      </c>
      <c r="J50" s="165">
        <f t="shared" si="1"/>
        <v>-0.13418007029000001</v>
      </c>
      <c r="K50" s="165">
        <f t="shared" si="2"/>
        <v>0</v>
      </c>
    </row>
    <row r="51" spans="1:11" x14ac:dyDescent="0.2">
      <c r="A51" s="3" t="s">
        <v>577</v>
      </c>
      <c r="B51" s="576"/>
      <c r="C51" s="179" t="str">
        <f t="shared" si="0"/>
        <v>Q4</v>
      </c>
      <c r="D51" s="80">
        <v>43739</v>
      </c>
      <c r="E51" s="6">
        <v>102.27244379</v>
      </c>
      <c r="G51" s="6">
        <v>101.9806784</v>
      </c>
      <c r="I51" s="6">
        <v>-0.29176538612000003</v>
      </c>
      <c r="J51" s="165">
        <f t="shared" si="1"/>
        <v>0</v>
      </c>
      <c r="K51" s="165">
        <f t="shared" si="2"/>
        <v>0.29176538612000003</v>
      </c>
    </row>
    <row r="52" spans="1:11" x14ac:dyDescent="0.2">
      <c r="A52" s="3" t="s">
        <v>578</v>
      </c>
      <c r="B52" s="576" t="str">
        <f>LEFT(A52,4)</f>
        <v>2020</v>
      </c>
      <c r="C52" s="179" t="str">
        <f t="shared" si="0"/>
        <v>Q1</v>
      </c>
      <c r="D52" s="80">
        <v>43831</v>
      </c>
      <c r="E52" s="6">
        <v>101.28935421</v>
      </c>
      <c r="G52" s="6">
        <v>101.25748522000001</v>
      </c>
      <c r="I52" s="6">
        <v>-3.1868990049999997E-2</v>
      </c>
      <c r="J52" s="165">
        <f t="shared" si="1"/>
        <v>0</v>
      </c>
      <c r="K52" s="165">
        <f t="shared" si="2"/>
        <v>3.1868990049999997E-2</v>
      </c>
    </row>
    <row r="53" spans="1:11" x14ac:dyDescent="0.2">
      <c r="A53" s="3" t="s">
        <v>579</v>
      </c>
      <c r="B53" s="576"/>
      <c r="C53" s="179" t="str">
        <f t="shared" si="0"/>
        <v>Q2</v>
      </c>
      <c r="D53" s="80">
        <v>43922</v>
      </c>
      <c r="E53" s="6">
        <v>102.59651341</v>
      </c>
      <c r="G53" s="6">
        <v>101.79259378</v>
      </c>
      <c r="I53" s="6">
        <v>-0.80391962602</v>
      </c>
      <c r="J53" s="165">
        <f t="shared" si="1"/>
        <v>0</v>
      </c>
      <c r="K53" s="165">
        <f t="shared" si="2"/>
        <v>0.80391962602</v>
      </c>
    </row>
    <row r="54" spans="1:11" x14ac:dyDescent="0.2">
      <c r="A54" s="3" t="s">
        <v>580</v>
      </c>
      <c r="B54" s="576"/>
      <c r="C54" s="179" t="str">
        <f t="shared" si="0"/>
        <v>Q3</v>
      </c>
      <c r="D54" s="80">
        <v>44013</v>
      </c>
      <c r="E54" s="6">
        <v>103.25577531</v>
      </c>
      <c r="G54" s="6">
        <v>103.0426434</v>
      </c>
      <c r="I54" s="6">
        <v>-0.21313191319999999</v>
      </c>
      <c r="J54" s="165">
        <f t="shared" si="1"/>
        <v>0</v>
      </c>
      <c r="K54" s="165">
        <f t="shared" si="2"/>
        <v>0.21313191319999999</v>
      </c>
    </row>
    <row r="55" spans="1:11" x14ac:dyDescent="0.2">
      <c r="A55" s="5" t="s">
        <v>581</v>
      </c>
      <c r="B55" s="576"/>
      <c r="C55" s="179" t="str">
        <f t="shared" si="0"/>
        <v>Q4</v>
      </c>
      <c r="D55" s="81">
        <v>44105</v>
      </c>
      <c r="E55" s="6">
        <v>103.33660469</v>
      </c>
      <c r="G55" s="6">
        <v>103.24703381</v>
      </c>
      <c r="I55" s="6">
        <v>-8.9570879285000002E-2</v>
      </c>
      <c r="J55" s="165">
        <f t="shared" si="1"/>
        <v>0</v>
      </c>
      <c r="K55" s="165">
        <f t="shared" si="2"/>
        <v>8.9570879285000002E-2</v>
      </c>
    </row>
    <row r="56" spans="1:11" x14ac:dyDescent="0.2">
      <c r="C56" s="367" t="s">
        <v>552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6">
        <v>22.5</v>
      </c>
      <c r="C59" s="17">
        <v>86</v>
      </c>
      <c r="D59"/>
      <c r="F59"/>
      <c r="H59"/>
    </row>
    <row r="60" spans="1:11" x14ac:dyDescent="0.2">
      <c r="B60">
        <v>22.5</v>
      </c>
      <c r="C60" s="17">
        <v>106</v>
      </c>
      <c r="D60"/>
      <c r="F60"/>
      <c r="H60"/>
    </row>
    <row r="61" spans="1:11" x14ac:dyDescent="0.2">
      <c r="C61" s="123" t="s">
        <v>0</v>
      </c>
    </row>
    <row r="62" spans="1:11" x14ac:dyDescent="0.2">
      <c r="B62">
        <v>22.5</v>
      </c>
      <c r="C62" s="124">
        <v>-2</v>
      </c>
    </row>
    <row r="63" spans="1:11" x14ac:dyDescent="0.2">
      <c r="B63">
        <v>22.5</v>
      </c>
      <c r="C63" s="124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7"/>
    </row>
    <row r="2" spans="1:19" ht="15.75" x14ac:dyDescent="0.25">
      <c r="A2" s="44" t="s">
        <v>550</v>
      </c>
      <c r="M2" s="117"/>
    </row>
    <row r="3" spans="1:19" x14ac:dyDescent="0.2">
      <c r="A3" s="22" t="s">
        <v>16</v>
      </c>
      <c r="S3" s="30"/>
    </row>
    <row r="4" spans="1:19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9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312" t="s">
        <v>182</v>
      </c>
      <c r="R6" s="315" t="s">
        <v>414</v>
      </c>
    </row>
    <row r="7" spans="1:19" ht="15" x14ac:dyDescent="0.25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183</v>
      </c>
      <c r="R7" s="314" t="s">
        <v>415</v>
      </c>
    </row>
    <row r="8" spans="1:19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184</v>
      </c>
      <c r="R8" s="214" t="s">
        <v>416</v>
      </c>
    </row>
    <row r="9" spans="1:19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185</v>
      </c>
      <c r="R9" s="309" t="s">
        <v>417</v>
      </c>
    </row>
    <row r="10" spans="1:19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20" t="s">
        <v>191</v>
      </c>
      <c r="R10" s="214" t="s">
        <v>418</v>
      </c>
    </row>
    <row r="11" spans="1:19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404</v>
      </c>
      <c r="R11" s="309" t="s">
        <v>419</v>
      </c>
    </row>
    <row r="12" spans="1:19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551" t="s">
        <v>528</v>
      </c>
      <c r="R12" s="452" t="s">
        <v>529</v>
      </c>
    </row>
    <row r="13" spans="1:19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Q13" s="316" t="s">
        <v>420</v>
      </c>
      <c r="R13" s="214" t="s">
        <v>421</v>
      </c>
    </row>
    <row r="14" spans="1:19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Q14" s="316" t="s">
        <v>424</v>
      </c>
      <c r="R14" s="309" t="s">
        <v>422</v>
      </c>
    </row>
    <row r="15" spans="1:19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Q15" s="316" t="s">
        <v>113</v>
      </c>
      <c r="R15" s="309" t="s">
        <v>423</v>
      </c>
    </row>
    <row r="16" spans="1:19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Q16" s="317" t="s">
        <v>112</v>
      </c>
      <c r="R16" s="313" t="s">
        <v>513</v>
      </c>
    </row>
    <row r="17" spans="1:18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8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8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8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8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8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R22" s="30"/>
    </row>
    <row r="23" spans="1:18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8" x14ac:dyDescent="0.2">
      <c r="A25" s="578" t="s">
        <v>526</v>
      </c>
      <c r="B25" s="578"/>
      <c r="C25" s="578"/>
      <c r="D25" s="578"/>
      <c r="E25" s="578"/>
      <c r="F25" s="578"/>
      <c r="G25" s="578"/>
      <c r="H25" s="578"/>
      <c r="I25" s="23"/>
      <c r="K25" s="578" t="s">
        <v>527</v>
      </c>
      <c r="L25" s="578"/>
      <c r="M25" s="578"/>
      <c r="N25" s="578"/>
      <c r="O25" s="578"/>
      <c r="P25" s="578"/>
      <c r="Q25" s="578"/>
      <c r="R25" s="578"/>
    </row>
    <row r="26" spans="1:18" x14ac:dyDescent="0.2">
      <c r="A26" s="310"/>
      <c r="B26" s="310"/>
      <c r="C26" s="310"/>
      <c r="D26" s="310"/>
      <c r="E26" s="310"/>
      <c r="G26" s="3"/>
    </row>
    <row r="27" spans="1:18" x14ac:dyDescent="0.2">
      <c r="A27" s="9"/>
      <c r="B27" s="5" t="s">
        <v>182</v>
      </c>
      <c r="C27" s="5" t="s">
        <v>183</v>
      </c>
      <c r="D27" s="5" t="s">
        <v>184</v>
      </c>
      <c r="E27" s="5" t="s">
        <v>185</v>
      </c>
      <c r="F27" s="5" t="s">
        <v>191</v>
      </c>
      <c r="G27" s="293" t="s">
        <v>404</v>
      </c>
      <c r="H27" s="552" t="s">
        <v>528</v>
      </c>
      <c r="I27" s="5" t="s">
        <v>5</v>
      </c>
      <c r="K27" s="318" t="s">
        <v>424</v>
      </c>
      <c r="L27" s="9" t="s">
        <v>113</v>
      </c>
      <c r="M27" s="9" t="s">
        <v>112</v>
      </c>
      <c r="N27" s="9" t="s">
        <v>413</v>
      </c>
    </row>
    <row r="28" spans="1:18" x14ac:dyDescent="0.2">
      <c r="A28" s="1">
        <v>42736</v>
      </c>
      <c r="B28" s="114">
        <v>0</v>
      </c>
      <c r="C28" s="114">
        <v>0.622</v>
      </c>
      <c r="D28" s="114">
        <v>0.55275446702999997</v>
      </c>
      <c r="E28" s="114">
        <v>0.13</v>
      </c>
      <c r="F28" s="114">
        <v>0.25</v>
      </c>
      <c r="G28" s="114">
        <v>0.25</v>
      </c>
      <c r="H28" s="114">
        <v>0</v>
      </c>
      <c r="I28" s="114">
        <v>1.80475446703</v>
      </c>
      <c r="K28" s="114">
        <v>0.30887096774</v>
      </c>
      <c r="L28" s="114">
        <v>0</v>
      </c>
      <c r="M28" s="114">
        <v>0</v>
      </c>
      <c r="N28" s="20">
        <f>+K28-L28-M28</f>
        <v>0.30887096774</v>
      </c>
    </row>
    <row r="29" spans="1:18" x14ac:dyDescent="0.2">
      <c r="A29" s="1">
        <v>42767</v>
      </c>
      <c r="B29" s="114">
        <v>0</v>
      </c>
      <c r="C29" s="114">
        <v>0.61</v>
      </c>
      <c r="D29" s="114">
        <v>0.51132692235999999</v>
      </c>
      <c r="E29" s="114">
        <v>0.16</v>
      </c>
      <c r="F29" s="114">
        <v>0.25</v>
      </c>
      <c r="G29" s="114">
        <v>0.25</v>
      </c>
      <c r="H29" s="114">
        <v>0</v>
      </c>
      <c r="I29" s="114">
        <v>1.7813269223599999</v>
      </c>
      <c r="K29" s="114">
        <v>0.20714285714</v>
      </c>
      <c r="L29" s="114">
        <v>0</v>
      </c>
      <c r="M29" s="114">
        <v>0</v>
      </c>
      <c r="N29" s="20">
        <f t="shared" ref="N29:N63" si="0">+K29-L29-M29</f>
        <v>0.20714285714</v>
      </c>
    </row>
    <row r="30" spans="1:18" x14ac:dyDescent="0.2">
      <c r="A30" s="1">
        <v>42795</v>
      </c>
      <c r="B30" s="114">
        <v>0</v>
      </c>
      <c r="C30" s="114">
        <v>0.71</v>
      </c>
      <c r="D30" s="114">
        <v>0.40491365314</v>
      </c>
      <c r="E30" s="114">
        <v>0.223</v>
      </c>
      <c r="F30" s="114">
        <v>0.25</v>
      </c>
      <c r="G30" s="114">
        <v>0.25</v>
      </c>
      <c r="H30" s="114">
        <v>0</v>
      </c>
      <c r="I30" s="114">
        <v>1.83791365314</v>
      </c>
      <c r="K30" s="114">
        <v>0.377</v>
      </c>
      <c r="L30" s="114">
        <v>0.192</v>
      </c>
      <c r="M30" s="114">
        <v>0</v>
      </c>
      <c r="N30" s="20">
        <f t="shared" si="0"/>
        <v>0.185</v>
      </c>
    </row>
    <row r="31" spans="1:18" x14ac:dyDescent="0.2">
      <c r="A31" s="1">
        <v>42826</v>
      </c>
      <c r="B31" s="114">
        <v>0</v>
      </c>
      <c r="C31" s="114">
        <v>0.76500000000000001</v>
      </c>
      <c r="D31" s="114">
        <v>0.36951451661000001</v>
      </c>
      <c r="E31" s="114">
        <v>0.26</v>
      </c>
      <c r="F31" s="114">
        <v>0.25</v>
      </c>
      <c r="G31" s="114">
        <v>0.25</v>
      </c>
      <c r="H31" s="114">
        <v>0</v>
      </c>
      <c r="I31" s="114">
        <v>1.8945145166099999</v>
      </c>
      <c r="K31" s="114">
        <v>0.62133333332999996</v>
      </c>
      <c r="L31" s="114">
        <v>0.42499999999999999</v>
      </c>
      <c r="M31" s="114">
        <v>0</v>
      </c>
      <c r="N31" s="20">
        <f t="shared" si="0"/>
        <v>0.19633333332999997</v>
      </c>
    </row>
    <row r="32" spans="1:18" x14ac:dyDescent="0.2">
      <c r="A32" s="1">
        <v>42856</v>
      </c>
      <c r="B32" s="114">
        <v>0</v>
      </c>
      <c r="C32" s="114">
        <v>0.52</v>
      </c>
      <c r="D32" s="114">
        <v>0.36012937144000001</v>
      </c>
      <c r="E32" s="114">
        <v>0.16</v>
      </c>
      <c r="F32" s="114">
        <v>0.25</v>
      </c>
      <c r="G32" s="114">
        <v>0.25</v>
      </c>
      <c r="H32" s="114">
        <v>0</v>
      </c>
      <c r="I32" s="114">
        <v>1.54012937144</v>
      </c>
      <c r="K32" s="114">
        <v>0.55000000000000004</v>
      </c>
      <c r="L32" s="114">
        <v>0.36499999999999999</v>
      </c>
      <c r="M32" s="114">
        <v>0</v>
      </c>
      <c r="N32" s="20">
        <f t="shared" si="0"/>
        <v>0.18500000000000005</v>
      </c>
    </row>
    <row r="33" spans="1:14" x14ac:dyDescent="0.2">
      <c r="A33" s="1">
        <v>42887</v>
      </c>
      <c r="B33" s="114">
        <v>0</v>
      </c>
      <c r="C33" s="114">
        <v>0.45</v>
      </c>
      <c r="D33" s="114">
        <v>0.28975807773000001</v>
      </c>
      <c r="E33" s="114">
        <v>0.13</v>
      </c>
      <c r="F33" s="114">
        <v>0.25</v>
      </c>
      <c r="G33" s="114">
        <v>0.25</v>
      </c>
      <c r="H33" s="114">
        <v>0</v>
      </c>
      <c r="I33" s="114">
        <v>1.36975807773</v>
      </c>
      <c r="K33" s="114">
        <v>0.47333333332999999</v>
      </c>
      <c r="L33" s="114">
        <v>0.29499999999999998</v>
      </c>
      <c r="M33" s="114">
        <v>0</v>
      </c>
      <c r="N33" s="20">
        <f t="shared" si="0"/>
        <v>0.17833333333000001</v>
      </c>
    </row>
    <row r="34" spans="1:14" x14ac:dyDescent="0.2">
      <c r="A34" s="1">
        <v>42917</v>
      </c>
      <c r="B34" s="114">
        <v>0</v>
      </c>
      <c r="C34" s="114">
        <v>0.29499999999999998</v>
      </c>
      <c r="D34" s="114">
        <v>0.25340049695</v>
      </c>
      <c r="E34" s="114">
        <v>0.1</v>
      </c>
      <c r="F34" s="114">
        <v>0.25</v>
      </c>
      <c r="G34" s="114">
        <v>0.25</v>
      </c>
      <c r="H34" s="114">
        <v>0</v>
      </c>
      <c r="I34" s="114">
        <v>1.1484004969499999</v>
      </c>
      <c r="K34" s="114">
        <v>0.41241935483999997</v>
      </c>
      <c r="L34" s="114">
        <v>0.22</v>
      </c>
      <c r="M34" s="114">
        <v>0</v>
      </c>
      <c r="N34" s="20">
        <f t="shared" si="0"/>
        <v>0.19241935483999997</v>
      </c>
    </row>
    <row r="35" spans="1:14" x14ac:dyDescent="0.2">
      <c r="A35" s="1">
        <v>42948</v>
      </c>
      <c r="B35" s="114">
        <v>0</v>
      </c>
      <c r="C35" s="114">
        <v>0.41</v>
      </c>
      <c r="D35" s="114">
        <v>0.22705649198</v>
      </c>
      <c r="E35" s="114">
        <v>0.1</v>
      </c>
      <c r="F35" s="114">
        <v>0.25</v>
      </c>
      <c r="G35" s="114">
        <v>0.25</v>
      </c>
      <c r="H35" s="114">
        <v>0</v>
      </c>
      <c r="I35" s="114">
        <v>1.2370564919799998</v>
      </c>
      <c r="K35" s="114">
        <v>0.58399999999999996</v>
      </c>
      <c r="L35" s="114">
        <v>0.13</v>
      </c>
      <c r="M35" s="114">
        <v>0.27700000000000002</v>
      </c>
      <c r="N35" s="20">
        <f t="shared" si="0"/>
        <v>0.17699999999999994</v>
      </c>
    </row>
    <row r="36" spans="1:14" x14ac:dyDescent="0.2">
      <c r="A36" s="1">
        <v>42979</v>
      </c>
      <c r="B36" s="114">
        <v>0</v>
      </c>
      <c r="C36" s="114">
        <v>0.375</v>
      </c>
      <c r="D36" s="114">
        <v>0.2</v>
      </c>
      <c r="E36" s="114">
        <v>0.05</v>
      </c>
      <c r="F36" s="114">
        <v>0.25</v>
      </c>
      <c r="G36" s="114">
        <v>0.25</v>
      </c>
      <c r="H36" s="114">
        <v>0</v>
      </c>
      <c r="I36" s="114">
        <v>1.125</v>
      </c>
      <c r="K36" s="114">
        <v>0.503</v>
      </c>
      <c r="L36" s="114">
        <v>0.17499999999999999</v>
      </c>
      <c r="M36" s="114">
        <v>1.6E-2</v>
      </c>
      <c r="N36" s="20">
        <f t="shared" si="0"/>
        <v>0.312</v>
      </c>
    </row>
    <row r="37" spans="1:14" x14ac:dyDescent="0.2">
      <c r="A37" s="1">
        <v>43009</v>
      </c>
      <c r="B37" s="114">
        <v>0</v>
      </c>
      <c r="C37" s="114">
        <v>0.34</v>
      </c>
      <c r="D37" s="114">
        <v>0.20499999999999999</v>
      </c>
      <c r="E37" s="114">
        <v>0.18</v>
      </c>
      <c r="F37" s="114">
        <v>0.25</v>
      </c>
      <c r="G37" s="114">
        <v>0.25</v>
      </c>
      <c r="H37" s="114">
        <v>0</v>
      </c>
      <c r="I37" s="114">
        <v>1.2250000000000001</v>
      </c>
      <c r="K37" s="114">
        <v>0.48632258065</v>
      </c>
      <c r="L37" s="114">
        <v>0</v>
      </c>
      <c r="M37" s="114">
        <v>0.27100000000000002</v>
      </c>
      <c r="N37" s="20">
        <f t="shared" si="0"/>
        <v>0.21532258064999998</v>
      </c>
    </row>
    <row r="38" spans="1:14" x14ac:dyDescent="0.2">
      <c r="A38" s="1">
        <v>43040</v>
      </c>
      <c r="B38" s="114">
        <v>0</v>
      </c>
      <c r="C38" s="114">
        <v>0.32</v>
      </c>
      <c r="D38" s="114">
        <v>0.16500000000000001</v>
      </c>
      <c r="E38" s="114">
        <v>0.22</v>
      </c>
      <c r="F38" s="114">
        <v>0.25</v>
      </c>
      <c r="G38" s="114">
        <v>0.25</v>
      </c>
      <c r="H38" s="114">
        <v>0</v>
      </c>
      <c r="I38" s="114">
        <v>1.2050000000000001</v>
      </c>
      <c r="K38" s="114">
        <v>0.22500000000000001</v>
      </c>
      <c r="L38" s="114">
        <v>0</v>
      </c>
      <c r="M38" s="114">
        <v>0</v>
      </c>
      <c r="N38" s="20">
        <f t="shared" si="0"/>
        <v>0.22500000000000001</v>
      </c>
    </row>
    <row r="39" spans="1:14" x14ac:dyDescent="0.2">
      <c r="A39" s="1">
        <v>43070</v>
      </c>
      <c r="B39" s="114">
        <v>0</v>
      </c>
      <c r="C39" s="114">
        <v>0.38</v>
      </c>
      <c r="D39" s="114">
        <v>0.14000000000000001</v>
      </c>
      <c r="E39" s="114">
        <v>0.17</v>
      </c>
      <c r="F39" s="114">
        <v>0.25</v>
      </c>
      <c r="G39" s="114">
        <v>0.25</v>
      </c>
      <c r="H39" s="114">
        <v>0</v>
      </c>
      <c r="I39" s="114">
        <v>1.19</v>
      </c>
      <c r="K39" s="114">
        <v>0.51798387096999998</v>
      </c>
      <c r="L39" s="114">
        <v>0</v>
      </c>
      <c r="M39" s="114">
        <v>0.03</v>
      </c>
      <c r="N39" s="20">
        <f t="shared" si="0"/>
        <v>0.48798387096999996</v>
      </c>
    </row>
    <row r="40" spans="1:14" x14ac:dyDescent="0.2">
      <c r="A40" s="1">
        <v>43101</v>
      </c>
      <c r="B40" s="114">
        <v>0</v>
      </c>
      <c r="C40" s="114">
        <v>0.28499999999999998</v>
      </c>
      <c r="D40" s="114">
        <v>0.14000000000000001</v>
      </c>
      <c r="E40" s="114">
        <v>0.23</v>
      </c>
      <c r="F40" s="114">
        <v>0.25</v>
      </c>
      <c r="G40" s="114">
        <v>0.25</v>
      </c>
      <c r="H40" s="114">
        <v>0</v>
      </c>
      <c r="I40" s="114">
        <v>1.155</v>
      </c>
      <c r="K40" s="114">
        <v>0.31577419355000003</v>
      </c>
      <c r="L40" s="114">
        <v>0.1</v>
      </c>
      <c r="M40" s="114">
        <v>4.9000000000000002E-2</v>
      </c>
      <c r="N40" s="20">
        <f t="shared" si="0"/>
        <v>0.16677419355000001</v>
      </c>
    </row>
    <row r="41" spans="1:14" x14ac:dyDescent="0.2">
      <c r="A41" s="1">
        <v>43132</v>
      </c>
      <c r="B41" s="114">
        <v>0</v>
      </c>
      <c r="C41" s="114">
        <v>0.31</v>
      </c>
      <c r="D41" s="114">
        <v>0.14000000000000001</v>
      </c>
      <c r="E41" s="114">
        <v>0.28000000000000003</v>
      </c>
      <c r="F41" s="114">
        <v>0.25</v>
      </c>
      <c r="G41" s="114">
        <v>0.25</v>
      </c>
      <c r="H41" s="114">
        <v>0</v>
      </c>
      <c r="I41" s="114">
        <v>1.23</v>
      </c>
      <c r="K41" s="114">
        <v>0.42012500000000003</v>
      </c>
      <c r="L41" s="114">
        <v>0.17</v>
      </c>
      <c r="M41" s="114">
        <v>4.9000000000000002E-2</v>
      </c>
      <c r="N41" s="20">
        <f t="shared" si="0"/>
        <v>0.20112500000000005</v>
      </c>
    </row>
    <row r="42" spans="1:14" x14ac:dyDescent="0.2">
      <c r="A42" s="1">
        <v>43160</v>
      </c>
      <c r="B42" s="114">
        <v>0</v>
      </c>
      <c r="C42" s="114">
        <v>0.315</v>
      </c>
      <c r="D42" s="114">
        <v>0.17</v>
      </c>
      <c r="E42" s="114">
        <v>0.25</v>
      </c>
      <c r="F42" s="114">
        <v>0.25</v>
      </c>
      <c r="G42" s="114">
        <v>0.25</v>
      </c>
      <c r="H42" s="114">
        <v>0</v>
      </c>
      <c r="I42" s="114">
        <v>1.2349999999999999</v>
      </c>
      <c r="K42" s="114">
        <v>0.45350000000000001</v>
      </c>
      <c r="L42" s="114">
        <v>0.249</v>
      </c>
      <c r="M42" s="114">
        <v>4.9000000000000002E-2</v>
      </c>
      <c r="N42" s="20">
        <f t="shared" si="0"/>
        <v>0.15550000000000003</v>
      </c>
    </row>
    <row r="43" spans="1:14" x14ac:dyDescent="0.2">
      <c r="A43" s="1">
        <v>43191</v>
      </c>
      <c r="B43" s="114">
        <v>0</v>
      </c>
      <c r="C43" s="114">
        <v>0.29499999999999998</v>
      </c>
      <c r="D43" s="114">
        <v>0.17</v>
      </c>
      <c r="E43" s="114">
        <v>0.27</v>
      </c>
      <c r="F43" s="114">
        <v>0.25</v>
      </c>
      <c r="G43" s="114">
        <v>0.25</v>
      </c>
      <c r="H43" s="114">
        <v>0</v>
      </c>
      <c r="I43" s="114">
        <v>1.2349999999999999</v>
      </c>
      <c r="K43" s="114">
        <v>0.27150000000000002</v>
      </c>
      <c r="L43" s="114">
        <v>0</v>
      </c>
      <c r="M43" s="114">
        <v>0.13600000000000001</v>
      </c>
      <c r="N43" s="20">
        <f t="shared" si="0"/>
        <v>0.13550000000000001</v>
      </c>
    </row>
    <row r="44" spans="1:14" x14ac:dyDescent="0.2">
      <c r="A44" s="1">
        <v>43221</v>
      </c>
      <c r="B44" s="114">
        <v>0</v>
      </c>
      <c r="C44" s="114">
        <v>0.31</v>
      </c>
      <c r="D44" s="114">
        <v>0.35</v>
      </c>
      <c r="E44" s="114">
        <v>0.23</v>
      </c>
      <c r="F44" s="114">
        <v>0.25</v>
      </c>
      <c r="G44" s="114">
        <v>0.25</v>
      </c>
      <c r="H44" s="114">
        <v>0</v>
      </c>
      <c r="I44" s="114">
        <v>1.39</v>
      </c>
      <c r="K44" s="114">
        <v>0.24049999999999999</v>
      </c>
      <c r="L44" s="114">
        <v>0</v>
      </c>
      <c r="M44" s="114">
        <v>0.115</v>
      </c>
      <c r="N44" s="20">
        <f t="shared" si="0"/>
        <v>0.1255</v>
      </c>
    </row>
    <row r="45" spans="1:14" x14ac:dyDescent="0.2">
      <c r="A45" s="1">
        <v>43252</v>
      </c>
      <c r="B45" s="114">
        <v>0.02</v>
      </c>
      <c r="C45" s="114">
        <v>0.55000000000000004</v>
      </c>
      <c r="D45" s="114">
        <v>0.42</v>
      </c>
      <c r="E45" s="114">
        <v>0.18</v>
      </c>
      <c r="F45" s="114">
        <v>0.25</v>
      </c>
      <c r="G45" s="114">
        <v>0.25</v>
      </c>
      <c r="H45" s="114">
        <v>0</v>
      </c>
      <c r="I45" s="114">
        <v>1.67</v>
      </c>
      <c r="K45" s="114">
        <v>0.30649999999999999</v>
      </c>
      <c r="L45" s="114">
        <v>0.11700000000000001</v>
      </c>
      <c r="M45" s="114">
        <v>6.4000000000000001E-2</v>
      </c>
      <c r="N45" s="20">
        <f t="shared" si="0"/>
        <v>0.1255</v>
      </c>
    </row>
    <row r="46" spans="1:14" x14ac:dyDescent="0.2">
      <c r="A46" s="1">
        <v>43282</v>
      </c>
      <c r="B46" s="114">
        <v>7.8E-2</v>
      </c>
      <c r="C46" s="114">
        <v>0.64500000000000002</v>
      </c>
      <c r="D46" s="114">
        <v>0.37</v>
      </c>
      <c r="E46" s="114">
        <v>0.17</v>
      </c>
      <c r="F46" s="114">
        <v>0.25</v>
      </c>
      <c r="G46" s="114">
        <v>0.25</v>
      </c>
      <c r="H46" s="114">
        <v>0</v>
      </c>
      <c r="I46" s="114">
        <v>1.7629999999999999</v>
      </c>
      <c r="K46" s="114">
        <v>0.13548387097</v>
      </c>
      <c r="L46" s="114">
        <v>0</v>
      </c>
      <c r="M46" s="114">
        <v>0</v>
      </c>
      <c r="N46" s="20">
        <f t="shared" si="0"/>
        <v>0.13548387097</v>
      </c>
    </row>
    <row r="47" spans="1:14" x14ac:dyDescent="0.2">
      <c r="A47" s="1">
        <v>43313</v>
      </c>
      <c r="B47" s="114">
        <v>0.28000000000000003</v>
      </c>
      <c r="C47" s="114">
        <v>0.31</v>
      </c>
      <c r="D47" s="114">
        <v>0.3</v>
      </c>
      <c r="E47" s="114">
        <v>0.14000000000000001</v>
      </c>
      <c r="F47" s="114">
        <v>0.25</v>
      </c>
      <c r="G47" s="114">
        <v>0.25</v>
      </c>
      <c r="H47" s="114">
        <v>0</v>
      </c>
      <c r="I47" s="114">
        <v>1.5300000000000002</v>
      </c>
      <c r="K47" s="114">
        <v>0.14294354839000001</v>
      </c>
      <c r="L47" s="114">
        <v>0</v>
      </c>
      <c r="M47" s="114">
        <v>1.2E-2</v>
      </c>
      <c r="N47" s="20">
        <f t="shared" si="0"/>
        <v>0.13094354839</v>
      </c>
    </row>
    <row r="48" spans="1:14" x14ac:dyDescent="0.2">
      <c r="A48" s="1">
        <v>43344</v>
      </c>
      <c r="B48" s="114">
        <v>0.4</v>
      </c>
      <c r="C48" s="114">
        <v>0.22</v>
      </c>
      <c r="D48" s="114">
        <v>0.2</v>
      </c>
      <c r="E48" s="114">
        <v>0.14000000000000001</v>
      </c>
      <c r="F48" s="114">
        <v>0.25</v>
      </c>
      <c r="G48" s="114">
        <v>0.25</v>
      </c>
      <c r="H48" s="114">
        <v>0</v>
      </c>
      <c r="I48" s="114">
        <v>1.46</v>
      </c>
      <c r="K48" s="114">
        <v>0.23400000000000001</v>
      </c>
      <c r="L48" s="114">
        <v>0</v>
      </c>
      <c r="M48" s="114">
        <v>0.08</v>
      </c>
      <c r="N48" s="20">
        <f t="shared" si="0"/>
        <v>0.15400000000000003</v>
      </c>
    </row>
    <row r="49" spans="1:14" x14ac:dyDescent="0.2">
      <c r="A49" s="1">
        <v>43374</v>
      </c>
      <c r="B49" s="114">
        <v>0.4</v>
      </c>
      <c r="C49" s="114">
        <v>0.22</v>
      </c>
      <c r="D49" s="114">
        <v>0.24</v>
      </c>
      <c r="E49" s="114">
        <v>0.125</v>
      </c>
      <c r="F49" s="114">
        <v>0.25</v>
      </c>
      <c r="G49" s="114">
        <v>0.25</v>
      </c>
      <c r="H49" s="114">
        <v>0</v>
      </c>
      <c r="I49" s="114">
        <v>1.4849999999999999</v>
      </c>
      <c r="K49" s="114">
        <v>0.26514516128999999</v>
      </c>
      <c r="L49" s="114">
        <v>0</v>
      </c>
      <c r="M49" s="114">
        <v>0.16</v>
      </c>
      <c r="N49" s="20">
        <f t="shared" si="0"/>
        <v>0.10514516128999998</v>
      </c>
    </row>
    <row r="50" spans="1:14" x14ac:dyDescent="0.2">
      <c r="A50" s="1">
        <v>43405</v>
      </c>
      <c r="B50" s="114">
        <v>1.1000000000000001</v>
      </c>
      <c r="C50" s="114">
        <v>0.17</v>
      </c>
      <c r="D50" s="114">
        <v>0.25</v>
      </c>
      <c r="E50" s="114">
        <v>0.1</v>
      </c>
      <c r="F50" s="114">
        <v>0.25</v>
      </c>
      <c r="G50" s="114">
        <v>0.25</v>
      </c>
      <c r="H50" s="114">
        <v>0</v>
      </c>
      <c r="I50" s="114">
        <v>2.12</v>
      </c>
      <c r="K50" s="114">
        <v>0.26500000000000001</v>
      </c>
      <c r="L50" s="114">
        <v>0.11899999999999999</v>
      </c>
      <c r="M50" s="114">
        <v>0</v>
      </c>
      <c r="N50" s="20">
        <f t="shared" si="0"/>
        <v>0.14600000000000002</v>
      </c>
    </row>
    <row r="51" spans="1:14" x14ac:dyDescent="0.2">
      <c r="A51" s="1">
        <v>43435</v>
      </c>
      <c r="B51" s="114">
        <v>1.2</v>
      </c>
      <c r="C51" s="114">
        <v>0.42</v>
      </c>
      <c r="D51" s="114">
        <v>0.22</v>
      </c>
      <c r="E51" s="114">
        <v>7.4999999999999997E-2</v>
      </c>
      <c r="F51" s="114">
        <v>0.25</v>
      </c>
      <c r="G51" s="114">
        <v>0.25</v>
      </c>
      <c r="H51" s="114">
        <v>0</v>
      </c>
      <c r="I51" s="114">
        <v>2.415</v>
      </c>
      <c r="K51" s="114">
        <v>0.38374193548000002</v>
      </c>
      <c r="L51" s="114">
        <v>5.0999999999999997E-2</v>
      </c>
      <c r="M51" s="114">
        <v>0.13100000000000001</v>
      </c>
      <c r="N51" s="20">
        <f t="shared" si="0"/>
        <v>0.20174193548000002</v>
      </c>
    </row>
    <row r="52" spans="1:14" x14ac:dyDescent="0.2">
      <c r="A52" s="1">
        <v>43466</v>
      </c>
      <c r="B52" s="114">
        <v>1.1499999999999999</v>
      </c>
      <c r="C52" s="114">
        <v>0.47</v>
      </c>
      <c r="D52" s="114">
        <v>0.28100000000000003</v>
      </c>
      <c r="E52" s="114">
        <v>7.4999999999999997E-2</v>
      </c>
      <c r="F52" s="114">
        <v>0.25</v>
      </c>
      <c r="G52" s="114">
        <v>0.31774193548000002</v>
      </c>
      <c r="H52" s="114">
        <v>0</v>
      </c>
      <c r="I52" s="114">
        <v>2.5437419354799999</v>
      </c>
      <c r="K52" s="114">
        <v>0.255</v>
      </c>
      <c r="L52" s="114">
        <v>0.04</v>
      </c>
      <c r="M52" s="114">
        <v>0.126</v>
      </c>
      <c r="N52" s="20">
        <f t="shared" si="0"/>
        <v>8.8999999999999996E-2</v>
      </c>
    </row>
    <row r="53" spans="1:14" x14ac:dyDescent="0.2">
      <c r="A53" s="1">
        <v>43497</v>
      </c>
      <c r="B53" s="114">
        <v>1.1499999999999999</v>
      </c>
      <c r="C53" s="114">
        <v>0.44</v>
      </c>
      <c r="D53" s="114">
        <v>0.25900000000000001</v>
      </c>
      <c r="E53" s="114">
        <v>7.4999999999999997E-2</v>
      </c>
      <c r="F53" s="114">
        <v>0.25</v>
      </c>
      <c r="G53" s="114">
        <v>0.44285714286</v>
      </c>
      <c r="H53" s="114">
        <v>0.1</v>
      </c>
      <c r="I53" s="114">
        <v>2.7168571428599995</v>
      </c>
      <c r="K53" s="114">
        <v>0.58599999999999997</v>
      </c>
      <c r="L53" s="114">
        <v>0.04</v>
      </c>
      <c r="M53" s="114">
        <v>0.29199999999999998</v>
      </c>
      <c r="N53" s="20">
        <f t="shared" si="0"/>
        <v>0.25399999999999995</v>
      </c>
    </row>
    <row r="54" spans="1:14" x14ac:dyDescent="0.2">
      <c r="A54" s="1">
        <v>43525</v>
      </c>
      <c r="B54" s="114">
        <v>1.2</v>
      </c>
      <c r="C54" s="114">
        <v>0.21</v>
      </c>
      <c r="D54" s="114">
        <v>0.23699999999999999</v>
      </c>
      <c r="E54" s="114">
        <v>0.155</v>
      </c>
      <c r="F54" s="114">
        <v>0.25</v>
      </c>
      <c r="G54" s="114">
        <v>0.25</v>
      </c>
      <c r="H54" s="114">
        <v>0</v>
      </c>
      <c r="I54" s="114">
        <v>2.3019999999999996</v>
      </c>
      <c r="K54" s="114">
        <v>0.23599999999999999</v>
      </c>
      <c r="L54" s="114">
        <v>0.04</v>
      </c>
      <c r="M54" s="114">
        <v>0.11600000000000001</v>
      </c>
      <c r="N54" s="20">
        <f t="shared" si="0"/>
        <v>7.9999999999999974E-2</v>
      </c>
    </row>
    <row r="55" spans="1:14" x14ac:dyDescent="0.2">
      <c r="A55" s="1">
        <v>43556</v>
      </c>
      <c r="B55" s="114">
        <v>1.3</v>
      </c>
      <c r="C55" s="114">
        <v>0.13</v>
      </c>
      <c r="D55" s="114">
        <v>0.17499999999999999</v>
      </c>
      <c r="E55" s="114">
        <v>7.4999999999999997E-2</v>
      </c>
      <c r="F55" s="114">
        <v>0.25</v>
      </c>
      <c r="G55" s="114">
        <v>0.25</v>
      </c>
      <c r="H55" s="114">
        <v>0</v>
      </c>
      <c r="I55" s="114">
        <v>2.1800000000000002</v>
      </c>
      <c r="K55" s="114">
        <v>0.22700000000000001</v>
      </c>
      <c r="L55" s="114">
        <v>7.4999999999999997E-2</v>
      </c>
      <c r="M55" s="114">
        <v>5.1999999999999998E-2</v>
      </c>
      <c r="N55" s="20">
        <f t="shared" si="0"/>
        <v>0.10000000000000003</v>
      </c>
    </row>
    <row r="56" spans="1:14" x14ac:dyDescent="0.2">
      <c r="A56" s="1">
        <v>43586</v>
      </c>
      <c r="B56" s="114">
        <v>1.5</v>
      </c>
      <c r="C56" s="114">
        <v>0.14000000000000001</v>
      </c>
      <c r="D56" s="114">
        <v>0.28299999999999997</v>
      </c>
      <c r="E56" s="114">
        <v>7.4999999999999997E-2</v>
      </c>
      <c r="F56" s="114">
        <v>0.25</v>
      </c>
      <c r="G56" s="114">
        <v>0.25</v>
      </c>
      <c r="H56" s="114">
        <v>0</v>
      </c>
      <c r="I56" s="114">
        <v>2.4980000000000002</v>
      </c>
      <c r="K56" s="114">
        <v>0.29799999999999999</v>
      </c>
      <c r="L56" s="114">
        <v>0.04</v>
      </c>
      <c r="M56" s="114">
        <v>5.8000000000000003E-2</v>
      </c>
      <c r="N56" s="20">
        <f t="shared" si="0"/>
        <v>0.2</v>
      </c>
    </row>
    <row r="57" spans="1:14" x14ac:dyDescent="0.2">
      <c r="A57" s="1">
        <v>43617</v>
      </c>
      <c r="B57" s="114">
        <v>1.6</v>
      </c>
      <c r="C57" s="114">
        <v>0.17</v>
      </c>
      <c r="D57" s="114">
        <v>0.22</v>
      </c>
      <c r="E57" s="114">
        <v>7.4999999999999997E-2</v>
      </c>
      <c r="F57" s="114">
        <v>0.25</v>
      </c>
      <c r="G57" s="114">
        <v>0.25</v>
      </c>
      <c r="H57" s="114">
        <v>0</v>
      </c>
      <c r="I57" s="114">
        <v>2.5649999999999999</v>
      </c>
      <c r="K57" s="114">
        <v>0.34899999999999998</v>
      </c>
      <c r="L57" s="114">
        <v>0.04</v>
      </c>
      <c r="M57" s="114">
        <v>0.17399999999999999</v>
      </c>
      <c r="N57" s="20">
        <f t="shared" si="0"/>
        <v>0.13500000000000001</v>
      </c>
    </row>
    <row r="58" spans="1:14" x14ac:dyDescent="0.2">
      <c r="A58" s="1">
        <v>43647</v>
      </c>
      <c r="B58" s="114">
        <v>1.7</v>
      </c>
      <c r="C58" s="114">
        <v>0.17</v>
      </c>
      <c r="D58" s="114">
        <v>0.23799999999999999</v>
      </c>
      <c r="E58" s="114">
        <v>7.4999999999999997E-2</v>
      </c>
      <c r="F58" s="114">
        <v>0.25</v>
      </c>
      <c r="G58" s="114">
        <v>0.25</v>
      </c>
      <c r="H58" s="114">
        <v>0</v>
      </c>
      <c r="I58" s="114">
        <v>2.6829999999999998</v>
      </c>
      <c r="K58" s="114">
        <v>0.81799999999999995</v>
      </c>
      <c r="L58" s="114">
        <v>0.02</v>
      </c>
      <c r="M58" s="114">
        <v>0.65300000000000002</v>
      </c>
      <c r="N58" s="20">
        <f t="shared" si="0"/>
        <v>0.14499999999999991</v>
      </c>
    </row>
    <row r="59" spans="1:14" x14ac:dyDescent="0.2">
      <c r="A59" s="1">
        <v>43678</v>
      </c>
      <c r="B59" s="114" t="e">
        <v>#N/A</v>
      </c>
      <c r="C59" s="114" t="e">
        <v>#N/A</v>
      </c>
      <c r="D59" s="114" t="e">
        <v>#N/A</v>
      </c>
      <c r="E59" s="114" t="e">
        <v>#N/A</v>
      </c>
      <c r="F59" s="114" t="e">
        <v>#N/A</v>
      </c>
      <c r="G59" s="114" t="e">
        <v>#N/A</v>
      </c>
      <c r="H59" s="114" t="e">
        <v>#N/A</v>
      </c>
      <c r="I59" s="114" t="e">
        <v>#N/A</v>
      </c>
      <c r="K59" s="114" t="e">
        <v>#N/A</v>
      </c>
      <c r="L59" s="114" t="e">
        <v>#N/A</v>
      </c>
      <c r="M59" s="114" t="e">
        <v>#N/A</v>
      </c>
      <c r="N59" s="20" t="e">
        <f t="shared" si="0"/>
        <v>#N/A</v>
      </c>
    </row>
    <row r="60" spans="1:14" x14ac:dyDescent="0.2">
      <c r="A60" s="1">
        <v>43709</v>
      </c>
      <c r="B60" s="114" t="e">
        <v>#N/A</v>
      </c>
      <c r="C60" s="114" t="e">
        <v>#N/A</v>
      </c>
      <c r="D60" s="114" t="e">
        <v>#N/A</v>
      </c>
      <c r="E60" s="114" t="e">
        <v>#N/A</v>
      </c>
      <c r="F60" s="114" t="e">
        <v>#N/A</v>
      </c>
      <c r="G60" s="114" t="e">
        <v>#N/A</v>
      </c>
      <c r="H60" s="114" t="e">
        <v>#N/A</v>
      </c>
      <c r="I60" s="114" t="e">
        <v>#N/A</v>
      </c>
      <c r="K60" s="114" t="e">
        <v>#N/A</v>
      </c>
      <c r="L60" s="114" t="e">
        <v>#N/A</v>
      </c>
      <c r="M60" s="114" t="e">
        <v>#N/A</v>
      </c>
      <c r="N60" s="20" t="e">
        <f t="shared" si="0"/>
        <v>#N/A</v>
      </c>
    </row>
    <row r="61" spans="1:14" x14ac:dyDescent="0.2">
      <c r="A61" s="1">
        <v>43739</v>
      </c>
      <c r="B61" s="114" t="e">
        <v>#N/A</v>
      </c>
      <c r="C61" s="114" t="e">
        <v>#N/A</v>
      </c>
      <c r="D61" s="114" t="e">
        <v>#N/A</v>
      </c>
      <c r="E61" s="114" t="e">
        <v>#N/A</v>
      </c>
      <c r="F61" s="114" t="e">
        <v>#N/A</v>
      </c>
      <c r="G61" s="114" t="e">
        <v>#N/A</v>
      </c>
      <c r="H61" s="114" t="e">
        <v>#N/A</v>
      </c>
      <c r="I61" s="114" t="e">
        <v>#N/A</v>
      </c>
      <c r="K61" s="114" t="e">
        <v>#N/A</v>
      </c>
      <c r="L61" s="114" t="e">
        <v>#N/A</v>
      </c>
      <c r="M61" s="114" t="e">
        <v>#N/A</v>
      </c>
      <c r="N61" s="20" t="e">
        <f t="shared" si="0"/>
        <v>#N/A</v>
      </c>
    </row>
    <row r="62" spans="1:14" x14ac:dyDescent="0.2">
      <c r="A62" s="1">
        <v>43770</v>
      </c>
      <c r="B62" s="114" t="e">
        <v>#N/A</v>
      </c>
      <c r="C62" s="114" t="e">
        <v>#N/A</v>
      </c>
      <c r="D62" s="114" t="e">
        <v>#N/A</v>
      </c>
      <c r="E62" s="114" t="e">
        <v>#N/A</v>
      </c>
      <c r="F62" s="114" t="e">
        <v>#N/A</v>
      </c>
      <c r="G62" s="114" t="e">
        <v>#N/A</v>
      </c>
      <c r="H62" s="114" t="e">
        <v>#N/A</v>
      </c>
      <c r="I62" s="114" t="e">
        <v>#N/A</v>
      </c>
      <c r="K62" s="114" t="e">
        <v>#N/A</v>
      </c>
      <c r="L62" s="114" t="e">
        <v>#N/A</v>
      </c>
      <c r="M62" s="114" t="e">
        <v>#N/A</v>
      </c>
      <c r="N62" s="20" t="e">
        <f t="shared" si="0"/>
        <v>#N/A</v>
      </c>
    </row>
    <row r="63" spans="1:14" x14ac:dyDescent="0.2">
      <c r="A63" s="65">
        <v>43800</v>
      </c>
      <c r="B63" s="115" t="e">
        <v>#N/A</v>
      </c>
      <c r="C63" s="115" t="e">
        <v>#N/A</v>
      </c>
      <c r="D63" s="115" t="e">
        <v>#N/A</v>
      </c>
      <c r="E63" s="115" t="e">
        <v>#N/A</v>
      </c>
      <c r="F63" s="115" t="e">
        <v>#N/A</v>
      </c>
      <c r="G63" s="115" t="e">
        <v>#N/A</v>
      </c>
      <c r="H63" s="115" t="e">
        <v>#N/A</v>
      </c>
      <c r="I63" s="115" t="e">
        <v>#N/A</v>
      </c>
      <c r="K63" s="115" t="e">
        <v>#N/A</v>
      </c>
      <c r="L63" s="115" t="e">
        <v>#N/A</v>
      </c>
      <c r="M63" s="115" t="e">
        <v>#N/A</v>
      </c>
      <c r="N63" s="68" t="e">
        <f t="shared" si="0"/>
        <v>#N/A</v>
      </c>
    </row>
    <row r="64" spans="1:14" x14ac:dyDescent="0.2">
      <c r="A64" s="367" t="s">
        <v>552</v>
      </c>
      <c r="H64" s="114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6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4.140625" style="131" customWidth="1"/>
    <col min="18" max="18" width="13.5703125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M1" s="148"/>
    </row>
    <row r="2" spans="1:18" ht="15.75" x14ac:dyDescent="0.25">
      <c r="A2" s="44" t="s">
        <v>550</v>
      </c>
      <c r="M2" s="148"/>
      <c r="N2" s="486"/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08" t="s">
        <v>338</v>
      </c>
      <c r="R6" s="214" t="s">
        <v>337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08" t="s">
        <v>340</v>
      </c>
      <c r="R7" s="214" t="s">
        <v>339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08"/>
      <c r="R8" s="214"/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212" t="s">
        <v>368</v>
      </c>
      <c r="R9" s="216" t="s">
        <v>311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26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26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26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26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26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26" x14ac:dyDescent="0.25">
      <c r="A24"/>
      <c r="B24"/>
      <c r="C24" s="579" t="s">
        <v>42</v>
      </c>
      <c r="D24" s="579"/>
      <c r="E24" s="579"/>
      <c r="F24" s="579"/>
      <c r="G24" s="579"/>
      <c r="H24" s="32"/>
      <c r="I24" s="579" t="s">
        <v>43</v>
      </c>
      <c r="J24" s="579"/>
      <c r="K24" s="579"/>
      <c r="L24" s="579"/>
    </row>
    <row r="25" spans="1:26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26" x14ac:dyDescent="0.25">
      <c r="A26"/>
      <c r="B26" s="308" t="s">
        <v>338</v>
      </c>
      <c r="C26" s="152">
        <v>46.830321380000001</v>
      </c>
      <c r="D26" s="83">
        <v>47.344051307000001</v>
      </c>
      <c r="E26" s="83">
        <v>47.505501074999998</v>
      </c>
      <c r="F26" s="83">
        <v>47.574816454</v>
      </c>
      <c r="G26" s="83">
        <v>47.866553977999999</v>
      </c>
      <c r="H26" s="24" t="s">
        <v>14</v>
      </c>
      <c r="I26" s="20">
        <f t="shared" ref="I26:L27" si="0">D26-C26</f>
        <v>0.51372992699999998</v>
      </c>
      <c r="J26" s="20">
        <f t="shared" si="0"/>
        <v>0.16144976799999711</v>
      </c>
      <c r="K26" s="20">
        <f t="shared" si="0"/>
        <v>6.9315379000002508E-2</v>
      </c>
      <c r="L26" s="20">
        <f t="shared" si="0"/>
        <v>0.29173752399999842</v>
      </c>
    </row>
    <row r="27" spans="1:26" x14ac:dyDescent="0.25">
      <c r="A27" s="133"/>
      <c r="B27" s="308" t="s">
        <v>340</v>
      </c>
      <c r="C27" s="83">
        <v>50.119155999999997</v>
      </c>
      <c r="D27" s="83">
        <v>51.228980634000003</v>
      </c>
      <c r="E27" s="83">
        <v>52.401727700000002</v>
      </c>
      <c r="F27" s="83">
        <v>53.332660249</v>
      </c>
      <c r="G27" s="83">
        <v>54.472810756000001</v>
      </c>
      <c r="H27" s="24" t="s">
        <v>112</v>
      </c>
      <c r="I27" s="20">
        <f t="shared" si="0"/>
        <v>1.109824634000006</v>
      </c>
      <c r="J27" s="20">
        <f t="shared" si="0"/>
        <v>1.1727470659999994</v>
      </c>
      <c r="K27" s="20">
        <f t="shared" si="0"/>
        <v>0.93093254899999778</v>
      </c>
      <c r="L27" s="20">
        <f t="shared" si="0"/>
        <v>1.1401505070000013</v>
      </c>
    </row>
    <row r="28" spans="1:26" s="133" customFormat="1" x14ac:dyDescent="0.25">
      <c r="B28" s="547" t="s">
        <v>368</v>
      </c>
      <c r="C28" s="362">
        <v>96.949477380000005</v>
      </c>
      <c r="D28" s="362">
        <v>98.573031940999996</v>
      </c>
      <c r="E28" s="362">
        <v>99.907228774999993</v>
      </c>
      <c r="F28" s="362">
        <v>100.9074767</v>
      </c>
      <c r="G28" s="362">
        <v>102.33936473</v>
      </c>
      <c r="H28"/>
      <c r="I28" s="363">
        <f>+D28-C28</f>
        <v>1.6235545609999917</v>
      </c>
      <c r="J28" s="363">
        <f t="shared" ref="J28:L28" si="1">+E28-D28</f>
        <v>1.3341968339999966</v>
      </c>
      <c r="K28" s="363">
        <f t="shared" si="1"/>
        <v>1.0002479250000107</v>
      </c>
      <c r="L28" s="363">
        <f t="shared" si="1"/>
        <v>1.4318880299999961</v>
      </c>
      <c r="M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</row>
    <row r="29" spans="1:26" s="133" customFormat="1" x14ac:dyDescent="0.25">
      <c r="B29" s="367" t="s">
        <v>552</v>
      </c>
      <c r="C29"/>
      <c r="D29" s="10"/>
      <c r="E29"/>
      <c r="F29"/>
      <c r="G29"/>
      <c r="H29"/>
      <c r="I29" s="546"/>
      <c r="J29" s="546"/>
      <c r="K29" s="546"/>
      <c r="L29" s="546"/>
      <c r="M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</row>
    <row r="30" spans="1:26" x14ac:dyDescent="0.25">
      <c r="B30" s="134"/>
      <c r="D30" s="140"/>
      <c r="F30" s="140"/>
      <c r="G30" s="138"/>
    </row>
    <row r="31" spans="1:26" x14ac:dyDescent="0.25">
      <c r="C31" s="395" t="s">
        <v>470</v>
      </c>
      <c r="D31" s="395" t="s">
        <v>471</v>
      </c>
      <c r="E31" s="468" t="s">
        <v>238</v>
      </c>
      <c r="F31" s="468" t="s">
        <v>480</v>
      </c>
      <c r="G31" s="138"/>
    </row>
    <row r="32" spans="1:26" x14ac:dyDescent="0.25">
      <c r="A32">
        <f>+YEAR(B32)</f>
        <v>2017</v>
      </c>
      <c r="B32" s="129">
        <v>42736</v>
      </c>
      <c r="C32" s="469">
        <v>95.085052149999996</v>
      </c>
      <c r="D32" s="470" t="e">
        <v>#N/A</v>
      </c>
      <c r="F32" s="541">
        <v>95.085052149999996</v>
      </c>
      <c r="G32" s="138"/>
    </row>
    <row r="33" spans="1:7" x14ac:dyDescent="0.25">
      <c r="A33">
        <f t="shared" ref="A33:A79" si="2">+YEAR(B33)</f>
        <v>2017</v>
      </c>
      <c r="B33" s="129">
        <v>42767</v>
      </c>
      <c r="C33" s="469">
        <v>97.249896593000003</v>
      </c>
      <c r="D33" s="470" t="e">
        <v>#N/A</v>
      </c>
      <c r="E33" s="140">
        <f>AVERAGEIF($A$32:$A$79,A33,$F$32:$F$79)</f>
        <v>98.571779551333336</v>
      </c>
      <c r="F33" s="541">
        <v>97.249896593000003</v>
      </c>
      <c r="G33" s="138"/>
    </row>
    <row r="34" spans="1:7" x14ac:dyDescent="0.25">
      <c r="A34">
        <f t="shared" si="2"/>
        <v>2017</v>
      </c>
      <c r="B34" s="129">
        <v>42795</v>
      </c>
      <c r="C34" s="469">
        <v>98.631110656000004</v>
      </c>
      <c r="D34" s="470" t="e">
        <v>#N/A</v>
      </c>
      <c r="E34" s="140">
        <f t="shared" ref="E34:E42" si="3">AVERAGEIF($A$32:$A$79,A34,$F$32:$F$79)</f>
        <v>98.571779551333336</v>
      </c>
      <c r="F34" s="541">
        <v>98.631110656000004</v>
      </c>
      <c r="G34" s="138"/>
    </row>
    <row r="35" spans="1:7" x14ac:dyDescent="0.25">
      <c r="A35">
        <f t="shared" si="2"/>
        <v>2017</v>
      </c>
      <c r="B35" s="129">
        <v>42826</v>
      </c>
      <c r="C35" s="469">
        <v>96.584973207999994</v>
      </c>
      <c r="D35" s="470" t="e">
        <v>#N/A</v>
      </c>
      <c r="E35" s="140">
        <f t="shared" si="3"/>
        <v>98.571779551333336</v>
      </c>
      <c r="F35" s="541">
        <v>96.584973207999994</v>
      </c>
      <c r="G35" s="138"/>
    </row>
    <row r="36" spans="1:7" x14ac:dyDescent="0.25">
      <c r="A36">
        <f t="shared" si="2"/>
        <v>2017</v>
      </c>
      <c r="B36" s="129">
        <v>42856</v>
      </c>
      <c r="C36" s="469">
        <v>99.014923234999998</v>
      </c>
      <c r="D36" s="470" t="e">
        <v>#N/A</v>
      </c>
      <c r="E36" s="140">
        <f t="shared" si="3"/>
        <v>98.571779551333336</v>
      </c>
      <c r="F36" s="541">
        <v>99.014923234999998</v>
      </c>
      <c r="G36" s="138"/>
    </row>
    <row r="37" spans="1:7" x14ac:dyDescent="0.25">
      <c r="A37">
        <f t="shared" si="2"/>
        <v>2017</v>
      </c>
      <c r="B37" s="129">
        <v>42887</v>
      </c>
      <c r="C37" s="469">
        <v>100.46210401</v>
      </c>
      <c r="D37" s="470" t="e">
        <v>#N/A</v>
      </c>
      <c r="E37" s="140">
        <f t="shared" si="3"/>
        <v>98.571779551333336</v>
      </c>
      <c r="F37" s="541">
        <v>100.46210401</v>
      </c>
      <c r="G37" s="138"/>
    </row>
    <row r="38" spans="1:7" x14ac:dyDescent="0.25">
      <c r="A38">
        <f t="shared" si="2"/>
        <v>2017</v>
      </c>
      <c r="B38" s="129">
        <v>42917</v>
      </c>
      <c r="C38" s="469">
        <v>98.578837471</v>
      </c>
      <c r="D38" s="470" t="e">
        <v>#N/A</v>
      </c>
      <c r="E38" s="140">
        <f t="shared" si="3"/>
        <v>98.571779551333336</v>
      </c>
      <c r="F38" s="541">
        <v>98.578837471</v>
      </c>
      <c r="G38" s="138"/>
    </row>
    <row r="39" spans="1:7" x14ac:dyDescent="0.25">
      <c r="A39">
        <f t="shared" si="2"/>
        <v>2017</v>
      </c>
      <c r="B39" s="129">
        <v>42948</v>
      </c>
      <c r="C39" s="469">
        <v>98.953204818000003</v>
      </c>
      <c r="D39" s="470" t="e">
        <v>#N/A</v>
      </c>
      <c r="E39" s="140">
        <f t="shared" si="3"/>
        <v>98.571779551333336</v>
      </c>
      <c r="F39" s="541">
        <v>98.953204818000003</v>
      </c>
      <c r="G39" s="138"/>
    </row>
    <row r="40" spans="1:7" x14ac:dyDescent="0.25">
      <c r="A40">
        <f t="shared" si="2"/>
        <v>2017</v>
      </c>
      <c r="B40" s="129">
        <v>42979</v>
      </c>
      <c r="C40" s="469">
        <v>99.818252090000001</v>
      </c>
      <c r="D40" s="470" t="e">
        <v>#N/A</v>
      </c>
      <c r="E40" s="140">
        <f t="shared" si="3"/>
        <v>98.571779551333336</v>
      </c>
      <c r="F40" s="541">
        <v>99.818252090000001</v>
      </c>
      <c r="G40" s="138"/>
    </row>
    <row r="41" spans="1:7" x14ac:dyDescent="0.25">
      <c r="A41">
        <f t="shared" si="2"/>
        <v>2017</v>
      </c>
      <c r="B41" s="129">
        <v>43009</v>
      </c>
      <c r="C41" s="469">
        <v>98.402092194000005</v>
      </c>
      <c r="D41" s="470" t="e">
        <v>#N/A</v>
      </c>
      <c r="E41" s="140">
        <f t="shared" si="3"/>
        <v>98.571779551333336</v>
      </c>
      <c r="F41" s="541">
        <v>98.402092194000005</v>
      </c>
      <c r="G41" s="138"/>
    </row>
    <row r="42" spans="1:7" x14ac:dyDescent="0.25">
      <c r="A42">
        <f t="shared" si="2"/>
        <v>2017</v>
      </c>
      <c r="B42" s="129">
        <v>43040</v>
      </c>
      <c r="C42" s="469">
        <v>100.93031557</v>
      </c>
      <c r="D42" s="470" t="e">
        <v>#N/A</v>
      </c>
      <c r="E42" s="140">
        <f t="shared" si="3"/>
        <v>98.571779551333336</v>
      </c>
      <c r="F42" s="541">
        <v>100.93031557</v>
      </c>
      <c r="G42" s="138"/>
    </row>
    <row r="43" spans="1:7" x14ac:dyDescent="0.25">
      <c r="A43">
        <f t="shared" si="2"/>
        <v>2017</v>
      </c>
      <c r="B43" s="129">
        <v>43070</v>
      </c>
      <c r="C43" s="469">
        <v>99.150592621000001</v>
      </c>
      <c r="D43" s="470" t="e">
        <v>#N/A</v>
      </c>
      <c r="F43" s="541">
        <v>99.150592621000001</v>
      </c>
      <c r="G43" s="138"/>
    </row>
    <row r="44" spans="1:7" x14ac:dyDescent="0.25">
      <c r="A44">
        <f t="shared" si="2"/>
        <v>2018</v>
      </c>
      <c r="B44" s="129">
        <v>43101</v>
      </c>
      <c r="C44" s="469">
        <v>98.130561205000006</v>
      </c>
      <c r="D44" s="470" t="e">
        <v>#N/A</v>
      </c>
      <c r="F44" s="541">
        <v>98.130561205000006</v>
      </c>
      <c r="G44" s="138"/>
    </row>
    <row r="45" spans="1:7" x14ac:dyDescent="0.25">
      <c r="A45">
        <f t="shared" si="2"/>
        <v>2018</v>
      </c>
      <c r="B45" s="129">
        <v>43132</v>
      </c>
      <c r="C45" s="469">
        <v>99.596435253999999</v>
      </c>
      <c r="D45" s="470" t="e">
        <v>#N/A</v>
      </c>
      <c r="E45" s="140">
        <f>AVERAGEIF($A$32:$A$79,A45,$F$32:$F$79)</f>
        <v>99.905012289916669</v>
      </c>
      <c r="F45" s="541">
        <v>99.596435253999999</v>
      </c>
      <c r="G45" s="138"/>
    </row>
    <row r="46" spans="1:7" x14ac:dyDescent="0.25">
      <c r="A46">
        <f t="shared" si="2"/>
        <v>2018</v>
      </c>
      <c r="B46" s="129">
        <v>43160</v>
      </c>
      <c r="C46" s="469">
        <v>99.746332451000001</v>
      </c>
      <c r="D46" s="470" t="e">
        <v>#N/A</v>
      </c>
      <c r="E46" s="140">
        <f t="shared" ref="E46:E54" si="4">AVERAGEIF($A$32:$A$79,A46,$F$32:$F$79)</f>
        <v>99.905012289916669</v>
      </c>
      <c r="F46" s="541">
        <v>99.746332451000001</v>
      </c>
      <c r="G46" s="138"/>
    </row>
    <row r="47" spans="1:7" x14ac:dyDescent="0.25">
      <c r="A47">
        <f t="shared" si="2"/>
        <v>2018</v>
      </c>
      <c r="B47" s="129">
        <v>43191</v>
      </c>
      <c r="C47" s="469">
        <v>98.789015221</v>
      </c>
      <c r="D47" s="470" t="e">
        <v>#N/A</v>
      </c>
      <c r="E47" s="140">
        <f t="shared" si="4"/>
        <v>99.905012289916669</v>
      </c>
      <c r="F47" s="541">
        <v>98.789015221</v>
      </c>
      <c r="G47" s="138"/>
    </row>
    <row r="48" spans="1:7" x14ac:dyDescent="0.25">
      <c r="A48">
        <f t="shared" si="2"/>
        <v>2018</v>
      </c>
      <c r="B48" s="129">
        <v>43221</v>
      </c>
      <c r="C48" s="469">
        <v>99.159380972999998</v>
      </c>
      <c r="D48" s="470" t="e">
        <v>#N/A</v>
      </c>
      <c r="E48" s="140">
        <f t="shared" si="4"/>
        <v>99.905012289916669</v>
      </c>
      <c r="F48" s="541">
        <v>99.159380972999998</v>
      </c>
      <c r="G48" s="138"/>
    </row>
    <row r="49" spans="1:7" x14ac:dyDescent="0.25">
      <c r="A49">
        <f t="shared" si="2"/>
        <v>2018</v>
      </c>
      <c r="B49" s="129">
        <v>43252</v>
      </c>
      <c r="C49" s="469">
        <v>100.84182384</v>
      </c>
      <c r="D49" s="470" t="e">
        <v>#N/A</v>
      </c>
      <c r="E49" s="140">
        <f t="shared" si="4"/>
        <v>99.905012289916669</v>
      </c>
      <c r="F49" s="541">
        <v>100.84182384</v>
      </c>
      <c r="G49" s="138"/>
    </row>
    <row r="50" spans="1:7" x14ac:dyDescent="0.25">
      <c r="A50">
        <f t="shared" si="2"/>
        <v>2018</v>
      </c>
      <c r="B50" s="129">
        <v>43282</v>
      </c>
      <c r="C50" s="469">
        <v>100.73294032</v>
      </c>
      <c r="D50" s="470" t="e">
        <v>#N/A</v>
      </c>
      <c r="E50" s="140">
        <f t="shared" si="4"/>
        <v>99.905012289916669</v>
      </c>
      <c r="F50" s="541">
        <v>100.73294032</v>
      </c>
      <c r="G50" s="138"/>
    </row>
    <row r="51" spans="1:7" x14ac:dyDescent="0.25">
      <c r="A51">
        <f t="shared" si="2"/>
        <v>2018</v>
      </c>
      <c r="B51" s="129">
        <v>43313</v>
      </c>
      <c r="C51" s="469">
        <v>101.07104867</v>
      </c>
      <c r="D51" s="470" t="e">
        <v>#N/A</v>
      </c>
      <c r="E51" s="140">
        <f t="shared" si="4"/>
        <v>99.905012289916669</v>
      </c>
      <c r="F51" s="541">
        <v>101.07104867</v>
      </c>
      <c r="G51" s="138"/>
    </row>
    <row r="52" spans="1:7" x14ac:dyDescent="0.25">
      <c r="A52">
        <f t="shared" si="2"/>
        <v>2018</v>
      </c>
      <c r="B52" s="129">
        <v>43344</v>
      </c>
      <c r="C52" s="469">
        <v>99.572210315000007</v>
      </c>
      <c r="D52" s="470" t="e">
        <v>#N/A</v>
      </c>
      <c r="E52" s="140">
        <f t="shared" si="4"/>
        <v>99.905012289916669</v>
      </c>
      <c r="F52" s="541">
        <v>99.572210315000007</v>
      </c>
      <c r="G52" s="138"/>
    </row>
    <row r="53" spans="1:7" x14ac:dyDescent="0.25">
      <c r="A53">
        <f t="shared" si="2"/>
        <v>2018</v>
      </c>
      <c r="B53" s="129">
        <v>43374</v>
      </c>
      <c r="C53" s="469">
        <v>100.17851132</v>
      </c>
      <c r="D53" s="470" t="e">
        <v>#N/A</v>
      </c>
      <c r="E53" s="140">
        <f t="shared" si="4"/>
        <v>99.905012289916669</v>
      </c>
      <c r="F53" s="541">
        <v>100.17851132</v>
      </c>
      <c r="G53" s="138"/>
    </row>
    <row r="54" spans="1:7" x14ac:dyDescent="0.25">
      <c r="A54">
        <f t="shared" si="2"/>
        <v>2018</v>
      </c>
      <c r="B54" s="129">
        <v>43405</v>
      </c>
      <c r="C54" s="469">
        <v>100.5337139</v>
      </c>
      <c r="D54" s="470" t="e">
        <v>#N/A</v>
      </c>
      <c r="E54" s="140">
        <f t="shared" si="4"/>
        <v>99.905012289916669</v>
      </c>
      <c r="F54" s="541">
        <v>100.5337139</v>
      </c>
      <c r="G54" s="138"/>
    </row>
    <row r="55" spans="1:7" x14ac:dyDescent="0.25">
      <c r="A55">
        <f t="shared" si="2"/>
        <v>2018</v>
      </c>
      <c r="B55" s="129">
        <v>43435</v>
      </c>
      <c r="C55" s="469">
        <v>100.50817401</v>
      </c>
      <c r="D55" s="470" t="e">
        <v>#N/A</v>
      </c>
      <c r="F55" s="541">
        <v>100.50817401</v>
      </c>
      <c r="G55" s="138"/>
    </row>
    <row r="56" spans="1:7" x14ac:dyDescent="0.25">
      <c r="A56">
        <f t="shared" si="2"/>
        <v>2019</v>
      </c>
      <c r="B56" s="129">
        <v>43466</v>
      </c>
      <c r="C56" s="469">
        <v>99.349296375999998</v>
      </c>
      <c r="D56" s="470" t="e">
        <v>#N/A</v>
      </c>
      <c r="F56" s="541">
        <v>99.349296375999998</v>
      </c>
      <c r="G56" s="138"/>
    </row>
    <row r="57" spans="1:7" x14ac:dyDescent="0.25">
      <c r="A57">
        <f t="shared" si="2"/>
        <v>2019</v>
      </c>
      <c r="B57" s="129">
        <v>43497</v>
      </c>
      <c r="C57" s="469">
        <v>100.93048369</v>
      </c>
      <c r="D57" s="470" t="e">
        <v>#N/A</v>
      </c>
      <c r="E57" s="140">
        <f>AVERAGEIF($A$32:$A$79,A57,$F$32:$F$79)</f>
        <v>100.91131997983332</v>
      </c>
      <c r="F57" s="541">
        <v>100.93048369</v>
      </c>
      <c r="G57" s="138"/>
    </row>
    <row r="58" spans="1:7" x14ac:dyDescent="0.25">
      <c r="A58">
        <f t="shared" si="2"/>
        <v>2019</v>
      </c>
      <c r="B58" s="129">
        <v>43525</v>
      </c>
      <c r="C58" s="469">
        <v>99.192283747000005</v>
      </c>
      <c r="D58" s="470" t="e">
        <v>#N/A</v>
      </c>
      <c r="E58" s="140">
        <f t="shared" ref="E58:E66" si="5">AVERAGEIF($A$32:$A$79,A58,$F$32:$F$79)</f>
        <v>100.91131997983332</v>
      </c>
      <c r="F58" s="541">
        <v>99.192283747000005</v>
      </c>
      <c r="G58" s="138"/>
    </row>
    <row r="59" spans="1:7" x14ac:dyDescent="0.25">
      <c r="A59">
        <f t="shared" si="2"/>
        <v>2019</v>
      </c>
      <c r="B59" s="129">
        <v>43556</v>
      </c>
      <c r="C59" s="469">
        <v>100.31919888</v>
      </c>
      <c r="D59" s="470" t="e">
        <v>#N/A</v>
      </c>
      <c r="E59" s="140">
        <f t="shared" si="5"/>
        <v>100.91131997983332</v>
      </c>
      <c r="F59" s="541">
        <v>100.31919888</v>
      </c>
      <c r="G59" s="138"/>
    </row>
    <row r="60" spans="1:7" x14ac:dyDescent="0.25">
      <c r="A60">
        <f t="shared" si="2"/>
        <v>2019</v>
      </c>
      <c r="B60" s="129">
        <v>43586</v>
      </c>
      <c r="C60" s="469">
        <v>99.478002465000003</v>
      </c>
      <c r="D60" s="470" t="e">
        <v>#N/A</v>
      </c>
      <c r="E60" s="140">
        <f t="shared" si="5"/>
        <v>100.91131997983332</v>
      </c>
      <c r="F60" s="541">
        <v>99.478002465000003</v>
      </c>
      <c r="G60" s="138"/>
    </row>
    <row r="61" spans="1:7" x14ac:dyDescent="0.25">
      <c r="A61">
        <f t="shared" si="2"/>
        <v>2019</v>
      </c>
      <c r="B61" s="129">
        <v>43617</v>
      </c>
      <c r="C61" s="469">
        <v>101.09252875</v>
      </c>
      <c r="D61" s="470" t="e">
        <v>#N/A</v>
      </c>
      <c r="E61" s="140">
        <f t="shared" si="5"/>
        <v>100.91131997983332</v>
      </c>
      <c r="F61" s="541">
        <v>101.09252875</v>
      </c>
      <c r="G61" s="138"/>
    </row>
    <row r="62" spans="1:7" x14ac:dyDescent="0.25">
      <c r="A62">
        <f t="shared" si="2"/>
        <v>2019</v>
      </c>
      <c r="B62" s="129">
        <v>43647</v>
      </c>
      <c r="C62" s="469">
        <v>101.47120191</v>
      </c>
      <c r="D62" s="470">
        <v>101.47120191</v>
      </c>
      <c r="E62" s="140">
        <f t="shared" si="5"/>
        <v>100.91131997983332</v>
      </c>
      <c r="F62" s="541">
        <v>101.47120191</v>
      </c>
      <c r="G62" s="138"/>
    </row>
    <row r="63" spans="1:7" x14ac:dyDescent="0.25">
      <c r="A63">
        <f t="shared" si="2"/>
        <v>2019</v>
      </c>
      <c r="B63" s="129">
        <v>43678</v>
      </c>
      <c r="C63" s="469" t="e">
        <v>#N/A</v>
      </c>
      <c r="D63" s="470">
        <v>101.41831042</v>
      </c>
      <c r="E63" s="140">
        <f t="shared" si="5"/>
        <v>100.91131997983332</v>
      </c>
      <c r="F63" s="541">
        <v>101.41831042</v>
      </c>
      <c r="G63" s="138"/>
    </row>
    <row r="64" spans="1:7" x14ac:dyDescent="0.25">
      <c r="A64">
        <f t="shared" si="2"/>
        <v>2019</v>
      </c>
      <c r="B64" s="129">
        <v>43709</v>
      </c>
      <c r="C64" s="469" t="e">
        <v>#N/A</v>
      </c>
      <c r="D64" s="470">
        <v>101.74730898</v>
      </c>
      <c r="E64" s="140">
        <f t="shared" si="5"/>
        <v>100.91131997983332</v>
      </c>
      <c r="F64" s="541">
        <v>101.74730898</v>
      </c>
      <c r="G64" s="138"/>
    </row>
    <row r="65" spans="1:7" x14ac:dyDescent="0.25">
      <c r="A65">
        <f t="shared" si="2"/>
        <v>2019</v>
      </c>
      <c r="B65" s="129">
        <v>43739</v>
      </c>
      <c r="C65" s="469" t="e">
        <v>#N/A</v>
      </c>
      <c r="D65" s="470">
        <v>100.88358271</v>
      </c>
      <c r="E65" s="140">
        <f t="shared" si="5"/>
        <v>100.91131997983332</v>
      </c>
      <c r="F65" s="541">
        <v>100.88358271</v>
      </c>
      <c r="G65" s="138"/>
    </row>
    <row r="66" spans="1:7" x14ac:dyDescent="0.25">
      <c r="A66">
        <f t="shared" si="2"/>
        <v>2019</v>
      </c>
      <c r="B66" s="129">
        <v>43770</v>
      </c>
      <c r="C66" s="469" t="e">
        <v>#N/A</v>
      </c>
      <c r="D66" s="470">
        <v>101.83154752999999</v>
      </c>
      <c r="E66" s="140">
        <f t="shared" si="5"/>
        <v>100.91131997983332</v>
      </c>
      <c r="F66" s="541">
        <v>101.83154752999999</v>
      </c>
      <c r="G66" s="138"/>
    </row>
    <row r="67" spans="1:7" x14ac:dyDescent="0.25">
      <c r="A67">
        <f t="shared" si="2"/>
        <v>2019</v>
      </c>
      <c r="B67" s="129">
        <v>43800</v>
      </c>
      <c r="C67" s="469" t="e">
        <v>#N/A</v>
      </c>
      <c r="D67" s="470">
        <v>103.22209429999999</v>
      </c>
      <c r="F67" s="541">
        <v>103.22209429999999</v>
      </c>
      <c r="G67" s="138"/>
    </row>
    <row r="68" spans="1:7" x14ac:dyDescent="0.25">
      <c r="A68">
        <f t="shared" si="2"/>
        <v>2020</v>
      </c>
      <c r="B68" s="129">
        <v>43831</v>
      </c>
      <c r="C68" s="469" t="e">
        <v>#N/A</v>
      </c>
      <c r="D68" s="470">
        <v>99.778765086999996</v>
      </c>
      <c r="F68" s="541">
        <v>99.778765086999996</v>
      </c>
      <c r="G68" s="138"/>
    </row>
    <row r="69" spans="1:7" x14ac:dyDescent="0.25">
      <c r="A69">
        <f t="shared" si="2"/>
        <v>2020</v>
      </c>
      <c r="B69" s="129">
        <v>43862</v>
      </c>
      <c r="C69" s="469" t="e">
        <v>#N/A</v>
      </c>
      <c r="D69" s="470">
        <v>102.55556224999999</v>
      </c>
      <c r="E69" s="140">
        <f>AVERAGEIF($A$32:$A$79,A69,$F$32:$F$79)</f>
        <v>102.34369108308333</v>
      </c>
      <c r="F69" s="541">
        <v>102.55556224999999</v>
      </c>
      <c r="G69" s="138"/>
    </row>
    <row r="70" spans="1:7" x14ac:dyDescent="0.25">
      <c r="A70">
        <f t="shared" si="2"/>
        <v>2020</v>
      </c>
      <c r="B70" s="129">
        <v>43891</v>
      </c>
      <c r="C70" s="469" t="e">
        <v>#N/A</v>
      </c>
      <c r="D70" s="470">
        <v>101.52187524</v>
      </c>
      <c r="E70" s="140">
        <f t="shared" ref="E70:E78" si="6">AVERAGEIF($A$32:$A$79,A70,$F$32:$F$79)</f>
        <v>102.34369108308333</v>
      </c>
      <c r="F70" s="541">
        <v>101.52187524</v>
      </c>
      <c r="G70" s="138"/>
    </row>
    <row r="71" spans="1:7" x14ac:dyDescent="0.25">
      <c r="A71">
        <f t="shared" si="2"/>
        <v>2020</v>
      </c>
      <c r="B71" s="129">
        <v>43922</v>
      </c>
      <c r="C71" s="469" t="e">
        <v>#N/A</v>
      </c>
      <c r="D71" s="470">
        <v>101.3719533</v>
      </c>
      <c r="E71" s="140">
        <f t="shared" si="6"/>
        <v>102.34369108308333</v>
      </c>
      <c r="F71" s="541">
        <v>101.3719533</v>
      </c>
      <c r="G71" s="138"/>
    </row>
    <row r="72" spans="1:7" x14ac:dyDescent="0.25">
      <c r="A72">
        <f t="shared" si="2"/>
        <v>2020</v>
      </c>
      <c r="B72" s="129">
        <v>43952</v>
      </c>
      <c r="C72" s="469" t="e">
        <v>#N/A</v>
      </c>
      <c r="D72" s="470">
        <v>101.15642115</v>
      </c>
      <c r="E72" s="140">
        <f t="shared" si="6"/>
        <v>102.34369108308333</v>
      </c>
      <c r="F72" s="541">
        <v>101.15642115</v>
      </c>
      <c r="G72" s="138"/>
    </row>
    <row r="73" spans="1:7" x14ac:dyDescent="0.25">
      <c r="A73">
        <f t="shared" si="2"/>
        <v>2020</v>
      </c>
      <c r="B73" s="129">
        <v>43983</v>
      </c>
      <c r="C73" s="469" t="e">
        <v>#N/A</v>
      </c>
      <c r="D73" s="470">
        <v>102.87061265</v>
      </c>
      <c r="E73" s="140">
        <f t="shared" si="6"/>
        <v>102.34369108308333</v>
      </c>
      <c r="F73" s="541">
        <v>102.87061265</v>
      </c>
      <c r="G73" s="138"/>
    </row>
    <row r="74" spans="1:7" x14ac:dyDescent="0.25">
      <c r="A74">
        <f t="shared" si="2"/>
        <v>2020</v>
      </c>
      <c r="B74" s="129">
        <v>44013</v>
      </c>
      <c r="C74" s="469" t="e">
        <v>#N/A</v>
      </c>
      <c r="D74" s="470">
        <v>103.11834004000001</v>
      </c>
      <c r="E74" s="140">
        <f t="shared" si="6"/>
        <v>102.34369108308333</v>
      </c>
      <c r="F74" s="541">
        <v>103.11834004000001</v>
      </c>
      <c r="G74" s="138"/>
    </row>
    <row r="75" spans="1:7" x14ac:dyDescent="0.25">
      <c r="A75">
        <f t="shared" si="2"/>
        <v>2020</v>
      </c>
      <c r="B75" s="129">
        <v>44044</v>
      </c>
      <c r="C75" s="469" t="e">
        <v>#N/A</v>
      </c>
      <c r="D75" s="470">
        <v>102.80993702000001</v>
      </c>
      <c r="E75" s="140">
        <f t="shared" si="6"/>
        <v>102.34369108308333</v>
      </c>
      <c r="F75" s="541">
        <v>102.80993702000001</v>
      </c>
      <c r="G75" s="138"/>
    </row>
    <row r="76" spans="1:7" x14ac:dyDescent="0.25">
      <c r="A76">
        <f t="shared" si="2"/>
        <v>2020</v>
      </c>
      <c r="B76" s="129">
        <v>44075</v>
      </c>
      <c r="C76" s="469" t="e">
        <v>#N/A</v>
      </c>
      <c r="D76" s="470">
        <v>103.2048868</v>
      </c>
      <c r="E76" s="140">
        <f t="shared" si="6"/>
        <v>102.34369108308333</v>
      </c>
      <c r="F76" s="541">
        <v>103.2048868</v>
      </c>
      <c r="G76" s="138"/>
    </row>
    <row r="77" spans="1:7" x14ac:dyDescent="0.25">
      <c r="A77">
        <f t="shared" si="2"/>
        <v>2020</v>
      </c>
      <c r="B77" s="129">
        <v>44105</v>
      </c>
      <c r="C77" s="469" t="e">
        <v>#N/A</v>
      </c>
      <c r="D77" s="470">
        <v>102.16929525</v>
      </c>
      <c r="E77" s="140">
        <f t="shared" si="6"/>
        <v>102.34369108308333</v>
      </c>
      <c r="F77" s="541">
        <v>102.16929525</v>
      </c>
      <c r="G77" s="138"/>
    </row>
    <row r="78" spans="1:7" x14ac:dyDescent="0.25">
      <c r="A78">
        <f t="shared" si="2"/>
        <v>2020</v>
      </c>
      <c r="B78" s="129">
        <v>44136</v>
      </c>
      <c r="C78" s="469" t="e">
        <v>#N/A</v>
      </c>
      <c r="D78" s="470">
        <v>103.08701252</v>
      </c>
      <c r="E78" s="140">
        <f t="shared" si="6"/>
        <v>102.34369108308333</v>
      </c>
      <c r="F78" s="541">
        <v>103.08701252</v>
      </c>
      <c r="G78" s="138"/>
    </row>
    <row r="79" spans="1:7" x14ac:dyDescent="0.25">
      <c r="A79">
        <f t="shared" si="2"/>
        <v>2020</v>
      </c>
      <c r="B79" s="129">
        <v>44166</v>
      </c>
      <c r="C79" s="469" t="e">
        <v>#N/A</v>
      </c>
      <c r="D79" s="470">
        <v>104.47963169000001</v>
      </c>
      <c r="F79" s="541">
        <v>104.47963169000001</v>
      </c>
      <c r="G79" s="138"/>
    </row>
    <row r="80" spans="1:7" x14ac:dyDescent="0.25">
      <c r="B80" s="129"/>
      <c r="C80" s="130"/>
      <c r="D80" s="59"/>
      <c r="F80" s="140"/>
      <c r="G80" s="138"/>
    </row>
    <row r="81" spans="1:7" x14ac:dyDescent="0.25">
      <c r="B81" s="129"/>
      <c r="C81" s="394"/>
      <c r="D81" s="51"/>
      <c r="F81" s="140"/>
      <c r="G81" s="138"/>
    </row>
    <row r="82" spans="1:7" x14ac:dyDescent="0.25">
      <c r="A82" s="5"/>
      <c r="B82" s="5" t="s">
        <v>0</v>
      </c>
      <c r="D82" s="140"/>
      <c r="F82" s="140"/>
      <c r="G82" s="138"/>
    </row>
    <row r="83" spans="1:7" x14ac:dyDescent="0.25">
      <c r="A83">
        <v>2.5</v>
      </c>
      <c r="B83" s="6">
        <v>-2</v>
      </c>
      <c r="D83" s="140"/>
      <c r="F83" s="140"/>
      <c r="G83" s="138"/>
    </row>
    <row r="84" spans="1:7" x14ac:dyDescent="0.25">
      <c r="A84">
        <v>2.5</v>
      </c>
      <c r="B84" s="6">
        <v>4</v>
      </c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B89" s="134"/>
      <c r="D89" s="140"/>
      <c r="F89" s="140"/>
      <c r="G89" s="138"/>
    </row>
    <row r="90" spans="1:7" x14ac:dyDescent="0.25">
      <c r="B90" s="134"/>
      <c r="D90" s="140"/>
      <c r="F90" s="140"/>
      <c r="G90" s="138"/>
    </row>
    <row r="91" spans="1:7" x14ac:dyDescent="0.25"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</row>
    <row r="101" spans="6:7" x14ac:dyDescent="0.25">
      <c r="F101" s="140"/>
    </row>
    <row r="102" spans="6:7" x14ac:dyDescent="0.25">
      <c r="F102" s="140"/>
    </row>
    <row r="103" spans="6:7" x14ac:dyDescent="0.25">
      <c r="F103" s="140"/>
    </row>
    <row r="104" spans="6:7" x14ac:dyDescent="0.25">
      <c r="F104" s="140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14" style="98" customWidth="1"/>
    <col min="17" max="17" width="17.140625" style="98" customWidth="1"/>
    <col min="18" max="16384" width="9.140625" style="98"/>
  </cols>
  <sheetData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</row>
    <row r="5" spans="1:17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P5" s="180" t="s">
        <v>361</v>
      </c>
      <c r="Q5" s="181"/>
    </row>
    <row r="6" spans="1:17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P6" s="307" t="s">
        <v>14</v>
      </c>
      <c r="Q6" s="213" t="s">
        <v>333</v>
      </c>
    </row>
    <row r="7" spans="1:17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P7" s="308" t="s">
        <v>112</v>
      </c>
      <c r="Q7" s="214" t="s">
        <v>334</v>
      </c>
    </row>
    <row r="8" spans="1:17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P8" s="308" t="s">
        <v>114</v>
      </c>
      <c r="Q8" s="214" t="s">
        <v>335</v>
      </c>
    </row>
    <row r="9" spans="1:17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P9" s="308" t="s">
        <v>336</v>
      </c>
      <c r="Q9" s="309" t="s">
        <v>343</v>
      </c>
    </row>
    <row r="10" spans="1:17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P10" s="308" t="s">
        <v>338</v>
      </c>
      <c r="Q10" s="214" t="s">
        <v>337</v>
      </c>
    </row>
    <row r="11" spans="1:17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P11" s="308" t="s">
        <v>340</v>
      </c>
      <c r="Q11" s="214" t="s">
        <v>339</v>
      </c>
    </row>
    <row r="12" spans="1:17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P12" s="212" t="s">
        <v>32</v>
      </c>
      <c r="Q12" s="216" t="s">
        <v>311</v>
      </c>
    </row>
    <row r="13" spans="1:17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7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7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7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12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12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12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12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12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12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</row>
    <row r="23" spans="1:12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</row>
    <row r="24" spans="1:12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</row>
    <row r="25" spans="1:12" x14ac:dyDescent="0.2">
      <c r="B25" s="156"/>
      <c r="C25" s="157"/>
      <c r="D25" s="580" t="s">
        <v>42</v>
      </c>
      <c r="E25" s="580"/>
      <c r="F25" s="580"/>
      <c r="G25" s="580"/>
      <c r="H25" s="158"/>
      <c r="I25" s="157"/>
      <c r="J25" s="159" t="s">
        <v>43</v>
      </c>
      <c r="K25" s="159"/>
      <c r="L25" s="159"/>
    </row>
    <row r="26" spans="1:12" x14ac:dyDescent="0.2">
      <c r="B26" s="160" t="s">
        <v>17</v>
      </c>
      <c r="C26" s="161">
        <v>2016</v>
      </c>
      <c r="D26" s="161">
        <v>2017</v>
      </c>
      <c r="E26" s="161">
        <v>2018</v>
      </c>
      <c r="F26" s="161">
        <v>2019</v>
      </c>
      <c r="G26" s="161">
        <v>2020</v>
      </c>
      <c r="H26" s="161"/>
      <c r="I26" s="161">
        <v>2017</v>
      </c>
      <c r="J26" s="161">
        <v>2018</v>
      </c>
      <c r="K26" s="161">
        <v>2019</v>
      </c>
      <c r="L26" s="161">
        <v>2020</v>
      </c>
    </row>
    <row r="27" spans="1:12" x14ac:dyDescent="0.2">
      <c r="B27" s="24" t="s">
        <v>14</v>
      </c>
      <c r="C27" s="321">
        <v>12.791553</v>
      </c>
      <c r="D27" s="321">
        <v>13.36</v>
      </c>
      <c r="E27" s="321">
        <v>13.87</v>
      </c>
      <c r="F27" s="321">
        <v>14.415342466</v>
      </c>
      <c r="G27" s="321">
        <v>14.89</v>
      </c>
      <c r="H27" s="165"/>
      <c r="I27" s="385">
        <f>D27-C27</f>
        <v>0.56844699999999904</v>
      </c>
      <c r="J27" s="385">
        <f>E27-D27</f>
        <v>0.50999999999999979</v>
      </c>
      <c r="K27" s="385">
        <f>F27-E27</f>
        <v>0.54534246600000102</v>
      </c>
      <c r="L27" s="385">
        <f>G27-F27</f>
        <v>0.47465753400000033</v>
      </c>
    </row>
    <row r="28" spans="1:12" x14ac:dyDescent="0.2">
      <c r="B28" s="24" t="s">
        <v>112</v>
      </c>
      <c r="C28" s="321">
        <v>19.687234931999999</v>
      </c>
      <c r="D28" s="321">
        <v>19.957716775000002</v>
      </c>
      <c r="E28" s="321">
        <v>20.452870515000001</v>
      </c>
      <c r="F28" s="321">
        <v>20.661793365000001</v>
      </c>
      <c r="G28" s="321">
        <v>20.918767649999999</v>
      </c>
      <c r="H28" s="197"/>
      <c r="I28" s="385">
        <f t="shared" ref="I28:L35" si="0">D28-C28</f>
        <v>0.27048184300000244</v>
      </c>
      <c r="J28" s="385">
        <f t="shared" si="0"/>
        <v>0.49515373999999923</v>
      </c>
      <c r="K28" s="385">
        <f t="shared" si="0"/>
        <v>0.20892285000000044</v>
      </c>
      <c r="L28" s="385">
        <f t="shared" si="0"/>
        <v>0.2569742849999983</v>
      </c>
    </row>
    <row r="29" spans="1:12" x14ac:dyDescent="0.2">
      <c r="B29" s="24" t="s">
        <v>114</v>
      </c>
      <c r="C29" s="321">
        <v>4.4429999999999996</v>
      </c>
      <c r="D29" s="321">
        <v>4.5542904109000002</v>
      </c>
      <c r="E29" s="321">
        <v>4.7779287669999997</v>
      </c>
      <c r="F29" s="321">
        <v>4.8815479450000003</v>
      </c>
      <c r="G29" s="321">
        <v>5.0620000000000003</v>
      </c>
      <c r="H29" s="197"/>
      <c r="I29" s="385">
        <f t="shared" si="0"/>
        <v>0.11129041090000058</v>
      </c>
      <c r="J29" s="385">
        <f t="shared" si="0"/>
        <v>0.22363835609999949</v>
      </c>
      <c r="K29" s="385">
        <f t="shared" si="0"/>
        <v>0.10361917800000064</v>
      </c>
      <c r="L29" s="385">
        <f t="shared" si="0"/>
        <v>0.18045205499999994</v>
      </c>
    </row>
    <row r="30" spans="1:12" x14ac:dyDescent="0.2">
      <c r="B30" s="24" t="s">
        <v>336</v>
      </c>
      <c r="C30" s="321">
        <v>8.3480846994999993</v>
      </c>
      <c r="D30" s="321">
        <v>8.4434475305000003</v>
      </c>
      <c r="E30" s="321">
        <v>8.4423379289000007</v>
      </c>
      <c r="F30" s="321">
        <v>8.5820754670999992</v>
      </c>
      <c r="G30" s="321">
        <v>8.7368397644000009</v>
      </c>
      <c r="H30" s="197"/>
      <c r="I30" s="385">
        <f t="shared" ref="I30" si="1">D30-C30</f>
        <v>9.536283100000098E-2</v>
      </c>
      <c r="J30" s="385">
        <f t="shared" ref="J30" si="2">E30-D30</f>
        <v>-1.1096015999996212E-3</v>
      </c>
      <c r="K30" s="385">
        <f t="shared" ref="K30" si="3">F30-E30</f>
        <v>0.13973753819999857</v>
      </c>
      <c r="L30" s="385">
        <f t="shared" ref="L30" si="4">G30-F30</f>
        <v>0.15476429730000163</v>
      </c>
    </row>
    <row r="31" spans="1:12" x14ac:dyDescent="0.2">
      <c r="B31" s="24" t="s">
        <v>338</v>
      </c>
      <c r="C31" s="321">
        <v>46.830321380000001</v>
      </c>
      <c r="D31" s="321">
        <v>47.344051307000001</v>
      </c>
      <c r="E31" s="321">
        <v>47.505501074999998</v>
      </c>
      <c r="F31" s="321">
        <v>47.574816454</v>
      </c>
      <c r="G31" s="321">
        <v>47.866553977999999</v>
      </c>
      <c r="H31" s="165"/>
      <c r="I31" s="385">
        <f t="shared" si="0"/>
        <v>0.51372992699999998</v>
      </c>
      <c r="J31" s="385">
        <f>E31-D31</f>
        <v>0.16144976799999711</v>
      </c>
      <c r="K31" s="385">
        <f>F31-E31</f>
        <v>6.9315379000002508E-2</v>
      </c>
      <c r="L31" s="385">
        <f>G31-F31</f>
        <v>0.29173752399999842</v>
      </c>
    </row>
    <row r="32" spans="1:12" x14ac:dyDescent="0.2">
      <c r="B32" s="24" t="s">
        <v>340</v>
      </c>
      <c r="C32" s="321">
        <v>50.119155999999997</v>
      </c>
      <c r="D32" s="321">
        <v>51.228980634000003</v>
      </c>
      <c r="E32" s="321">
        <v>52.401727700000002</v>
      </c>
      <c r="F32" s="321">
        <v>53.332660249</v>
      </c>
      <c r="G32" s="321">
        <v>54.472810756000001</v>
      </c>
      <c r="H32" s="197"/>
      <c r="I32" s="385">
        <f t="shared" si="0"/>
        <v>1.109824634000006</v>
      </c>
      <c r="J32" s="385">
        <f t="shared" si="0"/>
        <v>1.1727470659999994</v>
      </c>
      <c r="K32" s="385">
        <f t="shared" si="0"/>
        <v>0.93093254899999778</v>
      </c>
      <c r="L32" s="385">
        <f t="shared" si="0"/>
        <v>1.1401505070000013</v>
      </c>
    </row>
    <row r="33" spans="2:12" x14ac:dyDescent="0.2">
      <c r="B33" s="24" t="s">
        <v>341</v>
      </c>
      <c r="C33" s="383">
        <f>C31-C28</f>
        <v>27.143086448000002</v>
      </c>
      <c r="D33" s="383">
        <f>D31-D28</f>
        <v>27.386334531999999</v>
      </c>
      <c r="E33" s="383">
        <f>E31-E28</f>
        <v>27.052630559999997</v>
      </c>
      <c r="F33" s="383">
        <f>F31-F28</f>
        <v>26.913023088999999</v>
      </c>
      <c r="G33" s="383">
        <f>G31-G28</f>
        <v>26.947786327999999</v>
      </c>
      <c r="H33" s="197"/>
      <c r="I33" s="385">
        <f t="shared" si="0"/>
        <v>0.24324808399999753</v>
      </c>
      <c r="J33" s="385">
        <f t="shared" si="0"/>
        <v>-0.33370397200000212</v>
      </c>
      <c r="K33" s="385">
        <f t="shared" si="0"/>
        <v>-0.13960747099999793</v>
      </c>
      <c r="L33" s="385">
        <f t="shared" si="0"/>
        <v>3.4763239000000112E-2</v>
      </c>
    </row>
    <row r="34" spans="2:12" x14ac:dyDescent="0.2">
      <c r="B34" s="24" t="s">
        <v>342</v>
      </c>
      <c r="C34" s="6">
        <f>C32-C29-C27-C30</f>
        <v>24.536518300499999</v>
      </c>
      <c r="D34" s="6">
        <f>D32-D29-D27-D30</f>
        <v>24.871242692599999</v>
      </c>
      <c r="E34" s="6">
        <f>E32-E29-E27-E30</f>
        <v>25.311461004100003</v>
      </c>
      <c r="F34" s="6">
        <f>F32-F29-F27-F30</f>
        <v>25.453694370900003</v>
      </c>
      <c r="G34" s="6">
        <f>G32-G29-G27-G30</f>
        <v>25.7839709916</v>
      </c>
      <c r="H34" s="197"/>
      <c r="I34" s="385">
        <f t="shared" si="0"/>
        <v>0.33472439210000005</v>
      </c>
      <c r="J34" s="385">
        <f t="shared" si="0"/>
        <v>0.44021831150000423</v>
      </c>
      <c r="K34" s="385">
        <f t="shared" si="0"/>
        <v>0.14223336679999932</v>
      </c>
      <c r="L34" s="385">
        <f t="shared" si="0"/>
        <v>0.33027662069999764</v>
      </c>
    </row>
    <row r="35" spans="2:12" x14ac:dyDescent="0.2">
      <c r="B35" s="166" t="s">
        <v>32</v>
      </c>
      <c r="C35" s="384">
        <v>96.949477380000005</v>
      </c>
      <c r="D35" s="384">
        <v>98.573031940999996</v>
      </c>
      <c r="E35" s="384">
        <v>99.907228774999993</v>
      </c>
      <c r="F35" s="384">
        <v>100.9074767</v>
      </c>
      <c r="G35" s="384">
        <v>102.33936473</v>
      </c>
      <c r="H35" s="198"/>
      <c r="I35" s="386">
        <f t="shared" si="0"/>
        <v>1.6235545609999917</v>
      </c>
      <c r="J35" s="386">
        <f>E35-D35</f>
        <v>1.3341968339999966</v>
      </c>
      <c r="K35" s="386">
        <f>F35-E35</f>
        <v>1.0002479250000107</v>
      </c>
      <c r="L35" s="386">
        <f>G35-F35</f>
        <v>1.4318880299999961</v>
      </c>
    </row>
    <row r="36" spans="2:12" x14ac:dyDescent="0.2">
      <c r="B36" s="367" t="s">
        <v>552</v>
      </c>
    </row>
    <row r="39" spans="2:12" x14ac:dyDescent="0.2">
      <c r="B39" s="123"/>
    </row>
    <row r="40" spans="2:12" x14ac:dyDescent="0.2">
      <c r="B40" s="5"/>
      <c r="C40" s="368" t="s">
        <v>360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20.5703125" style="98" customWidth="1"/>
    <col min="17" max="17" width="14.7109375" style="98" customWidth="1"/>
    <col min="18" max="16384" width="9.140625" style="98"/>
  </cols>
  <sheetData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323"/>
      <c r="B4" s="323"/>
      <c r="C4" s="323"/>
      <c r="D4" s="323"/>
      <c r="E4" s="323"/>
      <c r="F4" s="323"/>
      <c r="G4" s="323"/>
      <c r="H4" s="323"/>
      <c r="I4" s="323"/>
      <c r="J4" s="323"/>
    </row>
    <row r="5" spans="1:17" x14ac:dyDescent="0.2">
      <c r="A5" s="323"/>
      <c r="B5" s="323"/>
      <c r="C5" s="323"/>
      <c r="D5" s="323"/>
      <c r="E5" s="323"/>
      <c r="F5" s="323"/>
      <c r="G5" s="323"/>
      <c r="H5" s="323"/>
      <c r="I5" s="323"/>
      <c r="J5" s="323"/>
      <c r="L5" s="120"/>
      <c r="P5" s="581" t="s">
        <v>361</v>
      </c>
      <c r="Q5" s="582"/>
    </row>
    <row r="6" spans="1:17" x14ac:dyDescent="0.2">
      <c r="A6" s="323"/>
      <c r="B6" s="323"/>
      <c r="C6" s="323"/>
      <c r="D6" s="323"/>
      <c r="E6" s="323"/>
      <c r="F6" s="323"/>
      <c r="G6" s="323"/>
      <c r="H6" s="323"/>
      <c r="I6" s="323"/>
      <c r="J6" s="323"/>
      <c r="L6" s="120"/>
      <c r="P6" s="208" t="s">
        <v>18</v>
      </c>
      <c r="Q6" s="209" t="s">
        <v>321</v>
      </c>
    </row>
    <row r="7" spans="1:17" x14ac:dyDescent="0.2">
      <c r="A7" s="323"/>
      <c r="B7" s="323"/>
      <c r="C7" s="323"/>
      <c r="D7" s="323"/>
      <c r="E7" s="323"/>
      <c r="F7" s="323"/>
      <c r="G7" s="323"/>
      <c r="H7" s="323"/>
      <c r="I7" s="323"/>
      <c r="J7" s="323"/>
      <c r="P7" s="210" t="s">
        <v>19</v>
      </c>
      <c r="Q7" s="182"/>
    </row>
    <row r="8" spans="1:17" x14ac:dyDescent="0.2">
      <c r="A8" s="323"/>
      <c r="B8" s="323"/>
      <c r="C8" s="323"/>
      <c r="D8" s="323"/>
      <c r="E8" s="323"/>
      <c r="F8" s="323"/>
      <c r="G8" s="323"/>
      <c r="H8" s="323"/>
      <c r="I8" s="323"/>
      <c r="J8" s="323"/>
      <c r="P8" s="210" t="s">
        <v>20</v>
      </c>
      <c r="Q8" s="182" t="s">
        <v>322</v>
      </c>
    </row>
    <row r="9" spans="1:17" x14ac:dyDescent="0.2">
      <c r="A9" s="323"/>
      <c r="B9" s="323"/>
      <c r="C9" s="323"/>
      <c r="D9" s="323"/>
      <c r="E9" s="323"/>
      <c r="F9" s="323"/>
      <c r="G9" s="323"/>
      <c r="H9" s="323"/>
      <c r="I9" s="323"/>
      <c r="J9" s="323"/>
      <c r="P9" s="210" t="s">
        <v>21</v>
      </c>
      <c r="Q9" s="182" t="s">
        <v>323</v>
      </c>
    </row>
    <row r="10" spans="1:17" x14ac:dyDescent="0.2">
      <c r="A10" s="323"/>
      <c r="B10" s="323"/>
      <c r="C10" s="323"/>
      <c r="D10" s="323"/>
      <c r="E10" s="323"/>
      <c r="F10" s="323"/>
      <c r="G10" s="323"/>
      <c r="H10" s="323"/>
      <c r="I10" s="323"/>
      <c r="J10" s="323"/>
      <c r="P10" s="210" t="s">
        <v>22</v>
      </c>
      <c r="Q10" s="182" t="s">
        <v>324</v>
      </c>
    </row>
    <row r="11" spans="1:17" x14ac:dyDescent="0.2">
      <c r="A11" s="323"/>
      <c r="B11" s="323"/>
      <c r="C11" s="323"/>
      <c r="D11" s="323"/>
      <c r="E11" s="323"/>
      <c r="F11" s="323"/>
      <c r="G11" s="323"/>
      <c r="H11" s="323"/>
      <c r="I11" s="323"/>
      <c r="J11" s="323"/>
      <c r="P11" s="211" t="s">
        <v>320</v>
      </c>
      <c r="Q11" s="182"/>
    </row>
    <row r="12" spans="1:17" x14ac:dyDescent="0.2">
      <c r="A12" s="323"/>
      <c r="B12" s="323"/>
      <c r="C12" s="323"/>
      <c r="D12" s="323"/>
      <c r="E12" s="323"/>
      <c r="F12" s="323"/>
      <c r="G12" s="323"/>
      <c r="H12" s="323"/>
      <c r="I12" s="323"/>
      <c r="J12" s="323"/>
      <c r="P12" s="210" t="s">
        <v>25</v>
      </c>
      <c r="Q12" s="182" t="s">
        <v>325</v>
      </c>
    </row>
    <row r="13" spans="1:17" x14ac:dyDescent="0.2">
      <c r="A13" s="323"/>
      <c r="B13" s="323"/>
      <c r="C13" s="323"/>
      <c r="D13" s="323"/>
      <c r="E13" s="323"/>
      <c r="F13" s="323"/>
      <c r="G13" s="323"/>
      <c r="H13" s="323"/>
      <c r="I13" s="323"/>
      <c r="J13" s="323"/>
      <c r="P13" s="210" t="s">
        <v>23</v>
      </c>
      <c r="Q13" s="182" t="s">
        <v>326</v>
      </c>
    </row>
    <row r="14" spans="1:17" x14ac:dyDescent="0.2">
      <c r="A14" s="323"/>
      <c r="B14" s="323"/>
      <c r="C14" s="323"/>
      <c r="D14" s="323"/>
      <c r="E14" s="323"/>
      <c r="F14" s="323"/>
      <c r="G14" s="323"/>
      <c r="H14" s="323"/>
      <c r="I14" s="323"/>
      <c r="J14" s="323"/>
      <c r="P14" s="210" t="s">
        <v>24</v>
      </c>
      <c r="Q14" s="182" t="s">
        <v>327</v>
      </c>
    </row>
    <row r="15" spans="1:17" x14ac:dyDescent="0.2">
      <c r="A15" s="323"/>
      <c r="B15" s="323"/>
      <c r="C15" s="323"/>
      <c r="D15" s="323"/>
      <c r="E15" s="323"/>
      <c r="F15" s="323"/>
      <c r="G15" s="323"/>
      <c r="H15" s="323"/>
      <c r="I15" s="323"/>
      <c r="J15" s="323"/>
      <c r="P15" s="210" t="s">
        <v>33</v>
      </c>
      <c r="Q15" s="182" t="s">
        <v>328</v>
      </c>
    </row>
    <row r="16" spans="1:17" x14ac:dyDescent="0.2">
      <c r="A16" s="323"/>
      <c r="B16" s="323"/>
      <c r="C16" s="323"/>
      <c r="D16" s="323"/>
      <c r="E16" s="323"/>
      <c r="F16" s="323"/>
      <c r="G16" s="323"/>
      <c r="H16" s="323"/>
      <c r="I16" s="323"/>
      <c r="J16" s="323"/>
      <c r="P16" s="210" t="s">
        <v>26</v>
      </c>
      <c r="Q16" s="182"/>
    </row>
    <row r="17" spans="1:17" x14ac:dyDescent="0.2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P17" s="210" t="s">
        <v>27</v>
      </c>
      <c r="Q17" s="182" t="s">
        <v>329</v>
      </c>
    </row>
    <row r="18" spans="1:17" x14ac:dyDescent="0.2">
      <c r="A18" s="323"/>
      <c r="B18" s="323"/>
      <c r="C18" s="323"/>
      <c r="D18" s="323"/>
      <c r="E18" s="323"/>
      <c r="F18" s="323"/>
      <c r="G18" s="323"/>
      <c r="H18" s="323"/>
      <c r="I18" s="323"/>
      <c r="J18" s="323"/>
      <c r="P18" s="210" t="s">
        <v>28</v>
      </c>
      <c r="Q18" s="182" t="s">
        <v>330</v>
      </c>
    </row>
    <row r="19" spans="1:17" x14ac:dyDescent="0.2">
      <c r="A19" s="323"/>
      <c r="B19" s="323"/>
      <c r="C19" s="323"/>
      <c r="D19" s="323"/>
      <c r="E19" s="323"/>
      <c r="F19" s="323"/>
      <c r="G19" s="323"/>
      <c r="H19" s="323"/>
      <c r="I19" s="323"/>
      <c r="J19" s="323"/>
      <c r="P19" s="210" t="s">
        <v>29</v>
      </c>
      <c r="Q19" s="182" t="s">
        <v>331</v>
      </c>
    </row>
    <row r="20" spans="1:17" x14ac:dyDescent="0.2">
      <c r="A20" s="323"/>
      <c r="B20" s="323"/>
      <c r="C20" s="323"/>
      <c r="D20" s="323"/>
      <c r="E20" s="323"/>
      <c r="F20" s="323"/>
      <c r="G20" s="323"/>
      <c r="H20" s="323"/>
      <c r="I20" s="323"/>
      <c r="J20" s="323"/>
      <c r="P20" s="210" t="s">
        <v>30</v>
      </c>
      <c r="Q20" s="182" t="s">
        <v>332</v>
      </c>
    </row>
    <row r="21" spans="1:17" x14ac:dyDescent="0.2">
      <c r="A21" s="323"/>
      <c r="B21" s="323"/>
      <c r="C21" s="323"/>
      <c r="D21" s="323"/>
      <c r="E21" s="323"/>
      <c r="F21" s="323"/>
      <c r="G21" s="323"/>
      <c r="H21" s="323"/>
      <c r="I21" s="323"/>
      <c r="J21" s="323"/>
      <c r="P21" s="210" t="s">
        <v>31</v>
      </c>
      <c r="Q21" s="182"/>
    </row>
    <row r="22" spans="1:17" x14ac:dyDescent="0.2">
      <c r="A22" s="323"/>
      <c r="B22" s="323"/>
      <c r="C22" s="323"/>
      <c r="D22" s="323"/>
      <c r="E22" s="323"/>
      <c r="F22" s="323"/>
      <c r="G22" s="323"/>
      <c r="H22" s="323"/>
      <c r="I22" s="323"/>
      <c r="J22" s="323"/>
      <c r="P22" s="212" t="s">
        <v>32</v>
      </c>
      <c r="Q22" s="183" t="s">
        <v>310</v>
      </c>
    </row>
    <row r="23" spans="1:17" x14ac:dyDescent="0.2">
      <c r="A23" s="323"/>
      <c r="B23" s="323"/>
      <c r="C23" s="323"/>
      <c r="D23" s="323"/>
      <c r="E23" s="323"/>
      <c r="F23" s="323"/>
      <c r="G23" s="323"/>
      <c r="H23" s="323"/>
      <c r="I23" s="323"/>
      <c r="J23" s="323"/>
    </row>
    <row r="24" spans="1:17" x14ac:dyDescent="0.2">
      <c r="A24" s="323"/>
      <c r="B24" s="323"/>
      <c r="C24" s="323"/>
      <c r="D24" s="323"/>
      <c r="E24" s="323"/>
      <c r="F24" s="323"/>
      <c r="G24" s="323"/>
      <c r="H24" s="323"/>
      <c r="I24" s="323"/>
      <c r="J24" s="323"/>
    </row>
    <row r="25" spans="1:17" x14ac:dyDescent="0.2">
      <c r="A25" s="323"/>
      <c r="B25" s="323"/>
      <c r="C25" s="323"/>
      <c r="D25" s="323"/>
      <c r="E25" s="323"/>
      <c r="F25" s="323"/>
      <c r="G25" s="323"/>
      <c r="H25" s="323"/>
      <c r="I25" s="323"/>
      <c r="J25" s="323"/>
    </row>
    <row r="26" spans="1:17" x14ac:dyDescent="0.2">
      <c r="B26" s="156"/>
      <c r="C26" s="161"/>
      <c r="D26" s="580" t="s">
        <v>498</v>
      </c>
      <c r="E26" s="580"/>
      <c r="F26" s="580"/>
      <c r="G26" s="580"/>
      <c r="H26" s="158"/>
      <c r="I26" s="159" t="s">
        <v>497</v>
      </c>
      <c r="J26" s="324"/>
      <c r="K26" s="159"/>
      <c r="L26" s="159"/>
    </row>
    <row r="27" spans="1:17" x14ac:dyDescent="0.2">
      <c r="B27" s="160" t="s">
        <v>17</v>
      </c>
      <c r="C27" s="161">
        <v>2016</v>
      </c>
      <c r="D27" s="161">
        <v>2017</v>
      </c>
      <c r="E27" s="161">
        <v>2018</v>
      </c>
      <c r="F27" s="161">
        <v>2019</v>
      </c>
      <c r="G27" s="161">
        <v>2020</v>
      </c>
      <c r="H27" s="161"/>
      <c r="I27" s="161">
        <v>2017</v>
      </c>
      <c r="J27" s="161">
        <v>2018</v>
      </c>
      <c r="K27" s="161">
        <v>2019</v>
      </c>
      <c r="L27" s="161">
        <v>2020</v>
      </c>
    </row>
    <row r="28" spans="1:17" x14ac:dyDescent="0.2">
      <c r="B28" s="162" t="s">
        <v>18</v>
      </c>
      <c r="C28" s="152">
        <v>37.459438526</v>
      </c>
      <c r="D28" s="152">
        <v>37.365951385000002</v>
      </c>
      <c r="E28" s="152">
        <v>37.289390971000003</v>
      </c>
      <c r="F28" s="152">
        <v>35.452481992000003</v>
      </c>
      <c r="G28" s="152">
        <v>34.823403499000001</v>
      </c>
      <c r="H28" s="163"/>
      <c r="I28" s="197">
        <f>D28-C28</f>
        <v>-9.3487140999997109E-2</v>
      </c>
      <c r="J28" s="197">
        <f>E28-D28</f>
        <v>-7.6560413999999355E-2</v>
      </c>
      <c r="K28" s="197">
        <f>F28-E28</f>
        <v>-1.8369089790000004</v>
      </c>
      <c r="L28" s="197">
        <f>G28-F28</f>
        <v>-0.62907849300000152</v>
      </c>
    </row>
    <row r="29" spans="1:17" x14ac:dyDescent="0.2">
      <c r="B29" s="162" t="s">
        <v>19</v>
      </c>
      <c r="C29" s="164">
        <f>SUM(C30:C32)</f>
        <v>21.910226508499999</v>
      </c>
      <c r="D29" s="164">
        <f t="shared" ref="D29:E29" si="0">SUM(D30:D32)</f>
        <v>22.868434539599999</v>
      </c>
      <c r="E29" s="164">
        <f t="shared" si="0"/>
        <v>25.294397789199998</v>
      </c>
      <c r="F29" s="164">
        <f t="shared" ref="F29" si="1">SUM(F30:F32)</f>
        <v>27.080503730099998</v>
      </c>
      <c r="G29" s="164">
        <f t="shared" ref="G29" si="2">SUM(G30:G32)</f>
        <v>28.796025395299999</v>
      </c>
      <c r="H29" s="164"/>
      <c r="I29" s="197">
        <f t="shared" ref="I29:L44" si="3">D29-C29</f>
        <v>0.95820803109999986</v>
      </c>
      <c r="J29" s="197">
        <f t="shared" si="3"/>
        <v>2.4259632495999988</v>
      </c>
      <c r="K29" s="197">
        <f t="shared" si="3"/>
        <v>1.7861059409000006</v>
      </c>
      <c r="L29" s="197">
        <f t="shared" si="3"/>
        <v>1.7155216652000007</v>
      </c>
    </row>
    <row r="30" spans="1:17" x14ac:dyDescent="0.2">
      <c r="B30" s="162" t="s">
        <v>20</v>
      </c>
      <c r="C30" s="152">
        <v>4.5967248197000004</v>
      </c>
      <c r="D30" s="152">
        <v>4.9641335204999999</v>
      </c>
      <c r="E30" s="152">
        <v>5.2951691370000002</v>
      </c>
      <c r="F30" s="152">
        <v>5.3527002065999998</v>
      </c>
      <c r="G30" s="152">
        <v>5.5149619321000003</v>
      </c>
      <c r="H30" s="164"/>
      <c r="I30" s="197">
        <f t="shared" si="3"/>
        <v>0.36740870079999954</v>
      </c>
      <c r="J30" s="197">
        <f t="shared" si="3"/>
        <v>0.33103561650000035</v>
      </c>
      <c r="K30" s="197">
        <f t="shared" si="3"/>
        <v>5.753106959999954E-2</v>
      </c>
      <c r="L30" s="197">
        <f t="shared" si="3"/>
        <v>0.16226172550000051</v>
      </c>
    </row>
    <row r="31" spans="1:17" x14ac:dyDescent="0.2">
      <c r="B31" s="162" t="s">
        <v>21</v>
      </c>
      <c r="C31" s="152">
        <v>2.4843548798000001</v>
      </c>
      <c r="D31" s="152">
        <v>2.2505834520999999</v>
      </c>
      <c r="E31" s="152">
        <v>2.0844820822000001</v>
      </c>
      <c r="F31" s="152">
        <v>1.9690156055000001</v>
      </c>
      <c r="G31" s="152">
        <v>1.9798807852</v>
      </c>
      <c r="H31" s="164"/>
      <c r="I31" s="197">
        <f t="shared" si="3"/>
        <v>-0.23377142770000026</v>
      </c>
      <c r="J31" s="197">
        <f t="shared" si="3"/>
        <v>-0.1661013698999998</v>
      </c>
      <c r="K31" s="197">
        <f t="shared" si="3"/>
        <v>-0.11546647669999999</v>
      </c>
      <c r="L31" s="197">
        <f t="shared" si="3"/>
        <v>1.0865179699999894E-2</v>
      </c>
    </row>
    <row r="32" spans="1:17" x14ac:dyDescent="0.2">
      <c r="B32" s="162" t="s">
        <v>22</v>
      </c>
      <c r="C32" s="152">
        <v>14.829146808999999</v>
      </c>
      <c r="D32" s="152">
        <v>15.653717566999999</v>
      </c>
      <c r="E32" s="152">
        <v>17.914746569999998</v>
      </c>
      <c r="F32" s="152">
        <v>19.758787917999999</v>
      </c>
      <c r="G32" s="152">
        <v>21.301182678</v>
      </c>
      <c r="H32" s="164"/>
      <c r="I32" s="197">
        <f t="shared" si="3"/>
        <v>0.82457075800000013</v>
      </c>
      <c r="J32" s="197">
        <f t="shared" si="3"/>
        <v>2.2610290029999991</v>
      </c>
      <c r="K32" s="197">
        <f t="shared" si="3"/>
        <v>1.8440413480000011</v>
      </c>
      <c r="L32" s="197">
        <f t="shared" si="3"/>
        <v>1.5423947600000005</v>
      </c>
    </row>
    <row r="33" spans="2:12" x14ac:dyDescent="0.2">
      <c r="B33" s="165" t="s">
        <v>320</v>
      </c>
      <c r="C33" s="163">
        <f>SUM(C34:C37)</f>
        <v>14.07099959049</v>
      </c>
      <c r="D33" s="163">
        <f t="shared" ref="D33:E33" si="4">SUM(D34:D37)</f>
        <v>14.184157191999999</v>
      </c>
      <c r="E33" s="163">
        <f t="shared" si="4"/>
        <v>14.4491626713</v>
      </c>
      <c r="F33" s="163">
        <f t="shared" ref="F33" si="5">SUM(F34:F37)</f>
        <v>14.45485010945</v>
      </c>
      <c r="G33" s="163">
        <f t="shared" ref="G33" si="6">SUM(G34:G37)</f>
        <v>14.435234797510002</v>
      </c>
      <c r="H33" s="163"/>
      <c r="I33" s="197">
        <f t="shared" si="3"/>
        <v>0.11315760150999843</v>
      </c>
      <c r="J33" s="197">
        <f t="shared" si="3"/>
        <v>0.26500547930000096</v>
      </c>
      <c r="K33" s="197">
        <f t="shared" si="3"/>
        <v>5.687438149999835E-3</v>
      </c>
      <c r="L33" s="197">
        <f t="shared" si="3"/>
        <v>-1.9615311939997326E-2</v>
      </c>
    </row>
    <row r="34" spans="2:12" x14ac:dyDescent="0.2">
      <c r="B34" s="162" t="s">
        <v>25</v>
      </c>
      <c r="C34" s="152">
        <v>11.262746197</v>
      </c>
      <c r="D34" s="152">
        <v>11.222929780999999</v>
      </c>
      <c r="E34" s="152">
        <v>11.401398274</v>
      </c>
      <c r="F34" s="152">
        <v>11.451943622</v>
      </c>
      <c r="G34" s="152">
        <v>11.429243053</v>
      </c>
      <c r="H34" s="163"/>
      <c r="I34" s="197">
        <f t="shared" si="3"/>
        <v>-3.9816416000000743E-2</v>
      </c>
      <c r="J34" s="197">
        <f>E34-D34</f>
        <v>0.17846849300000045</v>
      </c>
      <c r="K34" s="197">
        <f>F34-E34</f>
        <v>5.054534799999999E-2</v>
      </c>
      <c r="L34" s="197">
        <f>G34-F34</f>
        <v>-2.2700568999999504E-2</v>
      </c>
    </row>
    <row r="35" spans="2:12" x14ac:dyDescent="0.2">
      <c r="B35" s="162" t="s">
        <v>23</v>
      </c>
      <c r="C35" s="152">
        <v>0.84354625137000006</v>
      </c>
      <c r="D35" s="152">
        <v>0.80068197259999996</v>
      </c>
      <c r="E35" s="152">
        <v>0.80848197259999999</v>
      </c>
      <c r="F35" s="152">
        <v>0.78454331087999996</v>
      </c>
      <c r="G35" s="152">
        <v>0.75259531664000001</v>
      </c>
      <c r="H35" s="164"/>
      <c r="I35" s="197">
        <f t="shared" si="3"/>
        <v>-4.2864278770000097E-2</v>
      </c>
      <c r="J35" s="197">
        <f t="shared" si="3"/>
        <v>7.8000000000000291E-3</v>
      </c>
      <c r="K35" s="197">
        <f t="shared" si="3"/>
        <v>-2.3938661720000032E-2</v>
      </c>
      <c r="L35" s="197">
        <f t="shared" si="3"/>
        <v>-3.1947994239999944E-2</v>
      </c>
    </row>
    <row r="36" spans="2:12" x14ac:dyDescent="0.2">
      <c r="B36" s="162" t="s">
        <v>24</v>
      </c>
      <c r="C36" s="152">
        <v>1.6982804536</v>
      </c>
      <c r="D36" s="152">
        <v>1.8798974384</v>
      </c>
      <c r="E36" s="152">
        <v>1.9593083973000001</v>
      </c>
      <c r="F36" s="152">
        <v>1.9706527319</v>
      </c>
      <c r="G36" s="152">
        <v>2.0168171606</v>
      </c>
      <c r="H36" s="164"/>
      <c r="I36" s="197">
        <f t="shared" si="3"/>
        <v>0.18161698479999999</v>
      </c>
      <c r="J36" s="197">
        <f t="shared" si="3"/>
        <v>7.941095890000005E-2</v>
      </c>
      <c r="K36" s="197">
        <f t="shared" si="3"/>
        <v>1.134433459999995E-2</v>
      </c>
      <c r="L36" s="197">
        <f t="shared" si="3"/>
        <v>4.6164428700000038E-2</v>
      </c>
    </row>
    <row r="37" spans="2:12" x14ac:dyDescent="0.2">
      <c r="B37" s="162" t="s">
        <v>33</v>
      </c>
      <c r="C37" s="152">
        <v>0.26642668852000001</v>
      </c>
      <c r="D37" s="152">
        <v>0.28064800000000001</v>
      </c>
      <c r="E37" s="152">
        <v>0.27997402739999999</v>
      </c>
      <c r="F37" s="152">
        <v>0.24771044467</v>
      </c>
      <c r="G37" s="152">
        <v>0.23657926727</v>
      </c>
      <c r="H37" s="164"/>
      <c r="I37" s="197">
        <f t="shared" si="3"/>
        <v>1.4221311479999998E-2</v>
      </c>
      <c r="J37" s="197">
        <f t="shared" si="3"/>
        <v>-6.739726000000168E-4</v>
      </c>
      <c r="K37" s="197">
        <f t="shared" si="3"/>
        <v>-3.226358272999999E-2</v>
      </c>
      <c r="L37" s="197">
        <f t="shared" si="3"/>
        <v>-1.1131177399999997E-2</v>
      </c>
    </row>
    <row r="38" spans="2:12" x14ac:dyDescent="0.2">
      <c r="B38" s="162" t="s">
        <v>26</v>
      </c>
      <c r="C38" s="164">
        <f>SUM(C39:C42)</f>
        <v>5.28398337435</v>
      </c>
      <c r="D38" s="164">
        <f t="shared" ref="D38:E38" si="7">SUM(D39:D42)</f>
        <v>5.3459050931699998</v>
      </c>
      <c r="E38" s="164">
        <f t="shared" si="7"/>
        <v>5.41049878901</v>
      </c>
      <c r="F38" s="164">
        <f t="shared" ref="F38" si="8">SUM(F39:F42)</f>
        <v>5.6509291923799996</v>
      </c>
      <c r="G38" s="164">
        <f t="shared" ref="G38" si="9">SUM(G39:G42)</f>
        <v>5.9569341013899999</v>
      </c>
      <c r="H38" s="164"/>
      <c r="I38" s="197">
        <f t="shared" si="3"/>
        <v>6.192171881999986E-2</v>
      </c>
      <c r="J38" s="197">
        <f t="shared" si="3"/>
        <v>6.4593695840000187E-2</v>
      </c>
      <c r="K38" s="197">
        <f t="shared" si="3"/>
        <v>0.24043040336999955</v>
      </c>
      <c r="L38" s="197">
        <f t="shared" si="3"/>
        <v>0.30600490901000033</v>
      </c>
    </row>
    <row r="39" spans="2:12" x14ac:dyDescent="0.2">
      <c r="B39" s="162" t="s">
        <v>27</v>
      </c>
      <c r="C39" s="152">
        <v>0.70877014754000001</v>
      </c>
      <c r="D39" s="152">
        <v>0.67622804110000001</v>
      </c>
      <c r="E39" s="152">
        <v>0.67855954794999995</v>
      </c>
      <c r="F39" s="152">
        <v>0.67619151066000005</v>
      </c>
      <c r="G39" s="152">
        <v>0.69337583584999996</v>
      </c>
      <c r="H39" s="164"/>
      <c r="I39" s="197">
        <f t="shared" si="3"/>
        <v>-3.2542106439999996E-2</v>
      </c>
      <c r="J39" s="197">
        <f t="shared" si="3"/>
        <v>2.3315068499999425E-3</v>
      </c>
      <c r="K39" s="197">
        <f t="shared" si="3"/>
        <v>-2.3680372899999025E-3</v>
      </c>
      <c r="L39" s="197">
        <f t="shared" si="3"/>
        <v>1.7184325189999905E-2</v>
      </c>
    </row>
    <row r="40" spans="2:12" x14ac:dyDescent="0.2">
      <c r="B40" s="162" t="s">
        <v>28</v>
      </c>
      <c r="C40" s="152">
        <v>3.2429578361</v>
      </c>
      <c r="D40" s="152">
        <v>3.3664521096</v>
      </c>
      <c r="E40" s="152">
        <v>3.4277836164000002</v>
      </c>
      <c r="F40" s="152">
        <v>3.6673079045999999</v>
      </c>
      <c r="G40" s="152">
        <v>3.9698304893</v>
      </c>
      <c r="H40" s="164"/>
      <c r="I40" s="197">
        <f t="shared" si="3"/>
        <v>0.12349427349999997</v>
      </c>
      <c r="J40" s="197">
        <f t="shared" si="3"/>
        <v>6.1331506800000213E-2</v>
      </c>
      <c r="K40" s="197">
        <f t="shared" si="3"/>
        <v>0.23952428819999971</v>
      </c>
      <c r="L40" s="197">
        <f t="shared" si="3"/>
        <v>0.30252258470000015</v>
      </c>
    </row>
    <row r="41" spans="2:12" x14ac:dyDescent="0.2">
      <c r="B41" s="162" t="s">
        <v>29</v>
      </c>
      <c r="C41" s="152">
        <v>0.91189181966999999</v>
      </c>
      <c r="D41" s="152">
        <v>0.87951634246999999</v>
      </c>
      <c r="E41" s="152">
        <v>0.88959853425000002</v>
      </c>
      <c r="F41" s="152">
        <v>0.90432677786000004</v>
      </c>
      <c r="G41" s="152">
        <v>0.89837310250000002</v>
      </c>
      <c r="H41" s="164"/>
      <c r="I41" s="197">
        <f t="shared" si="3"/>
        <v>-3.2375477200000002E-2</v>
      </c>
      <c r="J41" s="197">
        <f t="shared" si="3"/>
        <v>1.0082191780000027E-2</v>
      </c>
      <c r="K41" s="197">
        <f t="shared" si="3"/>
        <v>1.4728243610000025E-2</v>
      </c>
      <c r="L41" s="197">
        <f t="shared" si="3"/>
        <v>-5.9536753600000214E-3</v>
      </c>
    </row>
    <row r="42" spans="2:12" x14ac:dyDescent="0.2">
      <c r="B42" s="162" t="s">
        <v>30</v>
      </c>
      <c r="C42" s="152">
        <v>0.42036357103999999</v>
      </c>
      <c r="D42" s="152">
        <v>0.42370859999999999</v>
      </c>
      <c r="E42" s="152">
        <v>0.41455709041</v>
      </c>
      <c r="F42" s="152">
        <v>0.40310299925999998</v>
      </c>
      <c r="G42" s="152">
        <v>0.39535467374</v>
      </c>
      <c r="H42" s="164"/>
      <c r="I42" s="197">
        <f t="shared" si="3"/>
        <v>3.3450289599999961E-3</v>
      </c>
      <c r="J42" s="197">
        <f t="shared" si="3"/>
        <v>-9.1515095899999954E-3</v>
      </c>
      <c r="K42" s="197">
        <f t="shared" si="3"/>
        <v>-1.1454091150000012E-2</v>
      </c>
      <c r="L42" s="197">
        <f t="shared" si="3"/>
        <v>-7.7483255199999879E-3</v>
      </c>
    </row>
    <row r="43" spans="2:12" x14ac:dyDescent="0.2">
      <c r="B43" s="162" t="s">
        <v>31</v>
      </c>
      <c r="C43" s="163">
        <f>C44-C28-C29-C33-C38</f>
        <v>18.757788991659996</v>
      </c>
      <c r="D43" s="163">
        <f t="shared" ref="D43:E43" si="10">D44-D28-D29-D33-D38</f>
        <v>18.365892658229999</v>
      </c>
      <c r="E43" s="163">
        <f t="shared" si="10"/>
        <v>18.271976459489991</v>
      </c>
      <c r="F43" s="163">
        <f t="shared" ref="F43" si="11">F44-F28-F29-F33-F38</f>
        <v>18.377361896070006</v>
      </c>
      <c r="G43" s="163">
        <f t="shared" ref="G43" si="12">G44-G28-G29-G33-G38</f>
        <v>18.6116615368</v>
      </c>
      <c r="H43" s="163"/>
      <c r="I43" s="197">
        <f t="shared" si="3"/>
        <v>-0.39189633342999741</v>
      </c>
      <c r="J43" s="197">
        <f t="shared" ref="J43:L44" si="13">E43-D43</f>
        <v>-9.3916198740007673E-2</v>
      </c>
      <c r="K43" s="197">
        <f t="shared" si="13"/>
        <v>0.10538543658001487</v>
      </c>
      <c r="L43" s="197">
        <f t="shared" si="13"/>
        <v>0.23429964072999354</v>
      </c>
    </row>
    <row r="44" spans="2:12" x14ac:dyDescent="0.2">
      <c r="B44" s="166" t="s">
        <v>32</v>
      </c>
      <c r="C44" s="168">
        <v>97.482436991</v>
      </c>
      <c r="D44" s="168">
        <v>98.130340868000005</v>
      </c>
      <c r="E44" s="168">
        <v>100.71542667999999</v>
      </c>
      <c r="F44" s="168">
        <v>101.01612692</v>
      </c>
      <c r="G44" s="168">
        <v>102.62325933</v>
      </c>
      <c r="H44" s="167"/>
      <c r="I44" s="198">
        <f t="shared" si="3"/>
        <v>0.64790387700000451</v>
      </c>
      <c r="J44" s="198">
        <f t="shared" si="13"/>
        <v>2.5850858119999884</v>
      </c>
      <c r="K44" s="198">
        <f t="shared" si="13"/>
        <v>0.30070024000001183</v>
      </c>
      <c r="L44" s="198">
        <f t="shared" si="13"/>
        <v>1.6071324099999913</v>
      </c>
    </row>
    <row r="45" spans="2:12" x14ac:dyDescent="0.2">
      <c r="B45" s="195"/>
      <c r="C45" s="152"/>
      <c r="D45" s="152"/>
      <c r="E45" s="152"/>
      <c r="H45" s="196"/>
      <c r="I45" s="164"/>
      <c r="J45" s="196"/>
      <c r="K45" s="196"/>
      <c r="L45" s="196"/>
    </row>
    <row r="46" spans="2:12" x14ac:dyDescent="0.2">
      <c r="B46" s="367" t="s">
        <v>552</v>
      </c>
    </row>
    <row r="47" spans="2:12" x14ac:dyDescent="0.2">
      <c r="B47" s="367"/>
    </row>
    <row r="48" spans="2:12" x14ac:dyDescent="0.2">
      <c r="B48" s="367"/>
    </row>
    <row r="49" spans="1:6" ht="25.5" x14ac:dyDescent="0.2">
      <c r="A49" s="147"/>
      <c r="B49" s="147"/>
      <c r="C49" s="485" t="s">
        <v>470</v>
      </c>
      <c r="D49" s="485" t="s">
        <v>471</v>
      </c>
      <c r="E49" s="542" t="s">
        <v>238</v>
      </c>
      <c r="F49" s="542" t="s">
        <v>480</v>
      </c>
    </row>
    <row r="50" spans="1:6" ht="15" x14ac:dyDescent="0.25">
      <c r="A50" s="30">
        <f>+YEAR(B50)</f>
        <v>2017</v>
      </c>
      <c r="B50" s="129">
        <v>42736</v>
      </c>
      <c r="C50" s="130">
        <v>97.363521792</v>
      </c>
      <c r="D50" s="100" t="e">
        <v>#N/A</v>
      </c>
      <c r="E50" s="131"/>
      <c r="F50" s="541">
        <v>97.363521792</v>
      </c>
    </row>
    <row r="51" spans="1:6" ht="15" x14ac:dyDescent="0.25">
      <c r="A51" s="30">
        <f t="shared" ref="A51:A91" si="14">+YEAR(B51)</f>
        <v>2017</v>
      </c>
      <c r="B51" s="129">
        <v>42767</v>
      </c>
      <c r="C51" s="130">
        <v>97.515071148000004</v>
      </c>
      <c r="D51" s="100" t="e">
        <v>#N/A</v>
      </c>
      <c r="E51" s="140">
        <f t="shared" ref="E51:E60" si="15">AVERAGEIF($A$34:$A$97,A51,$F$34:$F$97)</f>
        <v>98.12672317516666</v>
      </c>
      <c r="F51" s="541">
        <v>97.515071148000004</v>
      </c>
    </row>
    <row r="52" spans="1:6" ht="15" x14ac:dyDescent="0.25">
      <c r="A52" s="30">
        <f t="shared" si="14"/>
        <v>2017</v>
      </c>
      <c r="B52" s="129">
        <v>42795</v>
      </c>
      <c r="C52" s="130">
        <v>96.869617069</v>
      </c>
      <c r="D52" s="100" t="e">
        <v>#N/A</v>
      </c>
      <c r="E52" s="140">
        <f t="shared" si="15"/>
        <v>98.12672317516666</v>
      </c>
      <c r="F52" s="541">
        <v>96.869617069</v>
      </c>
    </row>
    <row r="53" spans="1:6" ht="15" x14ac:dyDescent="0.25">
      <c r="A53" s="30">
        <f t="shared" si="14"/>
        <v>2017</v>
      </c>
      <c r="B53" s="129">
        <v>42826</v>
      </c>
      <c r="C53" s="130">
        <v>96.682033343000001</v>
      </c>
      <c r="D53" s="100" t="e">
        <v>#N/A</v>
      </c>
      <c r="E53" s="140">
        <f t="shared" si="15"/>
        <v>98.12672317516666</v>
      </c>
      <c r="F53" s="541">
        <v>96.682033343000001</v>
      </c>
    </row>
    <row r="54" spans="1:6" ht="15" x14ac:dyDescent="0.25">
      <c r="A54" s="30">
        <f t="shared" si="14"/>
        <v>2017</v>
      </c>
      <c r="B54" s="129">
        <v>42856</v>
      </c>
      <c r="C54" s="130">
        <v>97.622948164999997</v>
      </c>
      <c r="D54" s="100" t="e">
        <v>#N/A</v>
      </c>
      <c r="E54" s="140">
        <f t="shared" si="15"/>
        <v>98.12672317516666</v>
      </c>
      <c r="F54" s="541">
        <v>97.622948164999997</v>
      </c>
    </row>
    <row r="55" spans="1:6" ht="15" x14ac:dyDescent="0.25">
      <c r="A55" s="30">
        <f t="shared" si="14"/>
        <v>2017</v>
      </c>
      <c r="B55" s="129">
        <v>42887</v>
      </c>
      <c r="C55" s="130">
        <v>98.371050260999993</v>
      </c>
      <c r="D55" s="100" t="e">
        <v>#N/A</v>
      </c>
      <c r="E55" s="140">
        <f t="shared" si="15"/>
        <v>98.12672317516666</v>
      </c>
      <c r="F55" s="541">
        <v>98.371050260999993</v>
      </c>
    </row>
    <row r="56" spans="1:6" ht="15" x14ac:dyDescent="0.25">
      <c r="A56" s="30">
        <f t="shared" si="14"/>
        <v>2017</v>
      </c>
      <c r="B56" s="129">
        <v>42917</v>
      </c>
      <c r="C56" s="130">
        <v>99.072059780000004</v>
      </c>
      <c r="D56" s="100" t="e">
        <v>#N/A</v>
      </c>
      <c r="E56" s="140">
        <f t="shared" si="15"/>
        <v>98.12672317516666</v>
      </c>
      <c r="F56" s="541">
        <v>99.072059780000004</v>
      </c>
    </row>
    <row r="57" spans="1:6" ht="15" x14ac:dyDescent="0.25">
      <c r="A57" s="30">
        <f t="shared" si="14"/>
        <v>2017</v>
      </c>
      <c r="B57" s="129">
        <v>42948</v>
      </c>
      <c r="C57" s="130">
        <v>98.318946514000004</v>
      </c>
      <c r="D57" s="100" t="e">
        <v>#N/A</v>
      </c>
      <c r="E57" s="140">
        <f t="shared" si="15"/>
        <v>98.12672317516666</v>
      </c>
      <c r="F57" s="541">
        <v>98.318946514000004</v>
      </c>
    </row>
    <row r="58" spans="1:6" ht="15" x14ac:dyDescent="0.25">
      <c r="A58" s="30">
        <f t="shared" si="14"/>
        <v>2017</v>
      </c>
      <c r="B58" s="129">
        <v>42979</v>
      </c>
      <c r="C58" s="130">
        <v>98.423509488999997</v>
      </c>
      <c r="D58" s="100" t="e">
        <v>#N/A</v>
      </c>
      <c r="E58" s="140">
        <f t="shared" si="15"/>
        <v>98.12672317516666</v>
      </c>
      <c r="F58" s="541">
        <v>98.423509488999997</v>
      </c>
    </row>
    <row r="59" spans="1:6" ht="15" x14ac:dyDescent="0.25">
      <c r="A59" s="30">
        <f t="shared" si="14"/>
        <v>2017</v>
      </c>
      <c r="B59" s="129">
        <v>43009</v>
      </c>
      <c r="C59" s="130">
        <v>98.946658374999998</v>
      </c>
      <c r="D59" s="100" t="e">
        <v>#N/A</v>
      </c>
      <c r="E59" s="140">
        <f t="shared" si="15"/>
        <v>98.12672317516666</v>
      </c>
      <c r="F59" s="541">
        <v>98.946658374999998</v>
      </c>
    </row>
    <row r="60" spans="1:6" ht="15" x14ac:dyDescent="0.25">
      <c r="A60" s="30">
        <f t="shared" si="14"/>
        <v>2017</v>
      </c>
      <c r="B60" s="129">
        <v>43040</v>
      </c>
      <c r="C60" s="130">
        <v>99.544797931000005</v>
      </c>
      <c r="D60" s="100" t="e">
        <v>#N/A</v>
      </c>
      <c r="E60" s="140">
        <f t="shared" si="15"/>
        <v>98.12672317516666</v>
      </c>
      <c r="F60" s="541">
        <v>99.544797931000005</v>
      </c>
    </row>
    <row r="61" spans="1:6" ht="15" x14ac:dyDescent="0.25">
      <c r="A61" s="30">
        <f t="shared" si="14"/>
        <v>2017</v>
      </c>
      <c r="B61" s="129">
        <v>43070</v>
      </c>
      <c r="C61" s="130">
        <v>98.790464235000002</v>
      </c>
      <c r="D61" s="100" t="e">
        <v>#N/A</v>
      </c>
      <c r="E61" s="131"/>
      <c r="F61" s="541">
        <v>98.790464235000002</v>
      </c>
    </row>
    <row r="62" spans="1:6" ht="15" x14ac:dyDescent="0.25">
      <c r="A62" s="30">
        <f t="shared" si="14"/>
        <v>2018</v>
      </c>
      <c r="B62" s="129">
        <v>43101</v>
      </c>
      <c r="C62" s="130">
        <v>99.124562128999997</v>
      </c>
      <c r="D62" s="100" t="e">
        <v>#N/A</v>
      </c>
      <c r="E62" s="131"/>
      <c r="F62" s="541">
        <v>99.124562128999997</v>
      </c>
    </row>
    <row r="63" spans="1:6" ht="15" x14ac:dyDescent="0.25">
      <c r="A63" s="30">
        <f t="shared" si="14"/>
        <v>2018</v>
      </c>
      <c r="B63" s="129">
        <v>43132</v>
      </c>
      <c r="C63" s="130">
        <v>99.388755758000002</v>
      </c>
      <c r="D63" s="100" t="e">
        <v>#N/A</v>
      </c>
      <c r="E63" s="140">
        <f t="shared" ref="E63:E72" si="16">AVERAGEIF($A$34:$A$97,A63,$F$34:$F$97)</f>
        <v>100.70757150283333</v>
      </c>
      <c r="F63" s="541">
        <v>99.388755758000002</v>
      </c>
    </row>
    <row r="64" spans="1:6" ht="15" x14ac:dyDescent="0.25">
      <c r="A64" s="30">
        <f t="shared" si="14"/>
        <v>2018</v>
      </c>
      <c r="B64" s="129">
        <v>43160</v>
      </c>
      <c r="C64" s="130">
        <v>99.472118879000007</v>
      </c>
      <c r="D64" s="100" t="e">
        <v>#N/A</v>
      </c>
      <c r="E64" s="140">
        <f t="shared" si="16"/>
        <v>100.70757150283333</v>
      </c>
      <c r="F64" s="541">
        <v>99.472118879000007</v>
      </c>
    </row>
    <row r="65" spans="1:6" ht="15" x14ac:dyDescent="0.25">
      <c r="A65" s="30">
        <f t="shared" si="14"/>
        <v>2018</v>
      </c>
      <c r="B65" s="129">
        <v>43191</v>
      </c>
      <c r="C65" s="130">
        <v>99.539457669000001</v>
      </c>
      <c r="D65" s="100" t="e">
        <v>#N/A</v>
      </c>
      <c r="E65" s="140">
        <f t="shared" si="16"/>
        <v>100.70757150283333</v>
      </c>
      <c r="F65" s="541">
        <v>99.539457669000001</v>
      </c>
    </row>
    <row r="66" spans="1:6" ht="15" x14ac:dyDescent="0.25">
      <c r="A66" s="30">
        <f t="shared" si="14"/>
        <v>2018</v>
      </c>
      <c r="B66" s="129">
        <v>43221</v>
      </c>
      <c r="C66" s="130">
        <v>99.521309338999998</v>
      </c>
      <c r="D66" s="100" t="e">
        <v>#N/A</v>
      </c>
      <c r="E66" s="140">
        <f t="shared" si="16"/>
        <v>100.70757150283333</v>
      </c>
      <c r="F66" s="541">
        <v>99.521309338999998</v>
      </c>
    </row>
    <row r="67" spans="1:6" ht="15" x14ac:dyDescent="0.25">
      <c r="A67" s="30">
        <f t="shared" si="14"/>
        <v>2018</v>
      </c>
      <c r="B67" s="129">
        <v>43252</v>
      </c>
      <c r="C67" s="130">
        <v>100.36946377</v>
      </c>
      <c r="D67" s="100" t="e">
        <v>#N/A</v>
      </c>
      <c r="E67" s="140">
        <f t="shared" si="16"/>
        <v>100.70757150283333</v>
      </c>
      <c r="F67" s="541">
        <v>100.36946377</v>
      </c>
    </row>
    <row r="68" spans="1:6" ht="15" x14ac:dyDescent="0.25">
      <c r="A68" s="30">
        <f t="shared" si="14"/>
        <v>2018</v>
      </c>
      <c r="B68" s="129">
        <v>43282</v>
      </c>
      <c r="C68" s="130">
        <v>101.14277242999999</v>
      </c>
      <c r="D68" s="100" t="e">
        <v>#N/A</v>
      </c>
      <c r="E68" s="140">
        <f t="shared" si="16"/>
        <v>100.70757150283333</v>
      </c>
      <c r="F68" s="541">
        <v>101.14277242999999</v>
      </c>
    </row>
    <row r="69" spans="1:6" ht="15" x14ac:dyDescent="0.25">
      <c r="A69" s="30">
        <f t="shared" si="14"/>
        <v>2018</v>
      </c>
      <c r="B69" s="129">
        <v>43313</v>
      </c>
      <c r="C69" s="130">
        <v>101.59675283999999</v>
      </c>
      <c r="D69" s="100" t="e">
        <v>#N/A</v>
      </c>
      <c r="E69" s="140">
        <f t="shared" si="16"/>
        <v>100.70757150283333</v>
      </c>
      <c r="F69" s="541">
        <v>101.59675283999999</v>
      </c>
    </row>
    <row r="70" spans="1:6" ht="15" x14ac:dyDescent="0.25">
      <c r="A70" s="30">
        <f t="shared" si="14"/>
        <v>2018</v>
      </c>
      <c r="B70" s="129">
        <v>43344</v>
      </c>
      <c r="C70" s="130">
        <v>101.61861167000001</v>
      </c>
      <c r="D70" s="100" t="e">
        <v>#N/A</v>
      </c>
      <c r="E70" s="140">
        <f t="shared" si="16"/>
        <v>100.70757150283333</v>
      </c>
      <c r="F70" s="541">
        <v>101.61861167000001</v>
      </c>
    </row>
    <row r="71" spans="1:6" ht="15" x14ac:dyDescent="0.25">
      <c r="A71" s="30">
        <f t="shared" si="14"/>
        <v>2018</v>
      </c>
      <c r="B71" s="129">
        <v>43374</v>
      </c>
      <c r="C71" s="130">
        <v>102.49202416</v>
      </c>
      <c r="D71" s="100" t="e">
        <v>#N/A</v>
      </c>
      <c r="E71" s="140">
        <f t="shared" si="16"/>
        <v>100.70757150283333</v>
      </c>
      <c r="F71" s="541">
        <v>102.49202416</v>
      </c>
    </row>
    <row r="72" spans="1:6" ht="15" x14ac:dyDescent="0.25">
      <c r="A72" s="30">
        <f t="shared" si="14"/>
        <v>2018</v>
      </c>
      <c r="B72" s="129">
        <v>43405</v>
      </c>
      <c r="C72" s="130">
        <v>102.39206133</v>
      </c>
      <c r="D72" s="100" t="e">
        <v>#N/A</v>
      </c>
      <c r="E72" s="140">
        <f t="shared" si="16"/>
        <v>100.70757150283333</v>
      </c>
      <c r="F72" s="541">
        <v>102.39206133</v>
      </c>
    </row>
    <row r="73" spans="1:6" ht="15" x14ac:dyDescent="0.25">
      <c r="A73" s="30">
        <f t="shared" si="14"/>
        <v>2018</v>
      </c>
      <c r="B73" s="129">
        <v>43435</v>
      </c>
      <c r="C73" s="130">
        <v>101.83296806</v>
      </c>
      <c r="D73" s="100" t="e">
        <v>#N/A</v>
      </c>
      <c r="E73" s="131"/>
      <c r="F73" s="541">
        <v>101.83296806</v>
      </c>
    </row>
    <row r="74" spans="1:6" ht="15" x14ac:dyDescent="0.25">
      <c r="A74" s="30">
        <f t="shared" si="14"/>
        <v>2019</v>
      </c>
      <c r="B74" s="129">
        <v>43466</v>
      </c>
      <c r="C74" s="130">
        <v>100.19597877</v>
      </c>
      <c r="D74" s="100" t="e">
        <v>#N/A</v>
      </c>
      <c r="E74" s="131"/>
      <c r="F74" s="541">
        <v>100.19597877</v>
      </c>
    </row>
    <row r="75" spans="1:6" ht="15" x14ac:dyDescent="0.25">
      <c r="A75" s="30">
        <f t="shared" si="14"/>
        <v>2019</v>
      </c>
      <c r="B75" s="129">
        <v>43497</v>
      </c>
      <c r="C75" s="130">
        <v>99.946458000000007</v>
      </c>
      <c r="D75" s="100" t="e">
        <v>#N/A</v>
      </c>
      <c r="E75" s="140">
        <f t="shared" ref="E75:E84" si="17">AVERAGEIF($A$34:$A$97,A75,$F$34:$F$97)</f>
        <v>101.01141261383333</v>
      </c>
      <c r="F75" s="541">
        <v>99.946458000000007</v>
      </c>
    </row>
    <row r="76" spans="1:6" ht="15" x14ac:dyDescent="0.25">
      <c r="A76" s="30">
        <f t="shared" si="14"/>
        <v>2019</v>
      </c>
      <c r="B76" s="129">
        <v>43525</v>
      </c>
      <c r="C76" s="130">
        <v>99.920371226</v>
      </c>
      <c r="D76" s="100" t="e">
        <v>#N/A</v>
      </c>
      <c r="E76" s="140">
        <f t="shared" si="17"/>
        <v>101.01141261383333</v>
      </c>
      <c r="F76" s="541">
        <v>99.920371226</v>
      </c>
    </row>
    <row r="77" spans="1:6" ht="15" x14ac:dyDescent="0.25">
      <c r="A77" s="30">
        <f t="shared" si="14"/>
        <v>2019</v>
      </c>
      <c r="B77" s="129">
        <v>43556</v>
      </c>
      <c r="C77" s="130">
        <v>100.019125</v>
      </c>
      <c r="D77" s="100" t="e">
        <v>#N/A</v>
      </c>
      <c r="E77" s="140">
        <f t="shared" si="17"/>
        <v>101.01141261383333</v>
      </c>
      <c r="F77" s="541">
        <v>100.019125</v>
      </c>
    </row>
    <row r="78" spans="1:6" ht="15" x14ac:dyDescent="0.25">
      <c r="A78" s="30">
        <f t="shared" si="14"/>
        <v>2019</v>
      </c>
      <c r="B78" s="129">
        <v>43586</v>
      </c>
      <c r="C78" s="130">
        <v>100.18850797</v>
      </c>
      <c r="D78" s="100" t="e">
        <v>#N/A</v>
      </c>
      <c r="E78" s="140">
        <f t="shared" si="17"/>
        <v>101.01141261383333</v>
      </c>
      <c r="F78" s="541">
        <v>100.18850797</v>
      </c>
    </row>
    <row r="79" spans="1:6" ht="15" x14ac:dyDescent="0.25">
      <c r="A79" s="30">
        <f t="shared" si="14"/>
        <v>2019</v>
      </c>
      <c r="B79" s="129">
        <v>43617</v>
      </c>
      <c r="C79" s="130">
        <v>100.78822475</v>
      </c>
      <c r="D79" s="100" t="e">
        <v>#N/A</v>
      </c>
      <c r="E79" s="140">
        <f t="shared" si="17"/>
        <v>101.01141261383333</v>
      </c>
      <c r="F79" s="541">
        <v>100.78822475</v>
      </c>
    </row>
    <row r="80" spans="1:6" ht="15" x14ac:dyDescent="0.25">
      <c r="A80" s="30">
        <f t="shared" si="14"/>
        <v>2019</v>
      </c>
      <c r="B80" s="129">
        <v>43647</v>
      </c>
      <c r="C80" s="130">
        <v>100.47179523</v>
      </c>
      <c r="D80" s="100">
        <v>100.47179523</v>
      </c>
      <c r="E80" s="140">
        <f t="shared" si="17"/>
        <v>101.01141261383333</v>
      </c>
      <c r="F80" s="541">
        <v>100.47179523</v>
      </c>
    </row>
    <row r="81" spans="1:6" ht="15" x14ac:dyDescent="0.25">
      <c r="A81" s="30">
        <f t="shared" si="14"/>
        <v>2019</v>
      </c>
      <c r="B81" s="129">
        <v>43678</v>
      </c>
      <c r="C81" s="130" t="e">
        <v>#N/A</v>
      </c>
      <c r="D81" s="100">
        <v>101.57262939</v>
      </c>
      <c r="E81" s="140">
        <f t="shared" si="17"/>
        <v>101.01141261383333</v>
      </c>
      <c r="F81" s="541">
        <v>101.57262939</v>
      </c>
    </row>
    <row r="82" spans="1:6" ht="15" x14ac:dyDescent="0.25">
      <c r="A82" s="30">
        <f t="shared" si="14"/>
        <v>2019</v>
      </c>
      <c r="B82" s="129">
        <v>43709</v>
      </c>
      <c r="C82" s="130" t="e">
        <v>#N/A</v>
      </c>
      <c r="D82" s="100">
        <v>102.20908072</v>
      </c>
      <c r="E82" s="140">
        <f t="shared" si="17"/>
        <v>101.01141261383333</v>
      </c>
      <c r="F82" s="541">
        <v>102.20908072</v>
      </c>
    </row>
    <row r="83" spans="1:6" ht="15" x14ac:dyDescent="0.25">
      <c r="A83" s="30">
        <f t="shared" si="14"/>
        <v>2019</v>
      </c>
      <c r="B83" s="129">
        <v>43739</v>
      </c>
      <c r="C83" s="130" t="e">
        <v>#N/A</v>
      </c>
      <c r="D83" s="100">
        <v>102.31648074</v>
      </c>
      <c r="E83" s="140">
        <f t="shared" si="17"/>
        <v>101.01141261383333</v>
      </c>
      <c r="F83" s="541">
        <v>102.31648074</v>
      </c>
    </row>
    <row r="84" spans="1:6" ht="15" x14ac:dyDescent="0.25">
      <c r="A84" s="30">
        <f t="shared" si="14"/>
        <v>2019</v>
      </c>
      <c r="B84" s="129">
        <v>43770</v>
      </c>
      <c r="C84" s="130" t="e">
        <v>#N/A</v>
      </c>
      <c r="D84" s="100">
        <v>102.50336093999999</v>
      </c>
      <c r="E84" s="140">
        <f t="shared" si="17"/>
        <v>101.01141261383333</v>
      </c>
      <c r="F84" s="541">
        <v>102.50336093999999</v>
      </c>
    </row>
    <row r="85" spans="1:6" ht="15" x14ac:dyDescent="0.25">
      <c r="A85" s="30">
        <f t="shared" si="14"/>
        <v>2019</v>
      </c>
      <c r="B85" s="129">
        <v>43800</v>
      </c>
      <c r="C85" s="130" t="e">
        <v>#N/A</v>
      </c>
      <c r="D85" s="100">
        <v>102.00493863</v>
      </c>
      <c r="E85" s="131"/>
      <c r="F85" s="541">
        <v>102.00493863</v>
      </c>
    </row>
    <row r="86" spans="1:6" ht="15" x14ac:dyDescent="0.25">
      <c r="A86" s="30">
        <f t="shared" si="14"/>
        <v>2020</v>
      </c>
      <c r="B86" s="129">
        <v>43831</v>
      </c>
      <c r="C86" s="130" t="e">
        <v>#N/A</v>
      </c>
      <c r="D86" s="100">
        <v>101.37323302</v>
      </c>
      <c r="E86" s="131"/>
      <c r="F86" s="541">
        <v>101.37323302</v>
      </c>
    </row>
    <row r="87" spans="1:6" ht="15" x14ac:dyDescent="0.25">
      <c r="A87" s="30">
        <f t="shared" si="14"/>
        <v>2020</v>
      </c>
      <c r="B87" s="129">
        <v>43862</v>
      </c>
      <c r="C87" s="130" t="e">
        <v>#N/A</v>
      </c>
      <c r="D87" s="100">
        <v>101.24550480000001</v>
      </c>
      <c r="E87" s="140">
        <f t="shared" ref="E87:E96" si="18">AVERAGEIF($A$34:$A$97,A87,$F$34:$F$97)</f>
        <v>102.62029333916668</v>
      </c>
      <c r="F87" s="541">
        <v>101.24550480000001</v>
      </c>
    </row>
    <row r="88" spans="1:6" ht="15" x14ac:dyDescent="0.25">
      <c r="A88" s="30">
        <f t="shared" si="14"/>
        <v>2020</v>
      </c>
      <c r="B88" s="129">
        <v>43891</v>
      </c>
      <c r="C88" s="130" t="e">
        <v>#N/A</v>
      </c>
      <c r="D88" s="100">
        <v>101.24649582000001</v>
      </c>
      <c r="E88" s="140">
        <f t="shared" si="18"/>
        <v>102.62029333916668</v>
      </c>
      <c r="F88" s="541">
        <v>101.24649582000001</v>
      </c>
    </row>
    <row r="89" spans="1:6" ht="15" x14ac:dyDescent="0.25">
      <c r="A89" s="30">
        <f t="shared" si="14"/>
        <v>2020</v>
      </c>
      <c r="B89" s="129">
        <v>43922</v>
      </c>
      <c r="C89" s="130" t="e">
        <v>#N/A</v>
      </c>
      <c r="D89" s="100">
        <v>102.12837737</v>
      </c>
      <c r="E89" s="140">
        <f t="shared" si="18"/>
        <v>102.62029333916668</v>
      </c>
      <c r="F89" s="541">
        <v>102.12837737</v>
      </c>
    </row>
    <row r="90" spans="1:6" ht="15" x14ac:dyDescent="0.25">
      <c r="A90" s="30">
        <f t="shared" si="14"/>
        <v>2020</v>
      </c>
      <c r="B90" s="129">
        <v>43952</v>
      </c>
      <c r="C90" s="130" t="e">
        <v>#N/A</v>
      </c>
      <c r="D90" s="100">
        <v>102.6320654</v>
      </c>
      <c r="E90" s="140">
        <f t="shared" si="18"/>
        <v>102.62029333916668</v>
      </c>
      <c r="F90" s="541">
        <v>102.6320654</v>
      </c>
    </row>
    <row r="91" spans="1:6" ht="15" x14ac:dyDescent="0.25">
      <c r="A91" s="30">
        <f t="shared" si="14"/>
        <v>2020</v>
      </c>
      <c r="B91" s="129">
        <v>43983</v>
      </c>
      <c r="C91" s="130" t="e">
        <v>#N/A</v>
      </c>
      <c r="D91" s="100">
        <v>103.02791239</v>
      </c>
      <c r="E91" s="140">
        <f t="shared" si="18"/>
        <v>102.62029333916668</v>
      </c>
      <c r="F91" s="541">
        <v>103.02791239</v>
      </c>
    </row>
    <row r="92" spans="1:6" ht="15" x14ac:dyDescent="0.25">
      <c r="A92" s="30">
        <f t="shared" ref="A92:A97" si="19">+YEAR(B92)</f>
        <v>2020</v>
      </c>
      <c r="B92" s="129">
        <v>44013</v>
      </c>
      <c r="C92" s="130" t="e">
        <v>#N/A</v>
      </c>
      <c r="D92" s="100">
        <v>103.21842092</v>
      </c>
      <c r="E92" s="140">
        <f t="shared" si="18"/>
        <v>102.62029333916668</v>
      </c>
      <c r="F92" s="541">
        <v>103.21842092</v>
      </c>
    </row>
    <row r="93" spans="1:6" ht="15" x14ac:dyDescent="0.25">
      <c r="A93" s="30">
        <f t="shared" si="19"/>
        <v>2020</v>
      </c>
      <c r="B93" s="129">
        <v>44044</v>
      </c>
      <c r="C93" s="130" t="e">
        <v>#N/A</v>
      </c>
      <c r="D93" s="100">
        <v>103.11699192</v>
      </c>
      <c r="E93" s="140">
        <f t="shared" si="18"/>
        <v>102.62029333916668</v>
      </c>
      <c r="F93" s="541">
        <v>103.11699192</v>
      </c>
    </row>
    <row r="94" spans="1:6" ht="15" x14ac:dyDescent="0.25">
      <c r="A94" s="30">
        <f t="shared" si="19"/>
        <v>2020</v>
      </c>
      <c r="B94" s="129">
        <v>44075</v>
      </c>
      <c r="C94" s="130" t="e">
        <v>#N/A</v>
      </c>
      <c r="D94" s="100">
        <v>103.43778435</v>
      </c>
      <c r="E94" s="140">
        <f t="shared" si="18"/>
        <v>102.62029333916668</v>
      </c>
      <c r="F94" s="541">
        <v>103.43778435</v>
      </c>
    </row>
    <row r="95" spans="1:6" ht="15" x14ac:dyDescent="0.25">
      <c r="A95" s="30">
        <f t="shared" si="19"/>
        <v>2020</v>
      </c>
      <c r="B95" s="129">
        <v>44105</v>
      </c>
      <c r="C95" s="130" t="e">
        <v>#N/A</v>
      </c>
      <c r="D95" s="100">
        <v>103.26009152</v>
      </c>
      <c r="E95" s="140">
        <f t="shared" si="18"/>
        <v>102.62029333916668</v>
      </c>
      <c r="F95" s="541">
        <v>103.26009152</v>
      </c>
    </row>
    <row r="96" spans="1:6" ht="15" x14ac:dyDescent="0.25">
      <c r="A96" s="30">
        <f t="shared" si="19"/>
        <v>2020</v>
      </c>
      <c r="B96" s="129">
        <v>44136</v>
      </c>
      <c r="C96" s="130" t="e">
        <v>#N/A</v>
      </c>
      <c r="D96" s="100">
        <v>103.5511249</v>
      </c>
      <c r="E96" s="140">
        <f t="shared" si="18"/>
        <v>102.62029333916668</v>
      </c>
      <c r="F96" s="541">
        <v>103.5511249</v>
      </c>
    </row>
    <row r="97" spans="1:6" ht="15" x14ac:dyDescent="0.25">
      <c r="A97" s="30">
        <f t="shared" si="19"/>
        <v>2020</v>
      </c>
      <c r="B97" s="129">
        <v>44166</v>
      </c>
      <c r="C97" s="130" t="e">
        <v>#N/A</v>
      </c>
      <c r="D97" s="100">
        <v>103.20551766</v>
      </c>
      <c r="E97" s="131"/>
      <c r="F97" s="541">
        <v>103.20551766</v>
      </c>
    </row>
    <row r="98" spans="1:6" x14ac:dyDescent="0.2">
      <c r="A98" s="119"/>
      <c r="B98" s="376"/>
      <c r="C98" s="119"/>
      <c r="D98" s="119"/>
      <c r="E98" s="119"/>
    </row>
    <row r="99" spans="1:6" x14ac:dyDescent="0.2">
      <c r="A99" s="119"/>
      <c r="B99" s="119"/>
      <c r="C99" s="119"/>
      <c r="D99" s="119"/>
      <c r="E99" s="119"/>
    </row>
    <row r="100" spans="1:6" x14ac:dyDescent="0.2">
      <c r="A100" s="119"/>
      <c r="B100" s="119"/>
      <c r="C100" s="119"/>
      <c r="D100" s="119"/>
      <c r="E100" s="119"/>
    </row>
    <row r="101" spans="1:6" x14ac:dyDescent="0.2">
      <c r="A101" s="75"/>
      <c r="B101" s="75" t="s">
        <v>0</v>
      </c>
      <c r="C101" s="119"/>
      <c r="D101" s="119"/>
      <c r="E101" s="119"/>
    </row>
    <row r="102" spans="1:6" x14ac:dyDescent="0.2">
      <c r="A102" s="30">
        <v>2.5</v>
      </c>
      <c r="B102" s="29">
        <v>-1</v>
      </c>
      <c r="C102" s="119"/>
      <c r="D102" s="119"/>
      <c r="E102" s="119"/>
    </row>
    <row r="103" spans="1:6" x14ac:dyDescent="0.2">
      <c r="A103" s="30">
        <v>2.5</v>
      </c>
      <c r="B103" s="29">
        <v>3</v>
      </c>
      <c r="C103" s="119"/>
      <c r="D103" s="119"/>
      <c r="E103" s="119"/>
    </row>
    <row r="104" spans="1:6" x14ac:dyDescent="0.2">
      <c r="A104" s="119"/>
      <c r="B104" s="119"/>
      <c r="C104" s="119"/>
      <c r="D104" s="119"/>
      <c r="E104" s="119"/>
    </row>
    <row r="105" spans="1:6" x14ac:dyDescent="0.2">
      <c r="A105" s="119"/>
      <c r="B105" s="119"/>
      <c r="C105" s="119"/>
      <c r="D105" s="119"/>
      <c r="E105" s="119"/>
    </row>
    <row r="106" spans="1:6" x14ac:dyDescent="0.2">
      <c r="A106" s="119"/>
      <c r="B106" s="119"/>
      <c r="C106" s="119"/>
      <c r="D106" s="119"/>
      <c r="E106" s="119"/>
    </row>
    <row r="107" spans="1:6" x14ac:dyDescent="0.2">
      <c r="A107" s="119"/>
      <c r="B107" s="119"/>
      <c r="C107" s="119"/>
      <c r="D107" s="119"/>
      <c r="E107" s="119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550</v>
      </c>
      <c r="M2" s="30"/>
    </row>
    <row r="3" spans="1:18" x14ac:dyDescent="0.2">
      <c r="A3" s="22" t="s">
        <v>16</v>
      </c>
      <c r="M3" s="30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8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10" t="s">
        <v>425</v>
      </c>
      <c r="R6" s="209" t="s">
        <v>344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10" t="s">
        <v>18</v>
      </c>
      <c r="R7" s="182" t="s">
        <v>321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308" t="s">
        <v>338</v>
      </c>
      <c r="R8" s="214" t="s">
        <v>337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320" t="s">
        <v>340</v>
      </c>
      <c r="R9" s="216" t="s">
        <v>339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1" x14ac:dyDescent="0.2">
      <c r="B25" s="23"/>
      <c r="C25" s="23" t="s">
        <v>426</v>
      </c>
      <c r="D25" s="23"/>
      <c r="E25" s="23"/>
      <c r="F25" s="23"/>
      <c r="G25" s="23" t="s">
        <v>427</v>
      </c>
      <c r="H25" s="23"/>
      <c r="I25" s="23"/>
    </row>
    <row r="26" spans="1:11" x14ac:dyDescent="0.2">
      <c r="A26" s="319"/>
      <c r="B26" s="319"/>
      <c r="C26" s="23" t="s">
        <v>493</v>
      </c>
      <c r="D26" s="23"/>
      <c r="E26" s="23"/>
      <c r="F26" s="23"/>
      <c r="G26" s="23" t="s">
        <v>493</v>
      </c>
      <c r="H26" s="23"/>
    </row>
    <row r="27" spans="1:11" x14ac:dyDescent="0.2">
      <c r="B27" s="9"/>
      <c r="C27" s="396" t="s">
        <v>425</v>
      </c>
      <c r="D27" s="396" t="s">
        <v>18</v>
      </c>
      <c r="E27" s="237"/>
      <c r="F27" s="237"/>
      <c r="G27" s="398" t="s">
        <v>338</v>
      </c>
      <c r="H27" s="397" t="s">
        <v>428</v>
      </c>
    </row>
    <row r="28" spans="1:11" x14ac:dyDescent="0.2">
      <c r="B28" s="1">
        <v>42736</v>
      </c>
      <c r="C28" s="114">
        <v>60.102898418999999</v>
      </c>
      <c r="D28" s="114">
        <v>37.260623373000001</v>
      </c>
      <c r="G28" s="114">
        <v>45.927802796000002</v>
      </c>
      <c r="H28" s="114">
        <v>49.157249354999998</v>
      </c>
      <c r="J28" s="20"/>
    </row>
    <row r="29" spans="1:11" x14ac:dyDescent="0.2">
      <c r="B29" s="1">
        <v>42767</v>
      </c>
      <c r="C29" s="114">
        <v>60.454366286000003</v>
      </c>
      <c r="D29" s="114">
        <v>37.060704862000001</v>
      </c>
      <c r="G29" s="114">
        <v>46.913892992000001</v>
      </c>
      <c r="H29" s="114">
        <v>50.336003599999998</v>
      </c>
    </row>
    <row r="30" spans="1:11" x14ac:dyDescent="0.2">
      <c r="B30" s="1">
        <v>42795</v>
      </c>
      <c r="C30" s="114">
        <v>60.300825709999998</v>
      </c>
      <c r="D30" s="114">
        <v>36.568791359000002</v>
      </c>
      <c r="G30" s="114">
        <v>47.686091265000002</v>
      </c>
      <c r="H30" s="114">
        <v>50.945019391000002</v>
      </c>
    </row>
    <row r="31" spans="1:11" x14ac:dyDescent="0.2">
      <c r="B31" s="1">
        <v>42826</v>
      </c>
      <c r="C31" s="114">
        <v>59.902290999999998</v>
      </c>
      <c r="D31" s="114">
        <v>36.779742343000002</v>
      </c>
      <c r="G31" s="114">
        <v>45.971167154</v>
      </c>
      <c r="H31" s="114">
        <v>50.613806054000001</v>
      </c>
    </row>
    <row r="32" spans="1:11" x14ac:dyDescent="0.2">
      <c r="B32" s="1">
        <v>42856</v>
      </c>
      <c r="C32" s="114">
        <v>60.360032386999997</v>
      </c>
      <c r="D32" s="114">
        <v>37.262915778</v>
      </c>
      <c r="G32" s="114">
        <v>47.059899369999997</v>
      </c>
      <c r="H32" s="114">
        <v>51.955023865000001</v>
      </c>
    </row>
    <row r="33" spans="2:8" x14ac:dyDescent="0.2">
      <c r="B33" s="1">
        <v>42887</v>
      </c>
      <c r="C33" s="114">
        <v>60.712139333000003</v>
      </c>
      <c r="D33" s="114">
        <v>37.658910927999997</v>
      </c>
      <c r="G33" s="114">
        <v>48.025227385999997</v>
      </c>
      <c r="H33" s="114">
        <v>52.436876626999997</v>
      </c>
    </row>
    <row r="34" spans="2:8" x14ac:dyDescent="0.2">
      <c r="B34" s="1">
        <v>42917</v>
      </c>
      <c r="C34" s="114">
        <v>61.177698677000002</v>
      </c>
      <c r="D34" s="114">
        <v>37.894361103000001</v>
      </c>
      <c r="G34" s="114">
        <v>47.536660982999997</v>
      </c>
      <c r="H34" s="114">
        <v>51.042176488000003</v>
      </c>
    </row>
    <row r="35" spans="2:8" x14ac:dyDescent="0.2">
      <c r="B35" s="1">
        <v>42948</v>
      </c>
      <c r="C35" s="114">
        <v>60.630744290000003</v>
      </c>
      <c r="D35" s="114">
        <v>37.688202224000001</v>
      </c>
      <c r="G35" s="114">
        <v>47.806893377000002</v>
      </c>
      <c r="H35" s="114">
        <v>51.146311441000002</v>
      </c>
    </row>
    <row r="36" spans="2:8" x14ac:dyDescent="0.2">
      <c r="B36" s="1">
        <v>42979</v>
      </c>
      <c r="C36" s="114">
        <v>60.576466000000003</v>
      </c>
      <c r="D36" s="114">
        <v>37.847043489000001</v>
      </c>
      <c r="G36" s="114">
        <v>47.391769015999998</v>
      </c>
      <c r="H36" s="114">
        <v>52.426483073</v>
      </c>
    </row>
    <row r="37" spans="2:8" x14ac:dyDescent="0.2">
      <c r="B37" s="1">
        <v>43009</v>
      </c>
      <c r="C37" s="114">
        <v>61.364552355000001</v>
      </c>
      <c r="D37" s="114">
        <v>37.582106021000001</v>
      </c>
      <c r="G37" s="114">
        <v>47.193474772000002</v>
      </c>
      <c r="H37" s="114">
        <v>51.208617422000003</v>
      </c>
    </row>
    <row r="38" spans="2:8" x14ac:dyDescent="0.2">
      <c r="B38" s="1">
        <v>43040</v>
      </c>
      <c r="C38" s="114">
        <v>62.123888332999996</v>
      </c>
      <c r="D38" s="114">
        <v>37.420909596999998</v>
      </c>
      <c r="G38" s="114">
        <v>48.338030158999999</v>
      </c>
      <c r="H38" s="114">
        <v>52.592285408999999</v>
      </c>
    </row>
    <row r="39" spans="2:8" x14ac:dyDescent="0.2">
      <c r="B39" s="1">
        <v>43070</v>
      </c>
      <c r="C39" s="114">
        <v>61.445066386999997</v>
      </c>
      <c r="D39" s="114">
        <v>37.345397847999998</v>
      </c>
      <c r="G39" s="114">
        <v>48.247368139999999</v>
      </c>
      <c r="H39" s="114">
        <v>50.903224481000002</v>
      </c>
    </row>
    <row r="40" spans="2:8" x14ac:dyDescent="0.2">
      <c r="B40" s="1">
        <v>43101</v>
      </c>
      <c r="C40" s="114">
        <v>61.477090451999999</v>
      </c>
      <c r="D40" s="114">
        <v>37.647471678000002</v>
      </c>
      <c r="G40" s="114">
        <v>47.081699143999998</v>
      </c>
      <c r="H40" s="114">
        <v>51.048862061000001</v>
      </c>
    </row>
    <row r="41" spans="2:8" x14ac:dyDescent="0.2">
      <c r="B41" s="1">
        <v>43132</v>
      </c>
      <c r="C41" s="114">
        <v>61.898227714000001</v>
      </c>
      <c r="D41" s="114">
        <v>37.490528042999998</v>
      </c>
      <c r="G41" s="114">
        <v>47.950922525000003</v>
      </c>
      <c r="H41" s="114">
        <v>51.645512728999996</v>
      </c>
    </row>
    <row r="42" spans="2:8" x14ac:dyDescent="0.2">
      <c r="B42" s="1">
        <v>43160</v>
      </c>
      <c r="C42" s="114">
        <v>62.231223774</v>
      </c>
      <c r="D42" s="114">
        <v>37.240895105</v>
      </c>
      <c r="G42" s="114">
        <v>47.809389115999998</v>
      </c>
      <c r="H42" s="114">
        <v>51.936943335000002</v>
      </c>
    </row>
    <row r="43" spans="2:8" x14ac:dyDescent="0.2">
      <c r="B43" s="1">
        <v>43191</v>
      </c>
      <c r="C43" s="114">
        <v>62.398887000000002</v>
      </c>
      <c r="D43" s="114">
        <v>37.140570668999999</v>
      </c>
      <c r="G43" s="114">
        <v>46.624647443999997</v>
      </c>
      <c r="H43" s="114">
        <v>52.164367777000002</v>
      </c>
    </row>
    <row r="44" spans="2:8" x14ac:dyDescent="0.2">
      <c r="B44" s="1">
        <v>43221</v>
      </c>
      <c r="C44" s="114">
        <v>62.511219838999999</v>
      </c>
      <c r="D44" s="114">
        <v>37.010089499999999</v>
      </c>
      <c r="G44" s="114">
        <v>46.921755501</v>
      </c>
      <c r="H44" s="114">
        <v>52.237625471999998</v>
      </c>
    </row>
    <row r="45" spans="2:8" x14ac:dyDescent="0.2">
      <c r="B45" s="1">
        <v>43252</v>
      </c>
      <c r="C45" s="114">
        <v>63.308056667000002</v>
      </c>
      <c r="D45" s="114">
        <v>37.061407101</v>
      </c>
      <c r="G45" s="114">
        <v>47.448897705999997</v>
      </c>
      <c r="H45" s="114">
        <v>53.392926134</v>
      </c>
    </row>
    <row r="46" spans="2:8" x14ac:dyDescent="0.2">
      <c r="B46" s="1">
        <v>43282</v>
      </c>
      <c r="C46" s="114">
        <v>64.028531161000004</v>
      </c>
      <c r="D46" s="114">
        <v>37.114241268000001</v>
      </c>
      <c r="G46" s="114">
        <v>48.066983993999997</v>
      </c>
      <c r="H46" s="114">
        <v>52.665956323000003</v>
      </c>
    </row>
    <row r="47" spans="2:8" x14ac:dyDescent="0.2">
      <c r="B47" s="1">
        <v>43313</v>
      </c>
      <c r="C47" s="114">
        <v>64.217982968000001</v>
      </c>
      <c r="D47" s="114">
        <v>37.378769867999999</v>
      </c>
      <c r="G47" s="114">
        <v>48.707832682000003</v>
      </c>
      <c r="H47" s="114">
        <v>52.363215992000001</v>
      </c>
    </row>
    <row r="48" spans="2:8" x14ac:dyDescent="0.2">
      <c r="B48" s="1">
        <v>43344</v>
      </c>
      <c r="C48" s="114">
        <v>64.078143667000006</v>
      </c>
      <c r="D48" s="114">
        <v>37.540467999999997</v>
      </c>
      <c r="G48" s="114">
        <v>46.915690994999999</v>
      </c>
      <c r="H48" s="114">
        <v>52.656519320000001</v>
      </c>
    </row>
    <row r="49" spans="2:8" x14ac:dyDescent="0.2">
      <c r="B49" s="1">
        <v>43374</v>
      </c>
      <c r="C49" s="114">
        <v>64.781556160999997</v>
      </c>
      <c r="D49" s="114">
        <v>37.710467999999999</v>
      </c>
      <c r="G49" s="114">
        <v>47.925965279000003</v>
      </c>
      <c r="H49" s="114">
        <v>52.252546039000002</v>
      </c>
    </row>
    <row r="50" spans="2:8" x14ac:dyDescent="0.2">
      <c r="B50" s="1">
        <v>43405</v>
      </c>
      <c r="C50" s="114">
        <v>64.924593333000004</v>
      </c>
      <c r="D50" s="114">
        <v>37.467467999999997</v>
      </c>
      <c r="G50" s="114">
        <v>47.614352771999997</v>
      </c>
      <c r="H50" s="114">
        <v>52.919361131999999</v>
      </c>
    </row>
    <row r="51" spans="2:8" x14ac:dyDescent="0.2">
      <c r="B51" s="1">
        <v>43435</v>
      </c>
      <c r="C51" s="114">
        <v>65.141500065000002</v>
      </c>
      <c r="D51" s="114">
        <v>36.691468</v>
      </c>
      <c r="G51" s="114">
        <v>46.995225712</v>
      </c>
      <c r="H51" s="114">
        <v>53.512948297999998</v>
      </c>
    </row>
    <row r="52" spans="2:8" x14ac:dyDescent="0.2">
      <c r="B52" s="1">
        <v>43466</v>
      </c>
      <c r="C52" s="114">
        <v>64.154510774000002</v>
      </c>
      <c r="D52" s="114">
        <v>36.041468000000002</v>
      </c>
      <c r="G52" s="114">
        <v>47.274754375999997</v>
      </c>
      <c r="H52" s="114">
        <v>52.074542000000001</v>
      </c>
    </row>
    <row r="53" spans="2:8" x14ac:dyDescent="0.2">
      <c r="B53" s="1">
        <v>43497</v>
      </c>
      <c r="C53" s="114">
        <v>63.960990000000002</v>
      </c>
      <c r="D53" s="114">
        <v>35.985467999999997</v>
      </c>
      <c r="G53" s="114">
        <v>47.791525811</v>
      </c>
      <c r="H53" s="114">
        <v>53.138957877999999</v>
      </c>
    </row>
    <row r="54" spans="2:8" x14ac:dyDescent="0.2">
      <c r="B54" s="1">
        <v>43525</v>
      </c>
      <c r="C54" s="114">
        <v>64.433903225999998</v>
      </c>
      <c r="D54" s="114">
        <v>35.486468000000002</v>
      </c>
      <c r="G54" s="114">
        <v>46.510002083000003</v>
      </c>
      <c r="H54" s="114">
        <v>52.682281664000001</v>
      </c>
    </row>
    <row r="55" spans="2:8" x14ac:dyDescent="0.2">
      <c r="B55" s="1">
        <v>43556</v>
      </c>
      <c r="C55" s="114">
        <v>64.474656999999993</v>
      </c>
      <c r="D55" s="114">
        <v>35.544468000000002</v>
      </c>
      <c r="G55" s="114">
        <v>47.044947375</v>
      </c>
      <c r="H55" s="114">
        <v>53.274251509999999</v>
      </c>
    </row>
    <row r="56" spans="2:8" x14ac:dyDescent="0.2">
      <c r="B56" s="1">
        <v>43586</v>
      </c>
      <c r="C56" s="114">
        <v>64.801309293000003</v>
      </c>
      <c r="D56" s="114">
        <v>35.387198675</v>
      </c>
      <c r="G56" s="114">
        <v>46.220950944000002</v>
      </c>
      <c r="H56" s="114">
        <v>53.257051521000001</v>
      </c>
    </row>
    <row r="57" spans="2:8" x14ac:dyDescent="0.2">
      <c r="B57" s="1">
        <v>43617</v>
      </c>
      <c r="C57" s="114">
        <v>65.449939276999999</v>
      </c>
      <c r="D57" s="114">
        <v>35.338285470000002</v>
      </c>
      <c r="G57" s="114">
        <v>47.211836445000003</v>
      </c>
      <c r="H57" s="114">
        <v>53.880692306</v>
      </c>
    </row>
    <row r="58" spans="2:8" x14ac:dyDescent="0.2">
      <c r="B58" s="1">
        <v>43647</v>
      </c>
      <c r="C58" s="114">
        <v>65.498167113999997</v>
      </c>
      <c r="D58" s="114">
        <v>34.973628118000001</v>
      </c>
      <c r="G58" s="114">
        <v>47.925704648999996</v>
      </c>
      <c r="H58" s="114">
        <v>53.545497259000001</v>
      </c>
    </row>
    <row r="59" spans="2:8" x14ac:dyDescent="0.2">
      <c r="B59" s="1">
        <v>43678</v>
      </c>
      <c r="C59" s="114">
        <v>66.027796703999996</v>
      </c>
      <c r="D59" s="114">
        <v>35.544832685000003</v>
      </c>
      <c r="G59" s="114">
        <v>48.308319249999997</v>
      </c>
      <c r="H59" s="114">
        <v>53.109991164999997</v>
      </c>
    </row>
    <row r="60" spans="2:8" x14ac:dyDescent="0.2">
      <c r="B60" s="1">
        <v>43709</v>
      </c>
      <c r="C60" s="114">
        <v>66.679104287000001</v>
      </c>
      <c r="D60" s="114">
        <v>35.529976435000002</v>
      </c>
      <c r="G60" s="114">
        <v>47.889418773000003</v>
      </c>
      <c r="H60" s="114">
        <v>53.857890204999997</v>
      </c>
    </row>
    <row r="61" spans="2:8" x14ac:dyDescent="0.2">
      <c r="B61" s="1">
        <v>43739</v>
      </c>
      <c r="C61" s="114">
        <v>66.880768341999996</v>
      </c>
      <c r="D61" s="114">
        <v>35.435712399000003</v>
      </c>
      <c r="G61" s="114">
        <v>47.909505846000002</v>
      </c>
      <c r="H61" s="114">
        <v>52.974076861</v>
      </c>
    </row>
    <row r="62" spans="2:8" x14ac:dyDescent="0.2">
      <c r="B62" s="1">
        <v>43770</v>
      </c>
      <c r="C62" s="114">
        <v>67.305722701999997</v>
      </c>
      <c r="D62" s="114">
        <v>35.197638234000003</v>
      </c>
      <c r="G62" s="114">
        <v>48.027166510000001</v>
      </c>
      <c r="H62" s="114">
        <v>53.804381014999997</v>
      </c>
    </row>
    <row r="63" spans="2:8" x14ac:dyDescent="0.2">
      <c r="B63" s="1">
        <v>43800</v>
      </c>
      <c r="C63" s="114">
        <v>66.995156863999995</v>
      </c>
      <c r="D63" s="114">
        <v>35.009781762000003</v>
      </c>
      <c r="G63" s="114">
        <v>48.800576079999999</v>
      </c>
      <c r="H63" s="114">
        <v>54.421518218999999</v>
      </c>
    </row>
    <row r="64" spans="2:8" x14ac:dyDescent="0.2">
      <c r="B64" s="1">
        <v>43831</v>
      </c>
      <c r="C64" s="114">
        <v>66.528315379999995</v>
      </c>
      <c r="D64" s="114">
        <v>34.844917641999999</v>
      </c>
      <c r="G64" s="114">
        <v>47.042239631999998</v>
      </c>
      <c r="H64" s="114">
        <v>52.736525454999999</v>
      </c>
    </row>
    <row r="65" spans="1:9" x14ac:dyDescent="0.2">
      <c r="B65" s="1">
        <v>43862</v>
      </c>
      <c r="C65" s="114">
        <v>66.495559017000005</v>
      </c>
      <c r="D65" s="114">
        <v>34.749945783000001</v>
      </c>
      <c r="G65" s="114">
        <v>48.316423614999998</v>
      </c>
      <c r="H65" s="114">
        <v>54.239138634</v>
      </c>
    </row>
    <row r="66" spans="1:9" x14ac:dyDescent="0.2">
      <c r="B66" s="1">
        <v>43891</v>
      </c>
      <c r="C66" s="114">
        <v>66.513236907999996</v>
      </c>
      <c r="D66" s="114">
        <v>34.733258913999997</v>
      </c>
      <c r="G66" s="114">
        <v>47.571741787000001</v>
      </c>
      <c r="H66" s="114">
        <v>53.950133450999999</v>
      </c>
    </row>
    <row r="67" spans="1:9" x14ac:dyDescent="0.2">
      <c r="B67" s="1">
        <v>43922</v>
      </c>
      <c r="C67" s="114">
        <v>67.401795644000003</v>
      </c>
      <c r="D67" s="114">
        <v>34.726581725999999</v>
      </c>
      <c r="G67" s="114">
        <v>46.952235776999999</v>
      </c>
      <c r="H67" s="114">
        <v>54.419717523000003</v>
      </c>
    </row>
    <row r="68" spans="1:9" x14ac:dyDescent="0.2">
      <c r="B68" s="1">
        <v>43952</v>
      </c>
      <c r="C68" s="114">
        <v>67.817221528000005</v>
      </c>
      <c r="D68" s="114">
        <v>34.814843871000001</v>
      </c>
      <c r="G68" s="114">
        <v>46.620952459000002</v>
      </c>
      <c r="H68" s="114">
        <v>54.535468688000002</v>
      </c>
    </row>
    <row r="69" spans="1:9" x14ac:dyDescent="0.2">
      <c r="B69" s="1">
        <v>43983</v>
      </c>
      <c r="C69" s="114">
        <v>68.118948828000001</v>
      </c>
      <c r="D69" s="114">
        <v>34.908963558000004</v>
      </c>
      <c r="G69" s="114">
        <v>47.826905015999998</v>
      </c>
      <c r="H69" s="114">
        <v>55.043707634999997</v>
      </c>
    </row>
    <row r="70" spans="1:9" x14ac:dyDescent="0.2">
      <c r="B70" s="1">
        <v>44013</v>
      </c>
      <c r="C70" s="114">
        <v>68.210927505000001</v>
      </c>
      <c r="D70" s="114">
        <v>35.007493410000002</v>
      </c>
      <c r="G70" s="114">
        <v>48.384813884000003</v>
      </c>
      <c r="H70" s="114">
        <v>54.733526154000003</v>
      </c>
    </row>
    <row r="71" spans="1:9" x14ac:dyDescent="0.2">
      <c r="B71" s="1">
        <v>44044</v>
      </c>
      <c r="C71" s="114">
        <v>68.111421899999996</v>
      </c>
      <c r="D71" s="114">
        <v>35.005570024999997</v>
      </c>
      <c r="G71" s="114">
        <v>48.540748174999997</v>
      </c>
      <c r="H71" s="114">
        <v>54.269188841000002</v>
      </c>
    </row>
    <row r="72" spans="1:9" x14ac:dyDescent="0.2">
      <c r="B72" s="1">
        <v>44075</v>
      </c>
      <c r="C72" s="114">
        <v>68.543817511</v>
      </c>
      <c r="D72" s="114">
        <v>34.893966843000001</v>
      </c>
      <c r="G72" s="114">
        <v>48.150012525999998</v>
      </c>
      <c r="H72" s="114">
        <v>55.054874273000003</v>
      </c>
    </row>
    <row r="73" spans="1:9" x14ac:dyDescent="0.2">
      <c r="B73" s="1">
        <v>44105</v>
      </c>
      <c r="C73" s="114">
        <v>68.473348259000005</v>
      </c>
      <c r="D73" s="114">
        <v>34.786743258000001</v>
      </c>
      <c r="G73" s="114">
        <v>48.085452959999998</v>
      </c>
      <c r="H73" s="114">
        <v>54.083842289000003</v>
      </c>
    </row>
    <row r="74" spans="1:9" x14ac:dyDescent="0.2">
      <c r="B74" s="1">
        <v>44136</v>
      </c>
      <c r="C74" s="114">
        <v>68.880353521999993</v>
      </c>
      <c r="D74" s="114">
        <v>34.670771377999998</v>
      </c>
      <c r="G74" s="114">
        <v>48.098686854</v>
      </c>
      <c r="H74" s="114">
        <v>54.988325666000001</v>
      </c>
    </row>
    <row r="75" spans="1:9" x14ac:dyDescent="0.2">
      <c r="B75" s="1">
        <v>44166</v>
      </c>
      <c r="C75" s="114">
        <v>68.475481947999995</v>
      </c>
      <c r="D75" s="114">
        <v>34.730035710000003</v>
      </c>
      <c r="G75" s="114">
        <v>48.823317744999997</v>
      </c>
      <c r="H75" s="114">
        <v>55.656313939999997</v>
      </c>
    </row>
    <row r="76" spans="1:9" x14ac:dyDescent="0.2">
      <c r="B76" s="1"/>
      <c r="C76" s="114"/>
      <c r="D76" s="114"/>
      <c r="G76" s="114"/>
      <c r="H76" s="114"/>
    </row>
    <row r="77" spans="1:9" x14ac:dyDescent="0.2">
      <c r="B77" s="367" t="s">
        <v>552</v>
      </c>
    </row>
    <row r="78" spans="1:9" x14ac:dyDescent="0.2">
      <c r="A78" s="1"/>
      <c r="I78" s="401"/>
    </row>
    <row r="79" spans="1:9" x14ac:dyDescent="0.2">
      <c r="A79" s="15"/>
      <c r="B79" s="4"/>
      <c r="C79" s="75" t="s">
        <v>360</v>
      </c>
      <c r="I79" s="399"/>
    </row>
    <row r="80" spans="1:9" x14ac:dyDescent="0.2">
      <c r="A80" s="58"/>
      <c r="B80" s="390">
        <v>31.5</v>
      </c>
      <c r="C80">
        <v>0</v>
      </c>
      <c r="F80" s="17">
        <v>31</v>
      </c>
      <c r="I80" s="376"/>
    </row>
    <row r="81" spans="1:6" x14ac:dyDescent="0.2">
      <c r="A81" s="58"/>
      <c r="B81" s="390">
        <v>31.5</v>
      </c>
      <c r="C81">
        <v>1.2</v>
      </c>
      <c r="F81" s="17">
        <v>31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550</v>
      </c>
    </row>
    <row r="3" spans="1:19" x14ac:dyDescent="0.2">
      <c r="A3" s="22" t="s">
        <v>16</v>
      </c>
    </row>
    <row r="4" spans="1:19" x14ac:dyDescent="0.2">
      <c r="A4" s="381"/>
      <c r="B4" s="381"/>
      <c r="C4" s="408"/>
      <c r="D4" s="381"/>
      <c r="E4" s="381"/>
      <c r="F4" s="381"/>
      <c r="G4" s="381"/>
      <c r="H4" s="381"/>
      <c r="I4" s="381"/>
      <c r="J4" s="381"/>
      <c r="K4" s="381"/>
    </row>
    <row r="5" spans="1:19" ht="15" x14ac:dyDescent="0.25">
      <c r="A5" s="381"/>
      <c r="B5" s="381"/>
      <c r="C5" s="408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244"/>
      <c r="S5" s="207"/>
    </row>
    <row r="6" spans="1:19" x14ac:dyDescent="0.2">
      <c r="A6" s="381"/>
      <c r="B6" s="381"/>
      <c r="C6" s="408"/>
      <c r="D6" s="381"/>
      <c r="E6" s="381"/>
      <c r="F6" s="381"/>
      <c r="G6" s="381"/>
      <c r="H6" s="381"/>
      <c r="I6" s="381"/>
      <c r="J6" s="381"/>
      <c r="K6" s="381"/>
      <c r="Q6" s="242" t="s">
        <v>202</v>
      </c>
      <c r="R6" s="237" t="s">
        <v>369</v>
      </c>
      <c r="S6" s="243"/>
    </row>
    <row r="7" spans="1:19" x14ac:dyDescent="0.2">
      <c r="A7" s="381"/>
      <c r="B7" s="381"/>
      <c r="C7" s="408"/>
      <c r="D7" s="381"/>
      <c r="E7" s="381"/>
      <c r="F7" s="381"/>
      <c r="G7" s="381"/>
      <c r="H7" s="381"/>
      <c r="I7" s="381"/>
      <c r="J7" s="381"/>
      <c r="K7" s="381"/>
    </row>
    <row r="8" spans="1:19" x14ac:dyDescent="0.2">
      <c r="A8" s="381"/>
      <c r="B8" s="381"/>
      <c r="C8" s="408"/>
      <c r="D8" s="381"/>
      <c r="E8" s="381"/>
      <c r="F8" s="381"/>
      <c r="G8" s="381"/>
      <c r="H8" s="381"/>
      <c r="I8" s="381"/>
      <c r="J8" s="381"/>
      <c r="K8" s="381"/>
    </row>
    <row r="9" spans="1:19" x14ac:dyDescent="0.2">
      <c r="A9" s="381"/>
      <c r="B9" s="381"/>
      <c r="C9" s="408"/>
      <c r="D9" s="381"/>
      <c r="E9" s="381"/>
      <c r="F9" s="381"/>
      <c r="G9" s="381"/>
      <c r="H9" s="381"/>
      <c r="I9" s="381"/>
      <c r="J9" s="381"/>
      <c r="K9" s="381"/>
    </row>
    <row r="10" spans="1:19" x14ac:dyDescent="0.2">
      <c r="A10" s="381"/>
      <c r="B10" s="381"/>
      <c r="C10" s="408"/>
      <c r="D10" s="381"/>
      <c r="E10" s="381"/>
      <c r="F10" s="381"/>
      <c r="G10" s="381"/>
      <c r="H10" s="381"/>
      <c r="I10" s="381"/>
      <c r="J10" s="381"/>
      <c r="K10" s="381"/>
    </row>
    <row r="11" spans="1:19" x14ac:dyDescent="0.2">
      <c r="A11" s="381"/>
      <c r="B11" s="381"/>
      <c r="C11" s="408"/>
      <c r="D11" s="381"/>
      <c r="E11" s="381"/>
      <c r="F11" s="381"/>
      <c r="G11" s="381"/>
      <c r="H11" s="381"/>
      <c r="I11" s="381"/>
      <c r="J11" s="381"/>
      <c r="K11" s="381"/>
    </row>
    <row r="12" spans="1:19" x14ac:dyDescent="0.2">
      <c r="A12" s="381"/>
      <c r="B12" s="381"/>
      <c r="C12" s="408"/>
      <c r="D12" s="381"/>
      <c r="E12" s="381"/>
      <c r="F12" s="381"/>
      <c r="G12" s="381"/>
      <c r="H12" s="381"/>
      <c r="I12" s="381"/>
      <c r="J12" s="381"/>
      <c r="K12" s="381"/>
    </row>
    <row r="13" spans="1:19" x14ac:dyDescent="0.2">
      <c r="A13" s="381"/>
      <c r="B13" s="381"/>
      <c r="C13" s="408"/>
      <c r="D13" s="381"/>
      <c r="E13" s="381"/>
      <c r="F13" s="381"/>
      <c r="G13" s="381"/>
      <c r="H13" s="381"/>
      <c r="I13" s="381"/>
      <c r="J13" s="381"/>
      <c r="K13" s="381"/>
    </row>
    <row r="14" spans="1:19" x14ac:dyDescent="0.2">
      <c r="A14" s="381"/>
      <c r="B14" s="381"/>
      <c r="C14" s="408"/>
      <c r="D14" s="381"/>
      <c r="E14" s="381"/>
      <c r="F14" s="381"/>
      <c r="G14" s="381"/>
      <c r="H14" s="381"/>
      <c r="I14" s="381"/>
      <c r="J14" s="381"/>
      <c r="K14" s="381"/>
    </row>
    <row r="15" spans="1:19" x14ac:dyDescent="0.2">
      <c r="A15" s="381"/>
      <c r="B15" s="381"/>
      <c r="C15" s="408"/>
      <c r="D15" s="381"/>
      <c r="E15" s="381"/>
      <c r="F15" s="381"/>
      <c r="G15" s="381"/>
      <c r="H15" s="381"/>
      <c r="I15" s="381"/>
      <c r="J15" s="381"/>
      <c r="K15" s="381"/>
    </row>
    <row r="16" spans="1:19" x14ac:dyDescent="0.2">
      <c r="A16" s="381"/>
      <c r="B16" s="381"/>
      <c r="C16" s="408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408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408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408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408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408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408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408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408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A25" s="381"/>
      <c r="B25" s="381"/>
      <c r="C25" s="408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"/>
      <c r="C26" s="239" t="s">
        <v>493</v>
      </c>
    </row>
    <row r="27" spans="1:11" ht="38.25" x14ac:dyDescent="0.2">
      <c r="B27" s="3"/>
      <c r="C27" s="548" t="s">
        <v>494</v>
      </c>
      <c r="D27" s="549" t="s">
        <v>582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2008</v>
      </c>
      <c r="C29" s="15"/>
      <c r="D29" s="6">
        <f t="shared" ref="D29:D42" si="0">AVERAGE($C$30:$C$39)</f>
        <v>2.3282602317799999</v>
      </c>
    </row>
    <row r="30" spans="1:11" x14ac:dyDescent="0.2">
      <c r="B30">
        <v>2009</v>
      </c>
      <c r="C30" s="29">
        <v>3.7770274081999999</v>
      </c>
      <c r="D30" s="6">
        <f>AVERAGE($C$30:$C$39)</f>
        <v>2.3282602317799999</v>
      </c>
    </row>
    <row r="31" spans="1:11" x14ac:dyDescent="0.2">
      <c r="B31">
        <v>2010</v>
      </c>
      <c r="C31" s="29">
        <v>3.9780037397000001</v>
      </c>
      <c r="D31" s="6">
        <f t="shared" si="0"/>
        <v>2.3282602317799999</v>
      </c>
    </row>
    <row r="32" spans="1:11" x14ac:dyDescent="0.2">
      <c r="B32">
        <v>2011</v>
      </c>
      <c r="C32" s="29">
        <v>3.0469274137000002</v>
      </c>
      <c r="D32" s="6">
        <f t="shared" si="0"/>
        <v>2.3282602317799999</v>
      </c>
    </row>
    <row r="33" spans="2:4" x14ac:dyDescent="0.2">
      <c r="B33">
        <v>2012</v>
      </c>
      <c r="C33" s="29">
        <v>2.1223238769999999</v>
      </c>
      <c r="D33" s="6">
        <f t="shared" si="0"/>
        <v>2.3282602317799999</v>
      </c>
    </row>
    <row r="34" spans="2:4" x14ac:dyDescent="0.2">
      <c r="B34">
        <v>2013</v>
      </c>
      <c r="C34" s="29">
        <v>2.1556190247</v>
      </c>
      <c r="D34" s="6">
        <f t="shared" si="0"/>
        <v>2.3282602317799999</v>
      </c>
    </row>
    <row r="35" spans="2:4" x14ac:dyDescent="0.2">
      <c r="B35">
        <v>2014</v>
      </c>
      <c r="C35" s="29">
        <v>2.0735442219000002</v>
      </c>
      <c r="D35" s="6">
        <f t="shared" si="0"/>
        <v>2.3282602317799999</v>
      </c>
    </row>
    <row r="36" spans="2:4" x14ac:dyDescent="0.2">
      <c r="B36">
        <v>2015</v>
      </c>
      <c r="C36" s="29">
        <v>1.4591209178</v>
      </c>
      <c r="D36" s="6">
        <f t="shared" si="0"/>
        <v>2.3282602317799999</v>
      </c>
    </row>
    <row r="37" spans="2:4" x14ac:dyDescent="0.2">
      <c r="B37">
        <v>2016</v>
      </c>
      <c r="C37" s="29">
        <v>1.1467601284</v>
      </c>
      <c r="D37" s="6">
        <f t="shared" si="0"/>
        <v>2.3282602317799999</v>
      </c>
    </row>
    <row r="38" spans="2:4" x14ac:dyDescent="0.2">
      <c r="B38">
        <v>2017</v>
      </c>
      <c r="C38" s="29">
        <v>2.0330684932</v>
      </c>
      <c r="D38" s="6">
        <f t="shared" si="0"/>
        <v>2.3282602317799999</v>
      </c>
    </row>
    <row r="39" spans="2:4" x14ac:dyDescent="0.2">
      <c r="B39">
        <v>2018</v>
      </c>
      <c r="C39" s="29">
        <v>1.4902070932</v>
      </c>
      <c r="D39" s="6">
        <f t="shared" si="0"/>
        <v>2.3282602317799999</v>
      </c>
    </row>
    <row r="40" spans="2:4" x14ac:dyDescent="0.2">
      <c r="B40">
        <v>2019</v>
      </c>
      <c r="C40" s="29">
        <v>1.9280401013999999</v>
      </c>
      <c r="D40" s="6">
        <f t="shared" si="0"/>
        <v>2.3282602317799999</v>
      </c>
    </row>
    <row r="41" spans="2:4" x14ac:dyDescent="0.2">
      <c r="B41">
        <v>2020</v>
      </c>
      <c r="C41" s="29">
        <v>1.8409836066</v>
      </c>
      <c r="D41" s="6">
        <f t="shared" si="0"/>
        <v>2.3282602317799999</v>
      </c>
    </row>
    <row r="42" spans="2:4" x14ac:dyDescent="0.2">
      <c r="B42" s="9">
        <f>B41+1</f>
        <v>2021</v>
      </c>
      <c r="C42" s="67"/>
      <c r="D42" s="66">
        <f t="shared" si="0"/>
        <v>2.3282602317799999</v>
      </c>
    </row>
    <row r="43" spans="2:4" x14ac:dyDescent="0.2">
      <c r="B43" s="367" t="s">
        <v>552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2009-2018 average (2.3 million barrels per day).</v>
      </c>
      <c r="C44"/>
    </row>
    <row r="45" spans="2:4" x14ac:dyDescent="0.2">
      <c r="C45"/>
    </row>
    <row r="46" spans="2:4" x14ac:dyDescent="0.2">
      <c r="B46" s="5"/>
      <c r="C46" s="90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7"/>
    </row>
    <row r="2" spans="1:17" ht="15.75" x14ac:dyDescent="0.25">
      <c r="A2" s="44" t="s">
        <v>550</v>
      </c>
    </row>
    <row r="3" spans="1:17" x14ac:dyDescent="0.2">
      <c r="A3" s="22" t="s">
        <v>16</v>
      </c>
      <c r="L3" s="30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42" t="s">
        <v>370</v>
      </c>
      <c r="Q6" s="243" t="s">
        <v>371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84" t="s">
        <v>192</v>
      </c>
      <c r="C25" s="585"/>
      <c r="D25" s="585"/>
      <c r="E25" s="585"/>
    </row>
    <row r="26" spans="1:11" x14ac:dyDescent="0.2">
      <c r="B26" s="585"/>
      <c r="C26" s="585"/>
      <c r="D26" s="585"/>
      <c r="E26" s="585"/>
    </row>
    <row r="27" spans="1:11" x14ac:dyDescent="0.2">
      <c r="A27" s="3"/>
      <c r="B27" s="74" t="s">
        <v>495</v>
      </c>
      <c r="C27" s="583" t="s">
        <v>583</v>
      </c>
      <c r="D27" s="583"/>
      <c r="E27" s="583"/>
    </row>
    <row r="28" spans="1:11" x14ac:dyDescent="0.2">
      <c r="A28" s="5"/>
      <c r="B28" s="75" t="s">
        <v>496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41640</v>
      </c>
      <c r="B29" s="12">
        <v>54.875733453999999</v>
      </c>
      <c r="C29" s="43">
        <f>+MIN($B$29,$B$41,$B$53,$B$65,$B$77)</f>
        <v>54.875733453999999</v>
      </c>
      <c r="D29" s="43">
        <f>+MAX($B$29,$B$41,$B$53,$B$65,$B$77)</f>
        <v>65.371984744000002</v>
      </c>
      <c r="E29" s="17">
        <f t="shared" ref="E29:E92" si="0">D29-C29</f>
        <v>10.496251290000004</v>
      </c>
      <c r="G29" s="43"/>
      <c r="H29" s="17"/>
    </row>
    <row r="30" spans="1:11" x14ac:dyDescent="0.2">
      <c r="A30" s="1">
        <v>41671</v>
      </c>
      <c r="B30" s="12">
        <v>56.388588835999997</v>
      </c>
      <c r="C30" s="43">
        <f>+MIN($B$30,$B$42,$B$54,$B$66,$B$78)</f>
        <v>56.388588835999997</v>
      </c>
      <c r="D30" s="43">
        <f>+MAX($B$30,$B$42,$B$54,$B$66,$B$78)</f>
        <v>64.422875583000007</v>
      </c>
      <c r="E30" s="17">
        <f t="shared" si="0"/>
        <v>8.0342867470000101</v>
      </c>
      <c r="G30" s="43"/>
      <c r="H30" s="17"/>
    </row>
    <row r="31" spans="1:11" x14ac:dyDescent="0.2">
      <c r="A31" s="1">
        <v>41699</v>
      </c>
      <c r="B31" s="12">
        <v>56.957174362000003</v>
      </c>
      <c r="C31" s="43">
        <f>+MIN($B$31,$B$43,$B$55,$B$67,$B$79)</f>
        <v>56.957174362000003</v>
      </c>
      <c r="D31" s="43">
        <f>+MAX($B$31,$B$43,$B$55,$B$67,$B$79)</f>
        <v>65.892071650999995</v>
      </c>
      <c r="E31" s="17">
        <f t="shared" si="0"/>
        <v>8.9348972889999914</v>
      </c>
      <c r="G31" s="43"/>
      <c r="H31" s="17"/>
    </row>
    <row r="32" spans="1:11" x14ac:dyDescent="0.2">
      <c r="A32" s="1">
        <v>41730</v>
      </c>
      <c r="B32" s="12">
        <v>58.202728677000003</v>
      </c>
      <c r="C32" s="43">
        <f>+MIN($B$32,$B$44,$B$56,$B$68,$B$80)</f>
        <v>58.202728677000003</v>
      </c>
      <c r="D32" s="43">
        <f>+MAX($B$32,$B$44,$B$56,$B$68,$B$80)</f>
        <v>66.716178408000005</v>
      </c>
      <c r="E32" s="17">
        <f t="shared" si="0"/>
        <v>8.5134497310000015</v>
      </c>
      <c r="G32" s="43"/>
      <c r="H32" s="17"/>
    </row>
    <row r="33" spans="1:8" x14ac:dyDescent="0.2">
      <c r="A33" s="1">
        <v>41760</v>
      </c>
      <c r="B33" s="12">
        <v>58.637864608999998</v>
      </c>
      <c r="C33" s="43">
        <f>+MIN($B$33,$B$45,$B$57,$B$69,$B$81)</f>
        <v>58.637864608999998</v>
      </c>
      <c r="D33" s="43">
        <f>+MAX($B$33,$B$45,$B$57,$B$69,$B$81)</f>
        <v>65.749049506999995</v>
      </c>
      <c r="E33" s="17">
        <f t="shared" si="0"/>
        <v>7.1111848979999976</v>
      </c>
      <c r="G33" s="43"/>
      <c r="H33" s="17"/>
    </row>
    <row r="34" spans="1:8" x14ac:dyDescent="0.2">
      <c r="A34" s="1">
        <v>41791</v>
      </c>
      <c r="B34" s="12">
        <v>57.125329280999999</v>
      </c>
      <c r="C34" s="43">
        <f>+MIN($B$34,$B$46,$B$58,$B$70,$B$82)</f>
        <v>57.125329280999999</v>
      </c>
      <c r="D34" s="43">
        <f>+MAX($B$34,$B$46,$B$58,$B$70,$B$82)</f>
        <v>65.847750712000007</v>
      </c>
      <c r="E34" s="17">
        <f t="shared" si="0"/>
        <v>8.7224214310000079</v>
      </c>
      <c r="G34" s="43"/>
      <c r="H34" s="17"/>
    </row>
    <row r="35" spans="1:8" x14ac:dyDescent="0.2">
      <c r="A35" s="1">
        <v>41821</v>
      </c>
      <c r="B35" s="12">
        <v>58.103501389000002</v>
      </c>
      <c r="C35" s="43">
        <f>+MIN($B$35,$B$47,$B$59,$B$71,$B$83)</f>
        <v>58.016073747999997</v>
      </c>
      <c r="D35" s="43">
        <f>+MAX($B$35,$B$47,$B$59,$B$71,$B$83)</f>
        <v>64.780880007999997</v>
      </c>
      <c r="E35" s="17">
        <f t="shared" si="0"/>
        <v>6.7648062600000003</v>
      </c>
      <c r="G35" s="43"/>
      <c r="H35" s="17"/>
    </row>
    <row r="36" spans="1:8" x14ac:dyDescent="0.2">
      <c r="A36" s="1">
        <v>41852</v>
      </c>
      <c r="B36" s="12">
        <v>58.755238835999997</v>
      </c>
      <c r="C36" s="43">
        <f>+MIN($B$36,$B$48,$B$60,$B$72,$B$84)</f>
        <v>58.755238835999997</v>
      </c>
      <c r="D36" s="43">
        <f>+MAX($B$36,$B$48,$B$60,$B$72,$B$84)</f>
        <v>65.704890419999998</v>
      </c>
      <c r="E36" s="17">
        <f t="shared" si="0"/>
        <v>6.9496515840000015</v>
      </c>
      <c r="G36" s="43"/>
      <c r="H36" s="17"/>
    </row>
    <row r="37" spans="1:8" x14ac:dyDescent="0.2">
      <c r="A37" s="1">
        <v>41883</v>
      </c>
      <c r="B37" s="12">
        <v>58.297539508</v>
      </c>
      <c r="C37" s="43">
        <f>+MIN($B$37,$B$49,$B$61,$B$73,$B$85)</f>
        <v>58.297539508</v>
      </c>
      <c r="D37" s="43">
        <f>+MAX($B$37,$B$49,$B$61,$B$73,$B$85)</f>
        <v>65.883382048000001</v>
      </c>
      <c r="E37" s="17">
        <f t="shared" si="0"/>
        <v>7.5858425400000016</v>
      </c>
      <c r="G37" s="43"/>
      <c r="H37" s="17"/>
    </row>
    <row r="38" spans="1:8" x14ac:dyDescent="0.2">
      <c r="A38" s="1">
        <v>41913</v>
      </c>
      <c r="B38" s="12">
        <v>58.967445406000003</v>
      </c>
      <c r="C38" s="43">
        <f>+MIN($B$38,$B$50,$B$62,$B$74,$B$86)</f>
        <v>58.967445406000003</v>
      </c>
      <c r="D38" s="43">
        <f>+MAX($B$38,$B$50,$B$62,$B$74,$B$86)</f>
        <v>64.836210684999998</v>
      </c>
      <c r="E38" s="17">
        <f t="shared" si="0"/>
        <v>5.8687652789999945</v>
      </c>
      <c r="G38" s="43"/>
      <c r="H38" s="17"/>
    </row>
    <row r="39" spans="1:8" x14ac:dyDescent="0.2">
      <c r="A39" s="1">
        <v>41944</v>
      </c>
      <c r="B39" s="12">
        <v>57.219192255000003</v>
      </c>
      <c r="C39" s="43">
        <f>+MIN($B$39,$B$51,$B$63,$B$75,$B$87)</f>
        <v>57.219192255000003</v>
      </c>
      <c r="D39" s="43">
        <f>+MAX($B$39,$B$51,$B$63,$B$75,$B$87)</f>
        <v>63.141085388</v>
      </c>
      <c r="E39" s="17">
        <f t="shared" si="0"/>
        <v>5.9218931329999975</v>
      </c>
      <c r="G39" s="43"/>
      <c r="H39" s="17"/>
    </row>
    <row r="40" spans="1:8" x14ac:dyDescent="0.2">
      <c r="A40" s="1">
        <v>41974</v>
      </c>
      <c r="B40" s="12">
        <v>58.778469364999999</v>
      </c>
      <c r="C40" s="43">
        <f>+MIN($B$40,$B$52,$B$64,$B$76,$B$88)</f>
        <v>58.778469364999999</v>
      </c>
      <c r="D40" s="43">
        <f>+MAX($B$40,$B$52,$B$64,$B$76,$B$88)</f>
        <v>65.365323188000005</v>
      </c>
      <c r="E40" s="17">
        <f t="shared" si="0"/>
        <v>6.5868538230000055</v>
      </c>
      <c r="G40" s="43"/>
      <c r="H40" s="17"/>
    </row>
    <row r="41" spans="1:8" x14ac:dyDescent="0.2">
      <c r="A41" s="1">
        <v>42005</v>
      </c>
      <c r="B41" s="12">
        <v>56.872950996999997</v>
      </c>
      <c r="C41" s="43">
        <f>+MIN($B$29,$B$41,$B$53,$B$65,$B$77)</f>
        <v>54.875733453999999</v>
      </c>
      <c r="D41" s="43">
        <f>+MAX($B$29,$B$41,$B$53,$B$65,$B$77)</f>
        <v>65.371984744000002</v>
      </c>
      <c r="E41" s="17">
        <f t="shared" si="0"/>
        <v>10.496251290000004</v>
      </c>
      <c r="G41" s="43"/>
      <c r="H41" s="17"/>
    </row>
    <row r="42" spans="1:8" x14ac:dyDescent="0.2">
      <c r="A42" s="1">
        <v>42036</v>
      </c>
      <c r="B42" s="12">
        <v>58.741239938</v>
      </c>
      <c r="C42" s="43">
        <f>+MIN($B$30,$B$42,$B$54,$B$66,$B$78)</f>
        <v>56.388588835999997</v>
      </c>
      <c r="D42" s="43">
        <f>+MAX($B$30,$B$42,$B$54,$B$66,$B$78)</f>
        <v>64.422875583000007</v>
      </c>
      <c r="E42" s="17">
        <f t="shared" si="0"/>
        <v>8.0342867470000101</v>
      </c>
      <c r="G42" s="43"/>
      <c r="H42" s="17"/>
    </row>
    <row r="43" spans="1:8" x14ac:dyDescent="0.2">
      <c r="A43" s="1">
        <v>42064</v>
      </c>
      <c r="B43" s="12">
        <v>60.478699431999999</v>
      </c>
      <c r="C43" s="43">
        <f>+MIN($B$31,$B$43,$B$55,$B$67,$B$79)</f>
        <v>56.957174362000003</v>
      </c>
      <c r="D43" s="43">
        <f>+MAX($B$31,$B$43,$B$55,$B$67,$B$79)</f>
        <v>65.892071650999995</v>
      </c>
      <c r="E43" s="17">
        <f t="shared" si="0"/>
        <v>8.9348972889999914</v>
      </c>
      <c r="G43" s="43"/>
      <c r="H43" s="17"/>
    </row>
    <row r="44" spans="1:8" x14ac:dyDescent="0.2">
      <c r="A44" s="1">
        <v>42095</v>
      </c>
      <c r="B44" s="12">
        <v>62.729544035000004</v>
      </c>
      <c r="C44" s="43">
        <f>+MIN($B$32,$B$44,$B$56,$B$68,$B$80)</f>
        <v>58.202728677000003</v>
      </c>
      <c r="D44" s="43">
        <f>+MAX($B$32,$B$44,$B$56,$B$68,$B$80)</f>
        <v>66.716178408000005</v>
      </c>
      <c r="E44" s="17">
        <f t="shared" si="0"/>
        <v>8.5134497310000015</v>
      </c>
      <c r="G44" s="43"/>
      <c r="H44" s="17"/>
    </row>
    <row r="45" spans="1:8" x14ac:dyDescent="0.2">
      <c r="A45" s="1">
        <v>42125</v>
      </c>
      <c r="B45" s="12">
        <v>61.663457358000002</v>
      </c>
      <c r="C45" s="43">
        <f>+MIN($B$33,$B$45,$B$57,$B$69,$B$81)</f>
        <v>58.637864608999998</v>
      </c>
      <c r="D45" s="43">
        <f>+MAX($B$33,$B$45,$B$57,$B$69,$B$81)</f>
        <v>65.749049506999995</v>
      </c>
      <c r="E45" s="17">
        <f t="shared" si="0"/>
        <v>7.1111848979999976</v>
      </c>
      <c r="G45" s="43"/>
      <c r="H45" s="17"/>
    </row>
    <row r="46" spans="1:8" x14ac:dyDescent="0.2">
      <c r="A46" s="1">
        <v>42156</v>
      </c>
      <c r="B46" s="12">
        <v>60.643081823000003</v>
      </c>
      <c r="C46" s="43">
        <f>+MIN($B$34,$B$46,$B$58,$B$70,$B$82)</f>
        <v>57.125329280999999</v>
      </c>
      <c r="D46" s="43">
        <f>+MAX($B$34,$B$46,$B$58,$B$70,$B$82)</f>
        <v>65.847750712000007</v>
      </c>
      <c r="E46" s="17">
        <f t="shared" si="0"/>
        <v>8.7224214310000079</v>
      </c>
      <c r="G46" s="43"/>
      <c r="H46" s="17"/>
    </row>
    <row r="47" spans="1:8" x14ac:dyDescent="0.2">
      <c r="A47" s="1">
        <v>42186</v>
      </c>
      <c r="B47" s="12">
        <v>61.114087632</v>
      </c>
      <c r="C47" s="43">
        <f>+MIN($B$35,$B$47,$B$59,$B$71,$B$83)</f>
        <v>58.016073747999997</v>
      </c>
      <c r="D47" s="43">
        <f>+MAX($B$35,$B$47,$B$59,$B$71,$B$83)</f>
        <v>64.780880007999997</v>
      </c>
      <c r="E47" s="17">
        <f t="shared" si="0"/>
        <v>6.7648062600000003</v>
      </c>
      <c r="G47" s="43"/>
      <c r="H47" s="17"/>
    </row>
    <row r="48" spans="1:8" x14ac:dyDescent="0.2">
      <c r="A48" s="1">
        <v>42217</v>
      </c>
      <c r="B48" s="12">
        <v>62.648159</v>
      </c>
      <c r="C48" s="43">
        <f>+MIN($B$36,$B$48,$B$60,$B$72,$B$84)</f>
        <v>58.755238835999997</v>
      </c>
      <c r="D48" s="43">
        <f>+MAX($B$36,$B$48,$B$60,$B$72,$B$84)</f>
        <v>65.704890419999998</v>
      </c>
      <c r="E48" s="17">
        <f t="shared" si="0"/>
        <v>6.9496515840000015</v>
      </c>
      <c r="G48" s="43"/>
      <c r="H48" s="17"/>
    </row>
    <row r="49" spans="1:8" x14ac:dyDescent="0.2">
      <c r="A49" s="1">
        <v>42248</v>
      </c>
      <c r="B49" s="12">
        <v>63.372410051000003</v>
      </c>
      <c r="C49" s="43">
        <f>+MIN($B$37,$B$49,$B$61,$B$73,$B$85)</f>
        <v>58.297539508</v>
      </c>
      <c r="D49" s="43">
        <f>+MAX($B$37,$B$49,$B$61,$B$73,$B$85)</f>
        <v>65.883382048000001</v>
      </c>
      <c r="E49" s="17">
        <f t="shared" si="0"/>
        <v>7.5858425400000016</v>
      </c>
      <c r="G49" s="43"/>
      <c r="H49" s="17"/>
    </row>
    <row r="50" spans="1:8" x14ac:dyDescent="0.2">
      <c r="A50" s="1">
        <v>42278</v>
      </c>
      <c r="B50" s="12">
        <v>64.220039847999999</v>
      </c>
      <c r="C50" s="43">
        <f>+MIN($B$38,$B$50,$B$62,$B$74,$B$86)</f>
        <v>58.967445406000003</v>
      </c>
      <c r="D50" s="43">
        <f>+MAX($B$38,$B$50,$B$62,$B$74,$B$86)</f>
        <v>64.836210684999998</v>
      </c>
      <c r="E50" s="17">
        <f t="shared" si="0"/>
        <v>5.8687652789999945</v>
      </c>
      <c r="G50" s="43"/>
      <c r="H50" s="17"/>
    </row>
    <row r="51" spans="1:8" x14ac:dyDescent="0.2">
      <c r="A51" s="1">
        <v>42309</v>
      </c>
      <c r="B51" s="12">
        <v>62.378083420999999</v>
      </c>
      <c r="C51" s="43">
        <f>+MIN($B$39,$B$51,$B$63,$B$75,$B$87)</f>
        <v>57.219192255000003</v>
      </c>
      <c r="D51" s="43">
        <f>+MAX($B$39,$B$51,$B$63,$B$75,$B$87)</f>
        <v>63.141085388</v>
      </c>
      <c r="E51" s="17">
        <f t="shared" si="0"/>
        <v>5.9218931329999975</v>
      </c>
      <c r="G51" s="43"/>
      <c r="H51" s="17"/>
    </row>
    <row r="52" spans="1:8" x14ac:dyDescent="0.2">
      <c r="A52" s="1">
        <v>42339</v>
      </c>
      <c r="B52" s="12">
        <v>65.365323188000005</v>
      </c>
      <c r="C52" s="43">
        <f>+MIN($B$40,$B$52,$B$64,$B$76,$B$88)</f>
        <v>58.778469364999999</v>
      </c>
      <c r="D52" s="43">
        <f>+MAX($B$40,$B$52,$B$64,$B$76,$B$88)</f>
        <v>65.365323188000005</v>
      </c>
      <c r="E52" s="17">
        <f t="shared" si="0"/>
        <v>6.5868538230000055</v>
      </c>
      <c r="G52" s="43"/>
      <c r="H52" s="17"/>
    </row>
    <row r="53" spans="1:8" x14ac:dyDescent="0.2">
      <c r="A53" s="1">
        <v>42370</v>
      </c>
      <c r="B53" s="12">
        <v>63.509739682999999</v>
      </c>
      <c r="C53" s="43">
        <f>+MIN($B$29,$B$41,$B$53,$B$65,$B$77)</f>
        <v>54.875733453999999</v>
      </c>
      <c r="D53" s="43">
        <f>+MAX($B$29,$B$41,$B$53,$B$65,$B$77)</f>
        <v>65.371984744000002</v>
      </c>
      <c r="E53" s="17">
        <f t="shared" si="0"/>
        <v>10.496251290000004</v>
      </c>
      <c r="G53" s="43"/>
      <c r="H53" s="17"/>
    </row>
    <row r="54" spans="1:8" x14ac:dyDescent="0.2">
      <c r="A54" s="1">
        <v>42401</v>
      </c>
      <c r="B54" s="12">
        <v>64.422875583000007</v>
      </c>
      <c r="C54" s="43">
        <f>+MIN($B$30,$B$42,$B$54,$B$66,$B$78)</f>
        <v>56.388588835999997</v>
      </c>
      <c r="D54" s="43">
        <f>+MAX($B$30,$B$42,$B$54,$B$66,$B$78)</f>
        <v>64.422875583000007</v>
      </c>
      <c r="E54" s="17">
        <f t="shared" si="0"/>
        <v>8.0342867470000101</v>
      </c>
      <c r="G54" s="43"/>
      <c r="H54" s="17"/>
    </row>
    <row r="55" spans="1:8" x14ac:dyDescent="0.2">
      <c r="A55" s="1">
        <v>42430</v>
      </c>
      <c r="B55" s="12">
        <v>65.534332128000003</v>
      </c>
      <c r="C55" s="43">
        <f>+MIN($B$31,$B$43,$B$55,$B$67,$B$79)</f>
        <v>56.957174362000003</v>
      </c>
      <c r="D55" s="43">
        <f>+MAX($B$31,$B$43,$B$55,$B$67,$B$79)</f>
        <v>65.892071650999995</v>
      </c>
      <c r="E55" s="17">
        <f t="shared" si="0"/>
        <v>8.9348972889999914</v>
      </c>
      <c r="G55" s="43"/>
      <c r="H55" s="17"/>
    </row>
    <row r="56" spans="1:8" x14ac:dyDescent="0.2">
      <c r="A56" s="1">
        <v>42461</v>
      </c>
      <c r="B56" s="12">
        <v>66.716178408000005</v>
      </c>
      <c r="C56" s="43">
        <f>+MIN($B$32,$B$44,$B$56,$B$68,$B$80)</f>
        <v>58.202728677000003</v>
      </c>
      <c r="D56" s="43">
        <f>+MAX($B$32,$B$44,$B$56,$B$68,$B$80)</f>
        <v>66.716178408000005</v>
      </c>
      <c r="E56" s="17">
        <f t="shared" si="0"/>
        <v>8.5134497310000015</v>
      </c>
      <c r="G56" s="43"/>
      <c r="H56" s="17"/>
    </row>
    <row r="57" spans="1:8" x14ac:dyDescent="0.2">
      <c r="A57" s="1">
        <v>42491</v>
      </c>
      <c r="B57" s="12">
        <v>65.749049506999995</v>
      </c>
      <c r="C57" s="43">
        <f>+MIN($B$33,$B$45,$B$57,$B$69,$B$81)</f>
        <v>58.637864608999998</v>
      </c>
      <c r="D57" s="43">
        <f>+MAX($B$33,$B$45,$B$57,$B$69,$B$81)</f>
        <v>65.749049506999995</v>
      </c>
      <c r="E57" s="17">
        <f t="shared" si="0"/>
        <v>7.1111848979999976</v>
      </c>
      <c r="G57" s="43"/>
      <c r="H57" s="17"/>
    </row>
    <row r="58" spans="1:8" x14ac:dyDescent="0.2">
      <c r="A58" s="1">
        <v>42522</v>
      </c>
      <c r="B58" s="12">
        <v>65.847750712000007</v>
      </c>
      <c r="C58" s="43">
        <f>+MIN($B$34,$B$46,$B$58,$B$70,$B$82)</f>
        <v>57.125329280999999</v>
      </c>
      <c r="D58" s="43">
        <f>+MAX($B$34,$B$46,$B$58,$B$70,$B$82)</f>
        <v>65.847750712000007</v>
      </c>
      <c r="E58" s="17">
        <f t="shared" si="0"/>
        <v>8.7224214310000079</v>
      </c>
      <c r="G58" s="43"/>
      <c r="H58" s="17"/>
    </row>
    <row r="59" spans="1:8" x14ac:dyDescent="0.2">
      <c r="A59" s="1">
        <v>42552</v>
      </c>
      <c r="B59" s="12">
        <v>64.780880007999997</v>
      </c>
      <c r="C59" s="43">
        <f>+MIN($B$35,$B$47,$B$59,$B$71,$B$83)</f>
        <v>58.016073747999997</v>
      </c>
      <c r="D59" s="43">
        <f>+MAX($B$35,$B$47,$B$59,$B$71,$B$83)</f>
        <v>64.780880007999997</v>
      </c>
      <c r="E59" s="17">
        <f t="shared" si="0"/>
        <v>6.7648062600000003</v>
      </c>
      <c r="G59" s="43"/>
      <c r="H59" s="17"/>
    </row>
    <row r="60" spans="1:8" x14ac:dyDescent="0.2">
      <c r="A60" s="1">
        <v>42583</v>
      </c>
      <c r="B60" s="12">
        <v>65.704890419999998</v>
      </c>
      <c r="C60" s="43">
        <f>+MIN($B$36,$B$48,$B$60,$B$72,$B$84)</f>
        <v>58.755238835999997</v>
      </c>
      <c r="D60" s="43">
        <f>+MAX($B$36,$B$48,$B$60,$B$72,$B$84)</f>
        <v>65.704890419999998</v>
      </c>
      <c r="E60" s="17">
        <f t="shared" si="0"/>
        <v>6.9496515840000015</v>
      </c>
      <c r="G60" s="43"/>
      <c r="H60" s="17"/>
    </row>
    <row r="61" spans="1:8" x14ac:dyDescent="0.2">
      <c r="A61" s="1">
        <v>42614</v>
      </c>
      <c r="B61" s="12">
        <v>65.883382048000001</v>
      </c>
      <c r="C61" s="43">
        <f>+MIN($B$37,$B$49,$B$61,$B$73,$B$85)</f>
        <v>58.297539508</v>
      </c>
      <c r="D61" s="43">
        <f>+MAX($B$37,$B$49,$B$61,$B$73,$B$85)</f>
        <v>65.883382048000001</v>
      </c>
      <c r="E61" s="17">
        <f t="shared" si="0"/>
        <v>7.5858425400000016</v>
      </c>
      <c r="G61" s="43"/>
      <c r="H61" s="17"/>
    </row>
    <row r="62" spans="1:8" x14ac:dyDescent="0.2">
      <c r="A62" s="1">
        <v>42644</v>
      </c>
      <c r="B62" s="12">
        <v>64.836210684999998</v>
      </c>
      <c r="C62" s="43">
        <f>+MIN($B$38,$B$50,$B$62,$B$74,$B$86)</f>
        <v>58.967445406000003</v>
      </c>
      <c r="D62" s="43">
        <f>+MAX($B$38,$B$50,$B$62,$B$74,$B$86)</f>
        <v>64.836210684999998</v>
      </c>
      <c r="E62" s="17">
        <f t="shared" si="0"/>
        <v>5.8687652789999945</v>
      </c>
      <c r="G62" s="43"/>
      <c r="H62" s="17"/>
    </row>
    <row r="63" spans="1:8" x14ac:dyDescent="0.2">
      <c r="A63" s="1">
        <v>42675</v>
      </c>
      <c r="B63" s="12">
        <v>63.141085388</v>
      </c>
      <c r="C63" s="43">
        <f>+MIN($B$39,$B$51,$B$63,$B$75,$B$87)</f>
        <v>57.219192255000003</v>
      </c>
      <c r="D63" s="43">
        <f>+MAX($B$39,$B$51,$B$63,$B$75,$B$87)</f>
        <v>63.141085388</v>
      </c>
      <c r="E63" s="17">
        <f t="shared" si="0"/>
        <v>5.9218931329999975</v>
      </c>
      <c r="G63" s="43"/>
      <c r="H63" s="17"/>
    </row>
    <row r="64" spans="1:8" x14ac:dyDescent="0.2">
      <c r="A64" s="1">
        <v>42705</v>
      </c>
      <c r="B64" s="12">
        <v>65.193555052999997</v>
      </c>
      <c r="C64" s="43">
        <f>+MIN($B$40,$B$52,$B$64,$B$76,$B$88)</f>
        <v>58.778469364999999</v>
      </c>
      <c r="D64" s="43">
        <f>+MAX($B$40,$B$52,$B$64,$B$76,$B$88)</f>
        <v>65.365323188000005</v>
      </c>
      <c r="E64" s="17">
        <f t="shared" si="0"/>
        <v>6.5868538230000055</v>
      </c>
      <c r="G64" s="43"/>
      <c r="H64" s="17"/>
    </row>
    <row r="65" spans="1:8" x14ac:dyDescent="0.2">
      <c r="A65" s="1">
        <v>42736</v>
      </c>
      <c r="B65" s="12">
        <v>65.371984744000002</v>
      </c>
      <c r="C65" s="43">
        <f>+MIN($B$29,$B$41,$B$53,$B$65,$B$77)</f>
        <v>54.875733453999999</v>
      </c>
      <c r="D65" s="43">
        <f>+MAX($B$29,$B$41,$B$53,$B$65,$B$77)</f>
        <v>65.371984744000002</v>
      </c>
      <c r="E65" s="17">
        <f t="shared" si="0"/>
        <v>10.496251290000004</v>
      </c>
      <c r="G65" s="43"/>
      <c r="H65" s="17"/>
    </row>
    <row r="66" spans="1:8" x14ac:dyDescent="0.2">
      <c r="A66" s="1">
        <v>42767</v>
      </c>
      <c r="B66" s="12">
        <v>64.137951189999995</v>
      </c>
      <c r="C66" s="43">
        <f>+MIN($B$30,$B$42,$B$54,$B$66,$B$78)</f>
        <v>56.388588835999997</v>
      </c>
      <c r="D66" s="43">
        <f>+MAX($B$30,$B$42,$B$54,$B$66,$B$78)</f>
        <v>64.422875583000007</v>
      </c>
      <c r="E66" s="17">
        <f t="shared" si="0"/>
        <v>8.0342867470000101</v>
      </c>
      <c r="G66" s="43"/>
      <c r="H66" s="17"/>
    </row>
    <row r="67" spans="1:8" x14ac:dyDescent="0.2">
      <c r="A67" s="1">
        <v>42795</v>
      </c>
      <c r="B67" s="12">
        <v>65.892071650999995</v>
      </c>
      <c r="C67" s="43">
        <f>+MIN($B$31,$B$43,$B$55,$B$67,$B$79)</f>
        <v>56.957174362000003</v>
      </c>
      <c r="D67" s="43">
        <f>+MAX($B$31,$B$43,$B$55,$B$67,$B$79)</f>
        <v>65.892071650999995</v>
      </c>
      <c r="E67" s="17">
        <f t="shared" si="0"/>
        <v>8.9348972889999914</v>
      </c>
      <c r="G67" s="43"/>
      <c r="H67" s="17"/>
    </row>
    <row r="68" spans="1:8" x14ac:dyDescent="0.2">
      <c r="A68" s="1">
        <v>42826</v>
      </c>
      <c r="B68" s="12">
        <v>64.741225200000002</v>
      </c>
      <c r="C68" s="43">
        <f>+MIN($B$32,$B$44,$B$56,$B$68,$B$80)</f>
        <v>58.202728677000003</v>
      </c>
      <c r="D68" s="43">
        <f>+MAX($B$32,$B$44,$B$56,$B$68,$B$80)</f>
        <v>66.716178408000005</v>
      </c>
      <c r="E68" s="17">
        <f t="shared" si="0"/>
        <v>8.5134497310000015</v>
      </c>
      <c r="G68" s="43"/>
      <c r="H68" s="17"/>
    </row>
    <row r="69" spans="1:8" x14ac:dyDescent="0.2">
      <c r="A69" s="1">
        <v>42856</v>
      </c>
      <c r="B69" s="12">
        <v>63.485896744999998</v>
      </c>
      <c r="C69" s="43">
        <f>+MIN($B$33,$B$45,$B$57,$B$69,$B$81)</f>
        <v>58.637864608999998</v>
      </c>
      <c r="D69" s="43">
        <f>+MAX($B$33,$B$45,$B$57,$B$69,$B$81)</f>
        <v>65.749049506999995</v>
      </c>
      <c r="E69" s="17">
        <f t="shared" si="0"/>
        <v>7.1111848979999976</v>
      </c>
      <c r="G69" s="43"/>
      <c r="H69" s="17"/>
    </row>
    <row r="70" spans="1:8" x14ac:dyDescent="0.2">
      <c r="A70" s="1">
        <v>42887</v>
      </c>
      <c r="B70" s="12">
        <v>63.376438094999997</v>
      </c>
      <c r="C70" s="43">
        <f>+MIN($B$34,$B$46,$B$58,$B$70,$B$82)</f>
        <v>57.125329280999999</v>
      </c>
      <c r="D70" s="43">
        <f>+MAX($B$34,$B$46,$B$58,$B$70,$B$82)</f>
        <v>65.847750712000007</v>
      </c>
      <c r="E70" s="17">
        <f t="shared" si="0"/>
        <v>8.7224214310000079</v>
      </c>
      <c r="G70" s="43"/>
      <c r="H70" s="17"/>
    </row>
    <row r="71" spans="1:8" x14ac:dyDescent="0.2">
      <c r="A71" s="1">
        <v>42917</v>
      </c>
      <c r="B71" s="12">
        <v>63.178501730999997</v>
      </c>
      <c r="C71" s="43">
        <f>+MIN($B$35,$B$47,$B$59,$B$71,$B$83)</f>
        <v>58.016073747999997</v>
      </c>
      <c r="D71" s="43">
        <f>+MAX($B$35,$B$47,$B$59,$B$71,$B$83)</f>
        <v>64.780880007999997</v>
      </c>
      <c r="E71" s="17">
        <f t="shared" si="0"/>
        <v>6.7648062600000003</v>
      </c>
      <c r="G71" s="43"/>
      <c r="H71" s="17"/>
    </row>
    <row r="72" spans="1:8" x14ac:dyDescent="0.2">
      <c r="A72" s="1">
        <v>42948</v>
      </c>
      <c r="B72" s="12">
        <v>63.287118802999998</v>
      </c>
      <c r="C72" s="43">
        <f>+MIN($B$36,$B$48,$B$60,$B$72,$B$84)</f>
        <v>58.755238835999997</v>
      </c>
      <c r="D72" s="43">
        <f>+MAX($B$36,$B$48,$B$60,$B$72,$B$84)</f>
        <v>65.704890419999998</v>
      </c>
      <c r="E72" s="17">
        <f t="shared" si="0"/>
        <v>6.9496515840000015</v>
      </c>
      <c r="G72" s="43"/>
      <c r="H72" s="17"/>
    </row>
    <row r="73" spans="1:8" x14ac:dyDescent="0.2">
      <c r="A73" s="1">
        <v>42979</v>
      </c>
      <c r="B73" s="12">
        <v>62.730929801000002</v>
      </c>
      <c r="C73" s="43">
        <f>+MIN($B$37,$B$49,$B$61,$B$73,$B$85)</f>
        <v>58.297539508</v>
      </c>
      <c r="D73" s="43">
        <f>+MAX($B$37,$B$49,$B$61,$B$73,$B$85)</f>
        <v>65.883382048000001</v>
      </c>
      <c r="E73" s="17">
        <f t="shared" si="0"/>
        <v>7.5858425400000016</v>
      </c>
      <c r="G73" s="43"/>
      <c r="H73" s="17"/>
    </row>
    <row r="74" spans="1:8" x14ac:dyDescent="0.2">
      <c r="A74" s="1">
        <v>43009</v>
      </c>
      <c r="B74" s="12">
        <v>60.294780971000002</v>
      </c>
      <c r="C74" s="43">
        <f>+MIN($B$38,$B$50,$B$62,$B$74,$B$86)</f>
        <v>58.967445406000003</v>
      </c>
      <c r="D74" s="43">
        <f>+MAX($B$38,$B$50,$B$62,$B$74,$B$86)</f>
        <v>64.836210684999998</v>
      </c>
      <c r="E74" s="17">
        <f t="shared" si="0"/>
        <v>5.8687652789999945</v>
      </c>
      <c r="G74" s="43"/>
      <c r="H74" s="17"/>
    </row>
    <row r="75" spans="1:8" x14ac:dyDescent="0.2">
      <c r="A75" s="1">
        <v>43040</v>
      </c>
      <c r="B75" s="12">
        <v>59.983878034</v>
      </c>
      <c r="C75" s="43">
        <f>+MIN($B$39,$B$51,$B$63,$B$75,$B$87)</f>
        <v>57.219192255000003</v>
      </c>
      <c r="D75" s="43">
        <f>+MAX($B$39,$B$51,$B$63,$B$75,$B$87)</f>
        <v>63.141085388</v>
      </c>
      <c r="E75" s="17">
        <f t="shared" si="0"/>
        <v>5.9218931329999975</v>
      </c>
      <c r="G75" s="43"/>
      <c r="H75" s="17"/>
    </row>
    <row r="76" spans="1:8" x14ac:dyDescent="0.2">
      <c r="A76" s="1">
        <v>43070</v>
      </c>
      <c r="B76" s="12">
        <v>60.401132492999999</v>
      </c>
      <c r="C76" s="43">
        <f>+MIN($B$40,$B$52,$B$64,$B$76,$B$88)</f>
        <v>58.778469364999999</v>
      </c>
      <c r="D76" s="43">
        <f>+MAX($B$40,$B$52,$B$64,$B$76,$B$88)</f>
        <v>65.365323188000005</v>
      </c>
      <c r="E76" s="17">
        <f t="shared" si="0"/>
        <v>6.5868538230000055</v>
      </c>
      <c r="G76" s="43"/>
      <c r="H76" s="17"/>
    </row>
    <row r="77" spans="1:8" x14ac:dyDescent="0.2">
      <c r="A77" s="1">
        <v>43101</v>
      </c>
      <c r="B77" s="12">
        <v>59.738907660999999</v>
      </c>
      <c r="C77" s="43">
        <f>+MIN($B$29,$B$41,$B$53,$B$65,$B$77)</f>
        <v>54.875733453999999</v>
      </c>
      <c r="D77" s="43">
        <f>+MAX($B$29,$B$41,$B$53,$B$65,$B$77)</f>
        <v>65.371984744000002</v>
      </c>
      <c r="E77" s="17">
        <f t="shared" si="0"/>
        <v>10.496251290000004</v>
      </c>
      <c r="G77" s="43"/>
      <c r="H77" s="17"/>
    </row>
    <row r="78" spans="1:8" x14ac:dyDescent="0.2">
      <c r="A78" s="1">
        <v>43132</v>
      </c>
      <c r="B78" s="12">
        <v>59.517671270000001</v>
      </c>
      <c r="C78" s="43">
        <f>+MIN($B$30,$B$42,$B$54,$B$66,$B$78)</f>
        <v>56.388588835999997</v>
      </c>
      <c r="D78" s="43">
        <f>+MAX($B$30,$B$42,$B$54,$B$66,$B$78)</f>
        <v>64.422875583000007</v>
      </c>
      <c r="E78" s="17">
        <f t="shared" si="0"/>
        <v>8.0342867470000101</v>
      </c>
      <c r="G78" s="43"/>
      <c r="H78" s="17"/>
    </row>
    <row r="79" spans="1:8" x14ac:dyDescent="0.2">
      <c r="A79" s="1">
        <v>43160</v>
      </c>
      <c r="B79" s="12">
        <v>60.153267333000002</v>
      </c>
      <c r="C79" s="43">
        <f>+MIN($B$31,$B$43,$B$55,$B$67,$B$79)</f>
        <v>56.957174362000003</v>
      </c>
      <c r="D79" s="43">
        <f>+MAX($B$31,$B$43,$B$55,$B$67,$B$79)</f>
        <v>65.892071650999995</v>
      </c>
      <c r="E79" s="17">
        <f t="shared" si="0"/>
        <v>8.9348972889999914</v>
      </c>
      <c r="G79" s="43"/>
      <c r="H79" s="17"/>
    </row>
    <row r="80" spans="1:8" x14ac:dyDescent="0.2">
      <c r="A80" s="1">
        <v>43191</v>
      </c>
      <c r="B80" s="12">
        <v>59.880856373999997</v>
      </c>
      <c r="C80" s="43">
        <f>+MIN($B$32,$B$44,$B$56,$B$68,$B$80)</f>
        <v>58.202728677000003</v>
      </c>
      <c r="D80" s="43">
        <f>+MAX($B$32,$B$44,$B$56,$B$68,$B$80)</f>
        <v>66.716178408000005</v>
      </c>
      <c r="E80" s="17">
        <f t="shared" si="0"/>
        <v>8.5134497310000015</v>
      </c>
      <c r="G80" s="43"/>
      <c r="H80" s="17"/>
    </row>
    <row r="81" spans="1:8" x14ac:dyDescent="0.2">
      <c r="A81" s="1">
        <v>43221</v>
      </c>
      <c r="B81" s="12">
        <v>59.373373590999996</v>
      </c>
      <c r="C81" s="43">
        <f>+MIN($B$33,$B$45,$B$57,$B$69,$B$81)</f>
        <v>58.637864608999998</v>
      </c>
      <c r="D81" s="43">
        <f>+MAX($B$33,$B$45,$B$57,$B$69,$B$81)</f>
        <v>65.749049506999995</v>
      </c>
      <c r="E81" s="17">
        <f t="shared" si="0"/>
        <v>7.1111848979999976</v>
      </c>
      <c r="G81" s="43"/>
      <c r="H81" s="17"/>
    </row>
    <row r="82" spans="1:8" x14ac:dyDescent="0.2">
      <c r="A82" s="1">
        <v>43252</v>
      </c>
      <c r="B82" s="12">
        <v>58.347581832000003</v>
      </c>
      <c r="C82" s="43">
        <f>+MIN($B$34,$B$46,$B$58,$B$70,$B$82)</f>
        <v>57.125329280999999</v>
      </c>
      <c r="D82" s="43">
        <f>+MAX($B$34,$B$46,$B$58,$B$70,$B$82)</f>
        <v>65.847750712000007</v>
      </c>
      <c r="E82" s="17">
        <f t="shared" si="0"/>
        <v>8.7224214310000079</v>
      </c>
      <c r="G82" s="43"/>
      <c r="H82" s="17"/>
    </row>
    <row r="83" spans="1:8" x14ac:dyDescent="0.2">
      <c r="A83" s="1">
        <v>43282</v>
      </c>
      <c r="B83" s="12">
        <v>58.016073747999997</v>
      </c>
      <c r="C83" s="43">
        <f>+MIN($B$35,$B$47,$B$59,$B$71,$B$83)</f>
        <v>58.016073747999997</v>
      </c>
      <c r="D83" s="43">
        <f>+MAX($B$35,$B$47,$B$59,$B$71,$B$83)</f>
        <v>64.780880007999997</v>
      </c>
      <c r="E83" s="17">
        <f t="shared" si="0"/>
        <v>6.7648062600000003</v>
      </c>
      <c r="G83" s="43"/>
      <c r="H83" s="17"/>
    </row>
    <row r="84" spans="1:8" x14ac:dyDescent="0.2">
      <c r="A84" s="1">
        <v>43313</v>
      </c>
      <c r="B84" s="12">
        <v>60.792381663999997</v>
      </c>
      <c r="C84" s="43">
        <f>+MIN($B$36,$B$48,$B$60,$B$72,$B$84)</f>
        <v>58.755238835999997</v>
      </c>
      <c r="D84" s="43">
        <f>+MAX($B$36,$B$48,$B$60,$B$72,$B$84)</f>
        <v>65.704890419999998</v>
      </c>
      <c r="E84" s="17">
        <f t="shared" si="0"/>
        <v>6.9496515840000015</v>
      </c>
      <c r="G84" s="43"/>
      <c r="H84" s="17"/>
    </row>
    <row r="85" spans="1:8" x14ac:dyDescent="0.2">
      <c r="A85" s="1">
        <v>43344</v>
      </c>
      <c r="B85" s="12">
        <v>59.597730507000001</v>
      </c>
      <c r="C85" s="43">
        <f>+MIN($B$37,$B$49,$B$61,$B$73,$B$85)</f>
        <v>58.297539508</v>
      </c>
      <c r="D85" s="43">
        <f>+MAX($B$37,$B$49,$B$61,$B$73,$B$85)</f>
        <v>65.883382048000001</v>
      </c>
      <c r="E85" s="17">
        <f t="shared" si="0"/>
        <v>7.5858425400000016</v>
      </c>
      <c r="G85" s="43"/>
      <c r="H85" s="17"/>
    </row>
    <row r="86" spans="1:8" x14ac:dyDescent="0.2">
      <c r="A86" s="1">
        <v>43374</v>
      </c>
      <c r="B86" s="12">
        <v>59.828645485000003</v>
      </c>
      <c r="C86" s="43">
        <f>+MIN($B$38,$B$50,$B$62,$B$74,$B$86)</f>
        <v>58.967445406000003</v>
      </c>
      <c r="D86" s="43">
        <f>+MAX($B$38,$B$50,$B$62,$B$74,$B$86)</f>
        <v>64.836210684999998</v>
      </c>
      <c r="E86" s="17">
        <f t="shared" si="0"/>
        <v>5.8687652789999945</v>
      </c>
      <c r="G86" s="43"/>
      <c r="H86" s="17"/>
    </row>
    <row r="87" spans="1:8" x14ac:dyDescent="0.2">
      <c r="A87" s="1">
        <v>43405</v>
      </c>
      <c r="B87" s="12">
        <v>60.617037834000001</v>
      </c>
      <c r="C87" s="43">
        <f>+MIN($B$39,$B$51,$B$63,$B$75,$B$87)</f>
        <v>57.219192255000003</v>
      </c>
      <c r="D87" s="43">
        <f>+MAX($B$39,$B$51,$B$63,$B$75,$B$87)</f>
        <v>63.141085388</v>
      </c>
      <c r="E87" s="17">
        <f t="shared" si="0"/>
        <v>5.9218931329999975</v>
      </c>
      <c r="G87" s="43"/>
      <c r="H87" s="17"/>
    </row>
    <row r="88" spans="1:8" x14ac:dyDescent="0.2">
      <c r="A88" s="1">
        <v>43435</v>
      </c>
      <c r="B88" s="12">
        <v>60.525122611</v>
      </c>
      <c r="C88" s="43">
        <f>+MIN($B$40,$B$52,$B$64,$B$76,$B$88)</f>
        <v>58.778469364999999</v>
      </c>
      <c r="D88" s="43">
        <f>+MAX($B$40,$B$52,$B$64,$B$76,$B$88)</f>
        <v>65.365323188000005</v>
      </c>
      <c r="E88" s="17">
        <f t="shared" si="0"/>
        <v>6.5868538230000055</v>
      </c>
      <c r="G88" s="43"/>
      <c r="H88" s="17"/>
    </row>
    <row r="89" spans="1:8" x14ac:dyDescent="0.2">
      <c r="A89" s="1">
        <v>43466</v>
      </c>
      <c r="B89" s="12">
        <v>60.099059388999997</v>
      </c>
      <c r="C89" s="43">
        <f>+MIN($B$29,$B$41,$B$53,$B$65,$B$77)</f>
        <v>54.875733453999999</v>
      </c>
      <c r="D89" s="43">
        <f>+MAX($B$29,$B$41,$B$53,$B$65,$B$77)</f>
        <v>65.371984744000002</v>
      </c>
      <c r="E89" s="17">
        <f t="shared" si="0"/>
        <v>10.496251290000004</v>
      </c>
      <c r="G89" s="43"/>
      <c r="H89" s="17"/>
    </row>
    <row r="90" spans="1:8" x14ac:dyDescent="0.2">
      <c r="A90" s="1">
        <v>43497</v>
      </c>
      <c r="B90" s="12">
        <v>61.66552033</v>
      </c>
      <c r="C90" s="43">
        <f>+MIN($B$30,$B$42,$B$54,$B$66,$B$78)</f>
        <v>56.388588835999997</v>
      </c>
      <c r="D90" s="43">
        <f>+MAX($B$30,$B$42,$B$54,$B$66,$B$78)</f>
        <v>64.422875583000007</v>
      </c>
      <c r="E90" s="17">
        <f t="shared" si="0"/>
        <v>8.0342867470000101</v>
      </c>
      <c r="G90" s="43"/>
      <c r="H90" s="17"/>
    </row>
    <row r="91" spans="1:8" x14ac:dyDescent="0.2">
      <c r="A91" s="1">
        <v>43525</v>
      </c>
      <c r="B91" s="12">
        <v>60.716552497000002</v>
      </c>
      <c r="C91" s="43">
        <f>+MIN($B$31,$B$43,$B$55,$B$67,$B$79)</f>
        <v>56.957174362000003</v>
      </c>
      <c r="D91" s="43">
        <f>+MAX($B$31,$B$43,$B$55,$B$67,$B$79)</f>
        <v>65.892071650999995</v>
      </c>
      <c r="E91" s="17">
        <f t="shared" si="0"/>
        <v>8.9348972889999914</v>
      </c>
      <c r="G91" s="43"/>
      <c r="H91" s="17"/>
    </row>
    <row r="92" spans="1:8" x14ac:dyDescent="0.2">
      <c r="A92" s="1">
        <v>43556</v>
      </c>
      <c r="B92" s="12">
        <v>62.153015512000003</v>
      </c>
      <c r="C92" s="43">
        <f>+MIN($B$32,$B$44,$B$56,$B$68,$B$80)</f>
        <v>58.202728677000003</v>
      </c>
      <c r="D92" s="43">
        <f>+MAX($B$32,$B$44,$B$56,$B$68,$B$80)</f>
        <v>66.716178408000005</v>
      </c>
      <c r="E92" s="17">
        <f t="shared" si="0"/>
        <v>8.5134497310000015</v>
      </c>
      <c r="G92" s="43"/>
      <c r="H92" s="17"/>
    </row>
    <row r="93" spans="1:8" x14ac:dyDescent="0.2">
      <c r="A93" s="1">
        <v>43586</v>
      </c>
      <c r="B93" s="12">
        <v>61.667607036</v>
      </c>
      <c r="C93" s="43">
        <f>+MIN($B$33,$B$45,$B$57,$B$69,$B$81)</f>
        <v>58.637864608999998</v>
      </c>
      <c r="D93" s="43">
        <f>+MAX($B$33,$B$45,$B$57,$B$69,$B$81)</f>
        <v>65.749049506999995</v>
      </c>
      <c r="E93" s="17">
        <f t="shared" ref="E93:E112" si="1">D93-C93</f>
        <v>7.1111848979999976</v>
      </c>
      <c r="G93" s="43"/>
      <c r="H93" s="17"/>
    </row>
    <row r="94" spans="1:8" x14ac:dyDescent="0.2">
      <c r="A94" s="1">
        <v>43617</v>
      </c>
      <c r="B94" s="12">
        <v>60.582156722000001</v>
      </c>
      <c r="C94" s="43">
        <f>+MIN($B$34,$B$46,$B$58,$B$70,$B$82)</f>
        <v>57.125329280999999</v>
      </c>
      <c r="D94" s="43">
        <f>+MAX($B$34,$B$46,$B$58,$B$70,$B$82)</f>
        <v>65.847750712000007</v>
      </c>
      <c r="E94" s="17">
        <f t="shared" si="1"/>
        <v>8.7224214310000079</v>
      </c>
      <c r="G94" s="43"/>
      <c r="H94" s="17"/>
    </row>
    <row r="95" spans="1:8" x14ac:dyDescent="0.2">
      <c r="A95" s="1">
        <v>43647</v>
      </c>
      <c r="B95" s="12">
        <v>59.753181327</v>
      </c>
      <c r="C95" s="43">
        <f>+MIN($B$35,$B$47,$B$59,$B$71,$B$83)</f>
        <v>58.016073747999997</v>
      </c>
      <c r="D95" s="43">
        <f>+MAX($B$35,$B$47,$B$59,$B$71,$B$83)</f>
        <v>64.780880007999997</v>
      </c>
      <c r="E95" s="17">
        <f t="shared" si="1"/>
        <v>6.7648062600000003</v>
      </c>
      <c r="G95" s="43"/>
      <c r="H95" s="17"/>
    </row>
    <row r="96" spans="1:8" x14ac:dyDescent="0.2">
      <c r="A96" s="1">
        <v>43678</v>
      </c>
      <c r="B96" s="12">
        <v>60.405627350000003</v>
      </c>
      <c r="C96" s="43">
        <f>+MIN($B$36,$B$48,$B$60,$B$72,$B$84)</f>
        <v>58.755238835999997</v>
      </c>
      <c r="D96" s="43">
        <f>+MAX($B$36,$B$48,$B$60,$B$72,$B$84)</f>
        <v>65.704890419999998</v>
      </c>
      <c r="E96" s="17">
        <f t="shared" si="1"/>
        <v>6.9496515840000015</v>
      </c>
      <c r="G96" s="43"/>
      <c r="H96" s="17"/>
    </row>
    <row r="97" spans="1:8" x14ac:dyDescent="0.2">
      <c r="A97" s="1">
        <v>43709</v>
      </c>
      <c r="B97" s="12">
        <v>60.594758923999997</v>
      </c>
      <c r="C97" s="43">
        <f>+MIN($B$37,$B$49,$B$61,$B$73,$B$85)</f>
        <v>58.297539508</v>
      </c>
      <c r="D97" s="43">
        <f>+MAX($B$37,$B$49,$B$61,$B$73,$B$85)</f>
        <v>65.883382048000001</v>
      </c>
      <c r="E97" s="17">
        <f t="shared" si="1"/>
        <v>7.5858425400000016</v>
      </c>
      <c r="G97" s="43"/>
      <c r="H97" s="17"/>
    </row>
    <row r="98" spans="1:8" x14ac:dyDescent="0.2">
      <c r="A98" s="1">
        <v>43739</v>
      </c>
      <c r="B98" s="12">
        <v>60.709755524999998</v>
      </c>
      <c r="C98" s="43">
        <f>+MIN($B$38,$B$50,$B$62,$B$74,$B$86)</f>
        <v>58.967445406000003</v>
      </c>
      <c r="D98" s="43">
        <f>+MAX($B$38,$B$50,$B$62,$B$74,$B$86)</f>
        <v>64.836210684999998</v>
      </c>
      <c r="E98" s="17">
        <f t="shared" si="1"/>
        <v>5.8687652789999945</v>
      </c>
      <c r="G98" s="43"/>
      <c r="H98" s="17"/>
    </row>
    <row r="99" spans="1:8" x14ac:dyDescent="0.2">
      <c r="A99" s="1">
        <v>43770</v>
      </c>
      <c r="B99" s="12">
        <v>59.931644359000003</v>
      </c>
      <c r="C99" s="43">
        <f>+MIN($B$39,$B$51,$B$63,$B$75,$B$87)</f>
        <v>57.219192255000003</v>
      </c>
      <c r="D99" s="43">
        <f>+MAX($B$39,$B$51,$B$63,$B$75,$B$87)</f>
        <v>63.141085388</v>
      </c>
      <c r="E99" s="17">
        <f t="shared" si="1"/>
        <v>5.9218931329999975</v>
      </c>
      <c r="G99" s="43"/>
      <c r="H99" s="17"/>
    </row>
    <row r="100" spans="1:8" x14ac:dyDescent="0.2">
      <c r="A100" s="1">
        <v>43800</v>
      </c>
      <c r="B100" s="12">
        <v>61.672567968000003</v>
      </c>
      <c r="C100" s="43">
        <f>+MIN($B$40,$B$52,$B$64,$B$76,$B$88)</f>
        <v>58.778469364999999</v>
      </c>
      <c r="D100" s="43">
        <f>+MAX($B$40,$B$52,$B$64,$B$76,$B$88)</f>
        <v>65.365323188000005</v>
      </c>
      <c r="E100" s="17">
        <f t="shared" si="1"/>
        <v>6.5868538230000055</v>
      </c>
      <c r="G100" s="43"/>
      <c r="H100" s="17"/>
    </row>
    <row r="101" spans="1:8" x14ac:dyDescent="0.2">
      <c r="A101" s="1">
        <v>43831</v>
      </c>
      <c r="B101" s="12">
        <v>60.396386225999997</v>
      </c>
      <c r="C101" s="43">
        <f>+MIN($B$29,$B$41,$B$53,$B$65,$B$77)</f>
        <v>54.875733453999999</v>
      </c>
      <c r="D101" s="17">
        <f>+MAX($B$29,$B$41,$B$53,$B$65,$B$77)</f>
        <v>65.371984744000002</v>
      </c>
      <c r="E101" s="17">
        <f t="shared" si="1"/>
        <v>10.496251290000004</v>
      </c>
      <c r="G101" s="43"/>
      <c r="H101" s="17"/>
    </row>
    <row r="102" spans="1:8" x14ac:dyDescent="0.2">
      <c r="A102" s="1">
        <v>43862</v>
      </c>
      <c r="B102" s="12">
        <v>61.040014866</v>
      </c>
      <c r="C102" s="43">
        <f>+MIN($B$30,$B$42,$B$54,$B$66,$B$78)</f>
        <v>56.388588835999997</v>
      </c>
      <c r="D102" s="17">
        <f>+MAX($B$30,$B$42,$B$54,$B$66,$B$78)</f>
        <v>64.422875583000007</v>
      </c>
      <c r="E102" s="17">
        <f t="shared" si="1"/>
        <v>8.0342867470000101</v>
      </c>
      <c r="G102" s="43"/>
      <c r="H102" s="17"/>
    </row>
    <row r="103" spans="1:8" x14ac:dyDescent="0.2">
      <c r="A103" s="1">
        <v>43891</v>
      </c>
      <c r="B103" s="12">
        <v>61.879543177999999</v>
      </c>
      <c r="C103" s="43">
        <f>+MIN($B$31,$B$43,$B$55,$B$67,$B$79)</f>
        <v>56.957174362000003</v>
      </c>
      <c r="D103" s="17">
        <f>+MAX($B$31,$B$43,$B$55,$B$67,$B$79)</f>
        <v>65.892071650999995</v>
      </c>
      <c r="E103" s="17">
        <f t="shared" si="1"/>
        <v>8.9348972889999914</v>
      </c>
      <c r="G103" s="43"/>
      <c r="H103" s="17"/>
    </row>
    <row r="104" spans="1:8" x14ac:dyDescent="0.2">
      <c r="A104" s="1">
        <v>43922</v>
      </c>
      <c r="B104" s="12">
        <v>62.675167043000002</v>
      </c>
      <c r="C104" s="43">
        <f>+MIN($B$32,$B$44,$B$56,$B$68,$B$80)</f>
        <v>58.202728677000003</v>
      </c>
      <c r="D104" s="17">
        <f>+MAX($B$32,$B$44,$B$56,$B$68,$B$80)</f>
        <v>66.716178408000005</v>
      </c>
      <c r="E104" s="17">
        <f t="shared" si="1"/>
        <v>8.5134497310000015</v>
      </c>
      <c r="G104" s="43"/>
      <c r="H104" s="17"/>
    </row>
    <row r="105" spans="1:8" x14ac:dyDescent="0.2">
      <c r="A105" s="1">
        <v>43952</v>
      </c>
      <c r="B105" s="12">
        <v>61.699823838</v>
      </c>
      <c r="C105" s="43">
        <f>+MIN($B$33,$B$45,$B$57,$B$69,$B$81)</f>
        <v>58.637864608999998</v>
      </c>
      <c r="D105" s="17">
        <f>+MAX($B$33,$B$45,$B$57,$B$69,$B$81)</f>
        <v>65.749049506999995</v>
      </c>
      <c r="E105" s="17">
        <f t="shared" si="1"/>
        <v>7.1111848979999976</v>
      </c>
      <c r="G105" s="43"/>
      <c r="H105" s="17"/>
    </row>
    <row r="106" spans="1:8" x14ac:dyDescent="0.2">
      <c r="A106" s="1">
        <v>43983</v>
      </c>
      <c r="B106" s="12">
        <v>61.129779136000003</v>
      </c>
      <c r="C106" s="43">
        <f>+MIN($B$34,$B$46,$B$58,$B$70,$B$82)</f>
        <v>57.125329280999999</v>
      </c>
      <c r="D106" s="17">
        <f>+MAX($B$34,$B$46,$B$58,$B$70,$B$82)</f>
        <v>65.847750712000007</v>
      </c>
      <c r="E106" s="17">
        <f t="shared" si="1"/>
        <v>8.7224214310000079</v>
      </c>
      <c r="G106" s="43"/>
      <c r="H106" s="17"/>
    </row>
    <row r="107" spans="1:8" x14ac:dyDescent="0.2">
      <c r="A107" s="1">
        <v>44013</v>
      </c>
      <c r="B107" s="12">
        <v>60.991295575000002</v>
      </c>
      <c r="C107" s="43">
        <f>+MIN($B$35,$B$47,$B$59,$B$71,$B$83)</f>
        <v>58.016073747999997</v>
      </c>
      <c r="D107" s="17">
        <f>+MAX($B$35,$B$47,$B$59,$B$71,$B$83)</f>
        <v>64.780880007999997</v>
      </c>
      <c r="E107" s="17">
        <f t="shared" si="1"/>
        <v>6.7648062600000003</v>
      </c>
      <c r="G107" s="43"/>
      <c r="H107" s="17"/>
    </row>
    <row r="108" spans="1:8" x14ac:dyDescent="0.2">
      <c r="A108" s="1">
        <v>44044</v>
      </c>
      <c r="B108" s="12">
        <v>61.637111302999998</v>
      </c>
      <c r="C108" s="43">
        <f>+MIN($B$36,$B$48,$B$60,$B$72,$B$84)</f>
        <v>58.755238835999997</v>
      </c>
      <c r="D108" s="17">
        <f>+MAX($B$36,$B$48,$B$60,$B$72,$B$84)</f>
        <v>65.704890419999998</v>
      </c>
      <c r="E108" s="17">
        <f t="shared" si="1"/>
        <v>6.9496515840000015</v>
      </c>
      <c r="G108" s="43"/>
      <c r="H108" s="17"/>
    </row>
    <row r="109" spans="1:8" x14ac:dyDescent="0.2">
      <c r="A109" s="1">
        <v>44075</v>
      </c>
      <c r="B109" s="12">
        <v>61.817775902000001</v>
      </c>
      <c r="C109" s="43">
        <f>+MIN($B$37,$B$49,$B$61,$B$73,$B$85)</f>
        <v>58.297539508</v>
      </c>
      <c r="D109" s="17">
        <f>+MAX($B$37,$B$49,$B$61,$B$73,$B$85)</f>
        <v>65.883382048000001</v>
      </c>
      <c r="E109" s="17">
        <f t="shared" si="1"/>
        <v>7.5858425400000016</v>
      </c>
      <c r="G109" s="43"/>
      <c r="H109" s="17"/>
    </row>
    <row r="110" spans="1:8" x14ac:dyDescent="0.2">
      <c r="A110" s="1">
        <v>44105</v>
      </c>
      <c r="B110" s="12">
        <v>61.982074675</v>
      </c>
      <c r="C110" s="43">
        <f>+MIN($B$38,$B$50,$B$62,$B$74,$B$86)</f>
        <v>58.967445406000003</v>
      </c>
      <c r="D110" s="17">
        <f>+MAX($B$38,$B$50,$B$62,$B$74,$B$86)</f>
        <v>64.836210684999998</v>
      </c>
      <c r="E110" s="17">
        <f t="shared" si="1"/>
        <v>5.8687652789999945</v>
      </c>
      <c r="G110" s="43"/>
      <c r="H110" s="17"/>
    </row>
    <row r="111" spans="1:8" x14ac:dyDescent="0.2">
      <c r="A111" s="1">
        <v>44136</v>
      </c>
      <c r="B111" s="12">
        <v>61.149713132999999</v>
      </c>
      <c r="C111" s="43">
        <f>+MIN($B$39,$B$51,$B$63,$B$75,$B$87)</f>
        <v>57.219192255000003</v>
      </c>
      <c r="D111" s="17">
        <f>+MAX($B$39,$B$51,$B$63,$B$75,$B$87)</f>
        <v>63.141085388</v>
      </c>
      <c r="E111" s="17">
        <f t="shared" si="1"/>
        <v>5.9218931329999975</v>
      </c>
      <c r="G111" s="43"/>
      <c r="H111" s="17"/>
    </row>
    <row r="112" spans="1:8" x14ac:dyDescent="0.2">
      <c r="A112" s="65">
        <v>44166</v>
      </c>
      <c r="B112" s="71">
        <v>62.890636741999998</v>
      </c>
      <c r="C112" s="70">
        <f>+MIN($B$40,$B$52,$B$64,$B$76,$B$88)</f>
        <v>58.778469364999999</v>
      </c>
      <c r="D112" s="69">
        <f>+MAX($B$40,$B$52,$B$64,$B$76,$B$88)</f>
        <v>65.365323188000005</v>
      </c>
      <c r="E112" s="69">
        <f t="shared" si="1"/>
        <v>6.5868538230000055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584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400">
        <v>67</v>
      </c>
      <c r="B117">
        <v>0</v>
      </c>
    </row>
    <row r="118" spans="1:2" x14ac:dyDescent="0.2">
      <c r="A118" s="17">
        <v>67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RowHeight="15" x14ac:dyDescent="0.25"/>
  <cols>
    <col min="1" max="1" width="9.140625" style="131"/>
    <col min="2" max="2" width="26.140625" style="131" customWidth="1"/>
    <col min="3" max="3" width="9.5703125" style="131" customWidth="1"/>
    <col min="4" max="13" width="9.140625" style="131"/>
    <col min="14" max="15" width="9.140625" style="133"/>
    <col min="16" max="16" width="9.140625" style="131"/>
    <col min="17" max="17" width="33" style="131" customWidth="1"/>
    <col min="18" max="18" width="14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475" t="s">
        <v>437</v>
      </c>
      <c r="R6" s="471" t="s">
        <v>431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476" t="s">
        <v>433</v>
      </c>
      <c r="R7" s="472" t="s">
        <v>432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476" t="s">
        <v>492</v>
      </c>
      <c r="R8" s="472" t="s">
        <v>434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Q9" s="477" t="s">
        <v>436</v>
      </c>
      <c r="R9" s="473" t="s">
        <v>435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3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3" x14ac:dyDescent="0.25">
      <c r="C24" s="579" t="s">
        <v>438</v>
      </c>
      <c r="D24" s="579"/>
      <c r="E24" s="579"/>
      <c r="F24" s="579"/>
      <c r="G24" s="579"/>
      <c r="H24" s="32"/>
      <c r="I24" s="579" t="s">
        <v>439</v>
      </c>
      <c r="J24" s="579"/>
      <c r="K24" s="579"/>
      <c r="L24" s="579"/>
    </row>
    <row r="25" spans="1:13" x14ac:dyDescent="0.25"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424"/>
      <c r="B26" s="474" t="s">
        <v>433</v>
      </c>
      <c r="C26" s="6">
        <v>0.48953282787000002</v>
      </c>
      <c r="D26" s="6">
        <v>0.49443077534000002</v>
      </c>
      <c r="E26" s="6">
        <v>0.47892669315000003</v>
      </c>
      <c r="F26" s="6">
        <v>0.47495131217999997</v>
      </c>
      <c r="G26" s="6">
        <v>0.48657758481000002</v>
      </c>
      <c r="H26" s="420"/>
      <c r="I26" s="6">
        <f t="shared" ref="I26:L28" si="0">D26-C26</f>
        <v>4.897947469999997E-3</v>
      </c>
      <c r="J26" s="6">
        <f t="shared" si="0"/>
        <v>-1.550408218999999E-2</v>
      </c>
      <c r="K26" s="6">
        <f t="shared" si="0"/>
        <v>-3.9753809700000531E-3</v>
      </c>
      <c r="L26" s="6">
        <f t="shared" si="0"/>
        <v>1.1626272630000045E-2</v>
      </c>
      <c r="M26" s="418"/>
    </row>
    <row r="27" spans="1:13" x14ac:dyDescent="0.25">
      <c r="A27" s="424"/>
      <c r="B27" s="474" t="s">
        <v>492</v>
      </c>
      <c r="C27" s="6">
        <v>1.598549929</v>
      </c>
      <c r="D27" s="6">
        <v>1.6801425479000001</v>
      </c>
      <c r="E27" s="6">
        <v>1.7575437479</v>
      </c>
      <c r="F27" s="6">
        <v>1.8877035162</v>
      </c>
      <c r="G27" s="6">
        <v>2.1115243760000002</v>
      </c>
      <c r="H27" s="420"/>
      <c r="I27" s="6">
        <f t="shared" si="0"/>
        <v>8.1592618900000025E-2</v>
      </c>
      <c r="J27" s="6">
        <f t="shared" si="0"/>
        <v>7.7401199999999948E-2</v>
      </c>
      <c r="K27" s="6">
        <f t="shared" si="0"/>
        <v>0.13015976829999998</v>
      </c>
      <c r="L27" s="6">
        <f t="shared" si="0"/>
        <v>0.22382085980000022</v>
      </c>
      <c r="M27" s="418"/>
    </row>
    <row r="28" spans="1:13" x14ac:dyDescent="0.25">
      <c r="A28" s="424"/>
      <c r="B28" s="474" t="s">
        <v>436</v>
      </c>
      <c r="C28" s="6">
        <v>6.7425861913</v>
      </c>
      <c r="D28" s="6">
        <v>7.1770366110000001</v>
      </c>
      <c r="E28" s="6">
        <v>8.7539788247000008</v>
      </c>
      <c r="F28" s="6">
        <v>9.9048178696000004</v>
      </c>
      <c r="G28" s="6">
        <v>10.660146450999999</v>
      </c>
      <c r="H28" s="420"/>
      <c r="I28" s="6">
        <f t="shared" si="0"/>
        <v>0.43445041970000009</v>
      </c>
      <c r="J28" s="6">
        <f t="shared" si="0"/>
        <v>1.5769422137000007</v>
      </c>
      <c r="K28" s="6">
        <f t="shared" si="0"/>
        <v>1.1508390448999997</v>
      </c>
      <c r="L28" s="6">
        <f t="shared" si="0"/>
        <v>0.75532858139999881</v>
      </c>
      <c r="M28" s="418"/>
    </row>
    <row r="29" spans="1:13" x14ac:dyDescent="0.25">
      <c r="A29" s="424"/>
      <c r="B29" s="478" t="s">
        <v>437</v>
      </c>
      <c r="C29" s="6">
        <f t="shared" ref="C29:G29" si="1">+SUM(C26:C28)</f>
        <v>8.8306689481700005</v>
      </c>
      <c r="D29" s="6">
        <f t="shared" si="1"/>
        <v>9.3516099342400008</v>
      </c>
      <c r="E29" s="6">
        <f t="shared" si="1"/>
        <v>10.990449265750001</v>
      </c>
      <c r="F29" s="6">
        <f t="shared" si="1"/>
        <v>12.267472697980001</v>
      </c>
      <c r="G29" s="6">
        <f t="shared" si="1"/>
        <v>13.258248411809999</v>
      </c>
      <c r="H29" s="419" t="s">
        <v>440</v>
      </c>
      <c r="I29" s="6">
        <f>+SUM(I26:I28)</f>
        <v>0.52094098607000006</v>
      </c>
      <c r="J29" s="6">
        <f t="shared" ref="J29:L29" si="2">+SUM(J26:J28)</f>
        <v>1.6388393315100007</v>
      </c>
      <c r="K29" s="6">
        <f t="shared" si="2"/>
        <v>1.2770234322299996</v>
      </c>
      <c r="L29" s="6">
        <f t="shared" si="2"/>
        <v>0.99077571382999907</v>
      </c>
      <c r="M29" s="418"/>
    </row>
    <row r="30" spans="1:13" x14ac:dyDescent="0.25">
      <c r="A30" s="418"/>
      <c r="B30" s="422" t="s">
        <v>552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18"/>
    </row>
    <row r="31" spans="1:13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</row>
    <row r="32" spans="1:13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</row>
    <row r="33" spans="1:13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</row>
    <row r="34" spans="1:13" ht="36.75" x14ac:dyDescent="0.25">
      <c r="A34" s="418"/>
      <c r="B34" s="418"/>
      <c r="C34" s="484" t="s">
        <v>479</v>
      </c>
      <c r="D34" s="484" t="s">
        <v>239</v>
      </c>
      <c r="E34" s="484" t="s">
        <v>238</v>
      </c>
      <c r="F34" s="484" t="s">
        <v>480</v>
      </c>
      <c r="G34" s="418"/>
      <c r="H34" s="418"/>
      <c r="I34" s="418"/>
      <c r="J34" s="418"/>
      <c r="K34" s="418"/>
      <c r="L34" s="418"/>
      <c r="M34" s="418"/>
    </row>
    <row r="35" spans="1:13" x14ac:dyDescent="0.25">
      <c r="A35" s="480">
        <f t="shared" ref="A35:A82" si="3">YEAR(B35)</f>
        <v>2017</v>
      </c>
      <c r="B35" s="444">
        <v>42736</v>
      </c>
      <c r="C35" s="481">
        <v>8.8612690000000001</v>
      </c>
      <c r="D35" s="479" t="e">
        <v>#N/A</v>
      </c>
      <c r="E35" s="482"/>
      <c r="F35" s="482">
        <v>8.8612690000000001</v>
      </c>
      <c r="G35" s="421"/>
      <c r="H35" s="418"/>
      <c r="I35" s="418"/>
      <c r="J35" s="418"/>
      <c r="K35" s="418"/>
      <c r="L35" s="418"/>
      <c r="M35" s="418"/>
    </row>
    <row r="36" spans="1:13" x14ac:dyDescent="0.25">
      <c r="A36" s="480">
        <f t="shared" si="3"/>
        <v>2017</v>
      </c>
      <c r="B36" s="444">
        <v>42767</v>
      </c>
      <c r="C36" s="483">
        <v>9.1005730000000007</v>
      </c>
      <c r="D36" s="136" t="e">
        <v>#N/A</v>
      </c>
      <c r="E36" s="482">
        <f t="shared" ref="E36:E45" si="4">AVERAGEIF($A$35:$A$96,A36,$F$35:$F$96)</f>
        <v>9.350618333333335</v>
      </c>
      <c r="F36" s="482">
        <v>9.1005730000000007</v>
      </c>
      <c r="G36" s="421"/>
      <c r="H36" s="418"/>
      <c r="I36" s="418"/>
      <c r="J36" s="418"/>
      <c r="K36" s="418"/>
      <c r="L36" s="418"/>
      <c r="M36" s="418"/>
    </row>
    <row r="37" spans="1:13" x14ac:dyDescent="0.25">
      <c r="A37" s="480">
        <f t="shared" si="3"/>
        <v>2017</v>
      </c>
      <c r="B37" s="444">
        <v>42795</v>
      </c>
      <c r="C37" s="483">
        <v>9.1622400000000006</v>
      </c>
      <c r="D37" s="136" t="e">
        <v>#N/A</v>
      </c>
      <c r="E37" s="482">
        <f t="shared" si="4"/>
        <v>9.350618333333335</v>
      </c>
      <c r="F37" s="482">
        <v>9.1622400000000006</v>
      </c>
      <c r="G37" s="421"/>
      <c r="H37" s="418"/>
      <c r="I37" s="418"/>
      <c r="J37" s="418"/>
      <c r="K37" s="418"/>
      <c r="L37" s="418"/>
      <c r="M37" s="418"/>
    </row>
    <row r="38" spans="1:13" x14ac:dyDescent="0.25">
      <c r="A38" s="480">
        <f t="shared" si="3"/>
        <v>2017</v>
      </c>
      <c r="B38" s="444">
        <v>42826</v>
      </c>
      <c r="C38" s="483">
        <v>9.1003059999999998</v>
      </c>
      <c r="D38" s="136" t="e">
        <v>#N/A</v>
      </c>
      <c r="E38" s="482">
        <f t="shared" si="4"/>
        <v>9.350618333333335</v>
      </c>
      <c r="F38" s="482">
        <v>9.1003059999999998</v>
      </c>
      <c r="G38" s="421"/>
      <c r="H38" s="418"/>
      <c r="I38" s="418"/>
      <c r="J38" s="418"/>
      <c r="K38" s="418"/>
      <c r="L38" s="418"/>
      <c r="M38" s="418"/>
    </row>
    <row r="39" spans="1:13" x14ac:dyDescent="0.25">
      <c r="A39" s="480">
        <f t="shared" si="3"/>
        <v>2017</v>
      </c>
      <c r="B39" s="444">
        <v>42856</v>
      </c>
      <c r="C39" s="483">
        <v>9.1825860000000006</v>
      </c>
      <c r="D39" s="136" t="e">
        <v>#N/A</v>
      </c>
      <c r="E39" s="482">
        <f t="shared" si="4"/>
        <v>9.350618333333335</v>
      </c>
      <c r="F39" s="482">
        <v>9.1825860000000006</v>
      </c>
      <c r="G39" s="421"/>
      <c r="H39" s="418"/>
      <c r="I39" s="418"/>
      <c r="J39" s="418"/>
      <c r="K39" s="418"/>
      <c r="L39" s="418"/>
      <c r="M39" s="418"/>
    </row>
    <row r="40" spans="1:13" x14ac:dyDescent="0.25">
      <c r="A40" s="480">
        <f t="shared" si="3"/>
        <v>2017</v>
      </c>
      <c r="B40" s="444">
        <v>42887</v>
      </c>
      <c r="C40" s="483">
        <v>9.1078600000000005</v>
      </c>
      <c r="D40" s="136" t="e">
        <v>#N/A</v>
      </c>
      <c r="E40" s="482">
        <f t="shared" si="4"/>
        <v>9.350618333333335</v>
      </c>
      <c r="F40" s="482">
        <v>9.1078600000000005</v>
      </c>
      <c r="G40" s="421"/>
      <c r="H40" s="418"/>
      <c r="I40" s="418"/>
      <c r="J40" s="418"/>
      <c r="K40" s="418"/>
      <c r="L40" s="418"/>
      <c r="M40" s="418"/>
    </row>
    <row r="41" spans="1:13" x14ac:dyDescent="0.25">
      <c r="A41" s="480">
        <f t="shared" si="3"/>
        <v>2017</v>
      </c>
      <c r="B41" s="444">
        <v>42917</v>
      </c>
      <c r="C41" s="483">
        <v>9.2350930000000009</v>
      </c>
      <c r="D41" s="136" t="e">
        <v>#N/A</v>
      </c>
      <c r="E41" s="482">
        <f t="shared" si="4"/>
        <v>9.350618333333335</v>
      </c>
      <c r="F41" s="482">
        <v>9.2350930000000009</v>
      </c>
      <c r="G41" s="421"/>
      <c r="H41" s="418"/>
      <c r="I41" s="418"/>
      <c r="J41" s="418"/>
      <c r="K41" s="418"/>
      <c r="L41" s="418"/>
      <c r="M41" s="418"/>
    </row>
    <row r="42" spans="1:13" x14ac:dyDescent="0.25">
      <c r="A42" s="480">
        <f t="shared" si="3"/>
        <v>2017</v>
      </c>
      <c r="B42" s="444">
        <v>42948</v>
      </c>
      <c r="C42" s="483">
        <v>9.2484660000000005</v>
      </c>
      <c r="D42" s="136" t="e">
        <v>#N/A</v>
      </c>
      <c r="E42" s="482">
        <f t="shared" si="4"/>
        <v>9.350618333333335</v>
      </c>
      <c r="F42" s="482">
        <v>9.2484660000000005</v>
      </c>
      <c r="G42" s="421"/>
      <c r="H42" s="418"/>
      <c r="I42" s="418"/>
      <c r="J42" s="418"/>
      <c r="K42" s="418"/>
      <c r="L42" s="418"/>
      <c r="M42" s="418"/>
    </row>
    <row r="43" spans="1:13" x14ac:dyDescent="0.25">
      <c r="A43" s="480">
        <f t="shared" si="3"/>
        <v>2017</v>
      </c>
      <c r="B43" s="444">
        <v>42979</v>
      </c>
      <c r="C43" s="483">
        <v>9.5118539999999996</v>
      </c>
      <c r="D43" s="136" t="e">
        <v>#N/A</v>
      </c>
      <c r="E43" s="482">
        <f t="shared" si="4"/>
        <v>9.350618333333335</v>
      </c>
      <c r="F43" s="482">
        <v>9.5118539999999996</v>
      </c>
      <c r="G43" s="421"/>
      <c r="H43" s="418"/>
      <c r="I43" s="418"/>
      <c r="J43" s="418"/>
      <c r="K43" s="418"/>
      <c r="L43" s="418"/>
      <c r="M43" s="418"/>
    </row>
    <row r="44" spans="1:13" x14ac:dyDescent="0.25">
      <c r="A44" s="480">
        <f t="shared" si="3"/>
        <v>2017</v>
      </c>
      <c r="B44" s="444">
        <v>43009</v>
      </c>
      <c r="C44" s="483">
        <v>9.6532400000000003</v>
      </c>
      <c r="D44" s="136" t="e">
        <v>#N/A</v>
      </c>
      <c r="E44" s="482">
        <f t="shared" si="4"/>
        <v>9.350618333333335</v>
      </c>
      <c r="F44" s="482">
        <v>9.6532400000000003</v>
      </c>
      <c r="G44" s="421"/>
      <c r="H44" s="418"/>
      <c r="I44" s="418"/>
      <c r="J44" s="418"/>
      <c r="K44" s="418"/>
      <c r="L44" s="418"/>
      <c r="M44" s="418"/>
    </row>
    <row r="45" spans="1:13" x14ac:dyDescent="0.25">
      <c r="A45" s="480">
        <f t="shared" si="3"/>
        <v>2017</v>
      </c>
      <c r="B45" s="444">
        <v>43040</v>
      </c>
      <c r="C45" s="483">
        <v>10.070655</v>
      </c>
      <c r="D45" s="136" t="e">
        <v>#N/A</v>
      </c>
      <c r="E45" s="482">
        <f t="shared" si="4"/>
        <v>9.350618333333335</v>
      </c>
      <c r="F45" s="482">
        <v>10.070655</v>
      </c>
      <c r="G45" s="421"/>
      <c r="H45" s="418"/>
      <c r="I45" s="418"/>
      <c r="J45" s="418"/>
      <c r="K45" s="418"/>
      <c r="L45" s="418"/>
      <c r="M45" s="418"/>
    </row>
    <row r="46" spans="1:13" x14ac:dyDescent="0.25">
      <c r="A46" s="480">
        <f t="shared" si="3"/>
        <v>2017</v>
      </c>
      <c r="B46" s="444">
        <v>43070</v>
      </c>
      <c r="C46" s="483">
        <v>9.9732780000000005</v>
      </c>
      <c r="D46" s="136" t="e">
        <v>#N/A</v>
      </c>
      <c r="E46" s="482"/>
      <c r="F46" s="482">
        <v>9.9732780000000005</v>
      </c>
      <c r="G46" s="421"/>
      <c r="H46" s="418"/>
      <c r="I46" s="418"/>
      <c r="J46" s="418"/>
      <c r="K46" s="418"/>
      <c r="L46" s="418"/>
      <c r="M46" s="418"/>
    </row>
    <row r="47" spans="1:13" x14ac:dyDescent="0.25">
      <c r="A47" s="480">
        <f t="shared" si="3"/>
        <v>2018</v>
      </c>
      <c r="B47" s="444">
        <v>43101</v>
      </c>
      <c r="C47" s="483">
        <v>10.017673</v>
      </c>
      <c r="D47" s="136" t="e">
        <v>#N/A</v>
      </c>
      <c r="E47" s="482"/>
      <c r="F47" s="482">
        <v>10.017673</v>
      </c>
      <c r="G47" s="421"/>
      <c r="H47" s="418"/>
      <c r="I47" s="418"/>
      <c r="J47" s="418"/>
      <c r="K47" s="418"/>
      <c r="L47" s="418"/>
      <c r="M47" s="418"/>
    </row>
    <row r="48" spans="1:13" x14ac:dyDescent="0.25">
      <c r="A48" s="480">
        <f t="shared" si="3"/>
        <v>2018</v>
      </c>
      <c r="B48" s="444">
        <v>43132</v>
      </c>
      <c r="C48" s="483">
        <v>10.281404999999999</v>
      </c>
      <c r="D48" s="136" t="e">
        <v>#N/A</v>
      </c>
      <c r="E48" s="482">
        <f t="shared" ref="E48" si="5">AVERAGEIF($A$35:$A$96,A48,$F$35:$F$96)</f>
        <v>10.986597583333333</v>
      </c>
      <c r="F48" s="482">
        <v>10.281404999999999</v>
      </c>
      <c r="G48" s="421"/>
      <c r="H48" s="418"/>
      <c r="I48" s="418"/>
      <c r="J48" s="418"/>
      <c r="K48" s="418"/>
      <c r="L48" s="418"/>
      <c r="M48" s="418"/>
    </row>
    <row r="49" spans="1:13" x14ac:dyDescent="0.25">
      <c r="A49" s="480">
        <f t="shared" si="3"/>
        <v>2018</v>
      </c>
      <c r="B49" s="444">
        <v>43160</v>
      </c>
      <c r="C49" s="483">
        <v>10.504026</v>
      </c>
      <c r="D49" s="136" t="e">
        <v>#N/A</v>
      </c>
      <c r="E49" s="482">
        <f t="shared" ref="E49:E57" si="6">AVERAGEIF($A$35:$A$96,A49,$F$35:$F$96)</f>
        <v>10.986597583333333</v>
      </c>
      <c r="F49" s="482">
        <v>10.504026</v>
      </c>
      <c r="G49" s="421"/>
      <c r="H49" s="418"/>
      <c r="I49" s="418"/>
      <c r="J49" s="418"/>
      <c r="K49" s="418"/>
      <c r="L49" s="418"/>
      <c r="M49" s="418"/>
    </row>
    <row r="50" spans="1:13" x14ac:dyDescent="0.25">
      <c r="A50" s="480">
        <f t="shared" si="3"/>
        <v>2018</v>
      </c>
      <c r="B50" s="444">
        <v>43191</v>
      </c>
      <c r="C50" s="483">
        <v>10.510258</v>
      </c>
      <c r="D50" s="136" t="e">
        <v>#N/A</v>
      </c>
      <c r="E50" s="482">
        <f t="shared" si="6"/>
        <v>10.986597583333333</v>
      </c>
      <c r="F50" s="482">
        <v>10.510258</v>
      </c>
      <c r="G50" s="421"/>
      <c r="H50" s="418"/>
      <c r="I50" s="418"/>
      <c r="J50" s="418"/>
      <c r="K50" s="418"/>
      <c r="L50" s="418"/>
      <c r="M50" s="418"/>
    </row>
    <row r="51" spans="1:13" x14ac:dyDescent="0.25">
      <c r="A51" s="480">
        <f t="shared" si="3"/>
        <v>2018</v>
      </c>
      <c r="B51" s="444">
        <v>43221</v>
      </c>
      <c r="C51" s="483">
        <v>10.459795</v>
      </c>
      <c r="D51" s="136" t="e">
        <v>#N/A</v>
      </c>
      <c r="E51" s="482">
        <f t="shared" si="6"/>
        <v>10.986597583333333</v>
      </c>
      <c r="F51" s="482">
        <v>10.459795</v>
      </c>
      <c r="G51" s="421"/>
      <c r="H51" s="418"/>
      <c r="I51" s="418"/>
      <c r="J51" s="418"/>
      <c r="K51" s="418"/>
      <c r="L51" s="418"/>
      <c r="M51" s="418"/>
    </row>
    <row r="52" spans="1:13" x14ac:dyDescent="0.25">
      <c r="A52" s="480">
        <f t="shared" si="3"/>
        <v>2018</v>
      </c>
      <c r="B52" s="444">
        <v>43252</v>
      </c>
      <c r="C52" s="483">
        <v>10.649074000000001</v>
      </c>
      <c r="D52" s="136" t="e">
        <v>#N/A</v>
      </c>
      <c r="E52" s="482">
        <f t="shared" si="6"/>
        <v>10.986597583333333</v>
      </c>
      <c r="F52" s="482">
        <v>10.649074000000001</v>
      </c>
      <c r="G52" s="421"/>
      <c r="H52" s="418"/>
      <c r="I52" s="418"/>
      <c r="J52" s="418"/>
      <c r="K52" s="418"/>
      <c r="L52" s="418"/>
      <c r="M52" s="418"/>
    </row>
    <row r="53" spans="1:13" x14ac:dyDescent="0.25">
      <c r="A53" s="480">
        <f t="shared" si="3"/>
        <v>2018</v>
      </c>
      <c r="B53" s="444">
        <v>43282</v>
      </c>
      <c r="C53" s="483">
        <v>10.890979</v>
      </c>
      <c r="D53" s="136" t="e">
        <v>#N/A</v>
      </c>
      <c r="E53" s="482">
        <f t="shared" si="6"/>
        <v>10.986597583333333</v>
      </c>
      <c r="F53" s="482">
        <v>10.890979</v>
      </c>
      <c r="G53" s="421"/>
      <c r="H53" s="418"/>
      <c r="I53" s="418"/>
      <c r="J53" s="418"/>
      <c r="K53" s="418"/>
      <c r="L53" s="418"/>
      <c r="M53" s="418"/>
    </row>
    <row r="54" spans="1:13" x14ac:dyDescent="0.25">
      <c r="A54" s="480">
        <f t="shared" si="3"/>
        <v>2018</v>
      </c>
      <c r="B54" s="444">
        <v>43313</v>
      </c>
      <c r="C54" s="483">
        <v>11.360505</v>
      </c>
      <c r="D54" s="136" t="e">
        <v>#N/A</v>
      </c>
      <c r="E54" s="482">
        <f t="shared" si="6"/>
        <v>10.986597583333333</v>
      </c>
      <c r="F54" s="482">
        <v>11.360505</v>
      </c>
      <c r="G54" s="421"/>
      <c r="H54" s="418"/>
      <c r="I54" s="418"/>
      <c r="J54" s="418"/>
      <c r="K54" s="418"/>
      <c r="L54" s="418"/>
      <c r="M54" s="418"/>
    </row>
    <row r="55" spans="1:13" x14ac:dyDescent="0.25">
      <c r="A55" s="480">
        <f t="shared" si="3"/>
        <v>2018</v>
      </c>
      <c r="B55" s="444">
        <v>43344</v>
      </c>
      <c r="C55" s="483">
        <v>11.497593</v>
      </c>
      <c r="D55" s="136" t="e">
        <v>#N/A</v>
      </c>
      <c r="E55" s="482">
        <f t="shared" si="6"/>
        <v>10.986597583333333</v>
      </c>
      <c r="F55" s="482">
        <v>11.497593</v>
      </c>
      <c r="G55" s="421"/>
      <c r="H55" s="418"/>
      <c r="I55" s="418"/>
      <c r="J55" s="418"/>
      <c r="K55" s="418"/>
      <c r="L55" s="418"/>
      <c r="M55" s="418"/>
    </row>
    <row r="56" spans="1:13" x14ac:dyDescent="0.25">
      <c r="A56" s="480">
        <f t="shared" si="3"/>
        <v>2018</v>
      </c>
      <c r="B56" s="444">
        <v>43374</v>
      </c>
      <c r="C56" s="483">
        <v>11.631247</v>
      </c>
      <c r="D56" s="136" t="e">
        <v>#N/A</v>
      </c>
      <c r="E56" s="482">
        <f t="shared" si="6"/>
        <v>10.986597583333333</v>
      </c>
      <c r="F56" s="482">
        <v>11.631247</v>
      </c>
      <c r="G56" s="421"/>
      <c r="H56" s="418"/>
      <c r="I56" s="418"/>
      <c r="J56" s="418"/>
      <c r="K56" s="418"/>
      <c r="L56" s="418"/>
      <c r="M56" s="418"/>
    </row>
    <row r="57" spans="1:13" x14ac:dyDescent="0.25">
      <c r="A57" s="480">
        <f t="shared" si="3"/>
        <v>2018</v>
      </c>
      <c r="B57" s="444">
        <v>43405</v>
      </c>
      <c r="C57" s="483">
        <v>11.999179</v>
      </c>
      <c r="D57" s="136" t="e">
        <v>#N/A</v>
      </c>
      <c r="E57" s="482">
        <f t="shared" si="6"/>
        <v>10.986597583333333</v>
      </c>
      <c r="F57" s="482">
        <v>11.999179</v>
      </c>
      <c r="G57" s="421"/>
      <c r="H57" s="418"/>
      <c r="I57" s="418"/>
      <c r="J57" s="418"/>
      <c r="K57" s="418"/>
      <c r="L57" s="418"/>
      <c r="M57" s="418"/>
    </row>
    <row r="58" spans="1:13" x14ac:dyDescent="0.25">
      <c r="A58" s="480">
        <f t="shared" si="3"/>
        <v>2018</v>
      </c>
      <c r="B58" s="444">
        <v>43435</v>
      </c>
      <c r="C58" s="483">
        <v>12.037437000000001</v>
      </c>
      <c r="D58" s="136" t="e">
        <v>#N/A</v>
      </c>
      <c r="E58" s="482"/>
      <c r="F58" s="482">
        <v>12.037437000000001</v>
      </c>
      <c r="G58" s="421"/>
      <c r="H58" s="418"/>
      <c r="I58" s="418"/>
      <c r="J58" s="418"/>
      <c r="K58" s="418"/>
      <c r="L58" s="418"/>
      <c r="M58" s="418"/>
    </row>
    <row r="59" spans="1:13" x14ac:dyDescent="0.25">
      <c r="A59" s="480">
        <f t="shared" si="3"/>
        <v>2019</v>
      </c>
      <c r="B59" s="444">
        <v>43466</v>
      </c>
      <c r="C59" s="483">
        <v>11.856331000000001</v>
      </c>
      <c r="D59" s="136" t="e">
        <v>#N/A</v>
      </c>
      <c r="E59" s="482"/>
      <c r="F59" s="482">
        <v>11.856331000000001</v>
      </c>
      <c r="G59" s="421"/>
      <c r="H59" s="418"/>
      <c r="I59" s="418"/>
      <c r="J59" s="418"/>
      <c r="K59" s="418"/>
      <c r="L59" s="418"/>
      <c r="M59" s="418"/>
    </row>
    <row r="60" spans="1:13" x14ac:dyDescent="0.25">
      <c r="A60" s="480">
        <f t="shared" si="3"/>
        <v>2019</v>
      </c>
      <c r="B60" s="444">
        <v>43497</v>
      </c>
      <c r="C60" s="483">
        <v>11.669005</v>
      </c>
      <c r="D60" s="136" t="e">
        <v>#N/A</v>
      </c>
      <c r="E60" s="482">
        <f t="shared" ref="E60" si="7">AVERAGEIF($A$35:$A$96,A60,$F$35:$F$96)</f>
        <v>12.264571301416666</v>
      </c>
      <c r="F60" s="482">
        <v>11.669005</v>
      </c>
      <c r="G60" s="421"/>
      <c r="H60" s="418"/>
      <c r="I60" s="418"/>
      <c r="J60" s="418"/>
      <c r="K60" s="418"/>
      <c r="L60" s="418"/>
      <c r="M60" s="418"/>
    </row>
    <row r="61" spans="1:13" x14ac:dyDescent="0.25">
      <c r="A61" s="480">
        <f t="shared" si="3"/>
        <v>2019</v>
      </c>
      <c r="B61" s="444">
        <v>43525</v>
      </c>
      <c r="C61" s="483">
        <v>11.891692000000001</v>
      </c>
      <c r="D61" s="136" t="e">
        <v>#N/A</v>
      </c>
      <c r="E61" s="482">
        <f t="shared" ref="E61:E69" si="8">AVERAGEIF($A$35:$A$96,A61,$F$35:$F$96)</f>
        <v>12.264571301416666</v>
      </c>
      <c r="F61" s="482">
        <v>11.891692000000001</v>
      </c>
      <c r="G61" s="421"/>
      <c r="H61" s="418"/>
      <c r="I61" s="418"/>
      <c r="J61" s="418"/>
      <c r="K61" s="418"/>
      <c r="L61" s="418"/>
      <c r="M61" s="418"/>
    </row>
    <row r="62" spans="1:13" x14ac:dyDescent="0.25">
      <c r="A62" s="480">
        <f t="shared" si="3"/>
        <v>2019</v>
      </c>
      <c r="B62" s="444">
        <v>43556</v>
      </c>
      <c r="C62" s="483">
        <v>12.134036</v>
      </c>
      <c r="D62" s="136" t="e">
        <v>#N/A</v>
      </c>
      <c r="E62" s="482">
        <f t="shared" si="8"/>
        <v>12.264571301416666</v>
      </c>
      <c r="F62" s="482">
        <v>12.134036</v>
      </c>
      <c r="G62" s="421"/>
      <c r="H62" s="418"/>
      <c r="I62" s="418"/>
      <c r="J62" s="418"/>
      <c r="K62" s="418"/>
      <c r="L62" s="418"/>
      <c r="M62" s="418"/>
    </row>
    <row r="63" spans="1:13" x14ac:dyDescent="0.25">
      <c r="A63" s="480">
        <f t="shared" si="3"/>
        <v>2019</v>
      </c>
      <c r="B63" s="444">
        <v>43586</v>
      </c>
      <c r="C63" s="483">
        <v>12.108207999999999</v>
      </c>
      <c r="D63" s="136" t="e">
        <v>#N/A</v>
      </c>
      <c r="E63" s="482">
        <f t="shared" si="8"/>
        <v>12.264571301416666</v>
      </c>
      <c r="F63" s="482">
        <v>12.108207999999999</v>
      </c>
      <c r="G63" s="421"/>
      <c r="H63" s="418"/>
      <c r="I63" s="418"/>
      <c r="J63" s="418"/>
      <c r="K63" s="418"/>
      <c r="L63" s="418"/>
      <c r="M63" s="418"/>
    </row>
    <row r="64" spans="1:13" x14ac:dyDescent="0.25">
      <c r="A64" s="480">
        <f t="shared" si="3"/>
        <v>2019</v>
      </c>
      <c r="B64" s="444">
        <v>43617</v>
      </c>
      <c r="C64" s="483">
        <v>12.020312486</v>
      </c>
      <c r="D64" s="136" t="e">
        <v>#N/A</v>
      </c>
      <c r="E64" s="482">
        <f t="shared" si="8"/>
        <v>12.264571301416666</v>
      </c>
      <c r="F64" s="482">
        <v>12.020312486</v>
      </c>
      <c r="G64" s="421"/>
      <c r="H64" s="418"/>
      <c r="I64" s="418"/>
      <c r="J64" s="418"/>
      <c r="K64" s="418"/>
      <c r="L64" s="418"/>
      <c r="M64" s="418"/>
    </row>
    <row r="65" spans="1:13" x14ac:dyDescent="0.25">
      <c r="A65" s="480">
        <f t="shared" si="3"/>
        <v>2019</v>
      </c>
      <c r="B65" s="444">
        <v>43647</v>
      </c>
      <c r="C65" s="483">
        <v>11.720021130999999</v>
      </c>
      <c r="D65" s="136">
        <v>11.720021130999999</v>
      </c>
      <c r="E65" s="482">
        <f t="shared" si="8"/>
        <v>12.264571301416666</v>
      </c>
      <c r="F65" s="482">
        <v>11.720021130999999</v>
      </c>
      <c r="G65" s="421"/>
      <c r="H65" s="418"/>
      <c r="I65" s="418"/>
      <c r="J65" s="418"/>
      <c r="K65" s="418"/>
      <c r="L65" s="418"/>
      <c r="M65" s="418"/>
    </row>
    <row r="66" spans="1:13" x14ac:dyDescent="0.25">
      <c r="A66" s="480">
        <f t="shared" si="3"/>
        <v>2019</v>
      </c>
      <c r="B66" s="444">
        <v>43678</v>
      </c>
      <c r="C66" s="483" t="e">
        <v>#N/A</v>
      </c>
      <c r="D66" s="136">
        <v>12.48123</v>
      </c>
      <c r="E66" s="482">
        <f t="shared" si="8"/>
        <v>12.264571301416666</v>
      </c>
      <c r="F66" s="482">
        <v>12.48123</v>
      </c>
      <c r="G66" s="421"/>
      <c r="H66" s="418"/>
      <c r="I66" s="418"/>
      <c r="J66" s="418"/>
      <c r="K66" s="418"/>
      <c r="L66" s="418"/>
      <c r="M66" s="418"/>
    </row>
    <row r="67" spans="1:13" x14ac:dyDescent="0.25">
      <c r="A67" s="480">
        <f t="shared" si="3"/>
        <v>2019</v>
      </c>
      <c r="B67" s="444">
        <v>43709</v>
      </c>
      <c r="C67" s="483" t="e">
        <v>#N/A</v>
      </c>
      <c r="D67" s="136">
        <v>12.695499999999999</v>
      </c>
      <c r="E67" s="482">
        <f t="shared" si="8"/>
        <v>12.264571301416666</v>
      </c>
      <c r="F67" s="482">
        <v>12.695499999999999</v>
      </c>
      <c r="G67" s="421"/>
      <c r="H67" s="418"/>
      <c r="I67" s="418"/>
      <c r="J67" s="418"/>
      <c r="K67" s="418"/>
      <c r="L67" s="418"/>
      <c r="M67" s="418"/>
    </row>
    <row r="68" spans="1:13" x14ac:dyDescent="0.25">
      <c r="A68" s="480">
        <f t="shared" si="3"/>
        <v>2019</v>
      </c>
      <c r="B68" s="444">
        <v>43739</v>
      </c>
      <c r="C68" s="483" t="e">
        <v>#N/A</v>
      </c>
      <c r="D68" s="136">
        <v>12.71114</v>
      </c>
      <c r="E68" s="482">
        <f t="shared" si="8"/>
        <v>12.264571301416666</v>
      </c>
      <c r="F68" s="482">
        <v>12.71114</v>
      </c>
      <c r="G68" s="421"/>
      <c r="H68" s="418"/>
      <c r="I68" s="418"/>
      <c r="J68" s="418"/>
      <c r="K68" s="418"/>
      <c r="L68" s="418"/>
      <c r="M68" s="418"/>
    </row>
    <row r="69" spans="1:13" x14ac:dyDescent="0.25">
      <c r="A69" s="480">
        <f t="shared" si="3"/>
        <v>2019</v>
      </c>
      <c r="B69" s="444">
        <v>43770</v>
      </c>
      <c r="C69" s="483" t="e">
        <v>#N/A</v>
      </c>
      <c r="D69" s="136">
        <v>12.93637</v>
      </c>
      <c r="E69" s="482">
        <f t="shared" si="8"/>
        <v>12.264571301416666</v>
      </c>
      <c r="F69" s="482">
        <v>12.93637</v>
      </c>
      <c r="G69" s="421"/>
      <c r="H69" s="418"/>
      <c r="I69" s="418"/>
      <c r="J69" s="418"/>
      <c r="K69" s="418"/>
      <c r="L69" s="418"/>
      <c r="M69" s="418"/>
    </row>
    <row r="70" spans="1:13" x14ac:dyDescent="0.25">
      <c r="A70" s="480">
        <f t="shared" si="3"/>
        <v>2019</v>
      </c>
      <c r="B70" s="444">
        <v>43800</v>
      </c>
      <c r="C70" s="483" t="e">
        <v>#N/A</v>
      </c>
      <c r="D70" s="136">
        <v>12.95101</v>
      </c>
      <c r="E70" s="482"/>
      <c r="F70" s="482">
        <v>12.95101</v>
      </c>
      <c r="G70" s="421"/>
      <c r="H70" s="418"/>
      <c r="I70" s="418"/>
      <c r="J70" s="418"/>
      <c r="K70" s="418"/>
      <c r="L70" s="418"/>
      <c r="M70" s="418"/>
    </row>
    <row r="71" spans="1:13" x14ac:dyDescent="0.25">
      <c r="A71" s="480">
        <f t="shared" si="3"/>
        <v>2020</v>
      </c>
      <c r="B71" s="444">
        <v>43831</v>
      </c>
      <c r="C71" s="483" t="e">
        <v>#N/A</v>
      </c>
      <c r="D71" s="136">
        <v>12.96383</v>
      </c>
      <c r="E71" s="482"/>
      <c r="F71" s="482">
        <v>12.96383</v>
      </c>
      <c r="G71" s="421"/>
      <c r="H71" s="418"/>
      <c r="I71" s="418"/>
      <c r="J71" s="418"/>
      <c r="K71" s="418"/>
      <c r="L71" s="418"/>
      <c r="M71" s="418"/>
    </row>
    <row r="72" spans="1:13" x14ac:dyDescent="0.25">
      <c r="A72" s="480">
        <f t="shared" si="3"/>
        <v>2020</v>
      </c>
      <c r="B72" s="444">
        <v>43862</v>
      </c>
      <c r="C72" s="483" t="e">
        <v>#N/A</v>
      </c>
      <c r="D72" s="136">
        <v>12.987959999999999</v>
      </c>
      <c r="E72" s="482">
        <f t="shared" ref="E72" si="9">AVERAGEIF($A$35:$A$96,A72,$F$35:$F$96)</f>
        <v>13.257698333333332</v>
      </c>
      <c r="F72" s="482">
        <v>12.987959999999999</v>
      </c>
      <c r="G72" s="421"/>
      <c r="H72" s="418"/>
      <c r="I72" s="418"/>
      <c r="J72" s="418"/>
      <c r="K72" s="418"/>
      <c r="L72" s="418"/>
      <c r="M72" s="418"/>
    </row>
    <row r="73" spans="1:13" x14ac:dyDescent="0.25">
      <c r="A73" s="480">
        <f t="shared" si="3"/>
        <v>2020</v>
      </c>
      <c r="B73" s="444">
        <v>43891</v>
      </c>
      <c r="C73" s="483" t="e">
        <v>#N/A</v>
      </c>
      <c r="D73" s="136">
        <v>13.039759999999999</v>
      </c>
      <c r="E73" s="482">
        <f t="shared" ref="E73:E81" si="10">AVERAGEIF($A$35:$A$96,A73,$F$35:$F$96)</f>
        <v>13.257698333333332</v>
      </c>
      <c r="F73" s="482">
        <v>13.039759999999999</v>
      </c>
      <c r="G73" s="421"/>
      <c r="H73" s="418"/>
      <c r="I73" s="418"/>
      <c r="J73" s="418"/>
      <c r="K73" s="418"/>
      <c r="L73" s="418"/>
      <c r="M73" s="418"/>
    </row>
    <row r="74" spans="1:13" x14ac:dyDescent="0.25">
      <c r="A74" s="480">
        <f t="shared" si="3"/>
        <v>2020</v>
      </c>
      <c r="B74" s="444">
        <v>43922</v>
      </c>
      <c r="C74" s="483" t="e">
        <v>#N/A</v>
      </c>
      <c r="D74" s="136">
        <v>13.106680000000001</v>
      </c>
      <c r="E74" s="482">
        <f t="shared" si="10"/>
        <v>13.257698333333332</v>
      </c>
      <c r="F74" s="482">
        <v>13.106680000000001</v>
      </c>
      <c r="G74" s="421"/>
      <c r="H74" s="418"/>
      <c r="I74" s="418"/>
      <c r="J74" s="418"/>
      <c r="K74" s="418"/>
      <c r="L74" s="418"/>
      <c r="M74" s="418"/>
    </row>
    <row r="75" spans="1:13" x14ac:dyDescent="0.25">
      <c r="A75" s="480">
        <f t="shared" si="3"/>
        <v>2020</v>
      </c>
      <c r="B75" s="444">
        <v>43952</v>
      </c>
      <c r="C75" s="483" t="e">
        <v>#N/A</v>
      </c>
      <c r="D75" s="136">
        <v>13.1938</v>
      </c>
      <c r="E75" s="482">
        <f t="shared" si="10"/>
        <v>13.257698333333332</v>
      </c>
      <c r="F75" s="482">
        <v>13.1938</v>
      </c>
      <c r="G75" s="421"/>
      <c r="H75" s="418"/>
      <c r="I75" s="418"/>
      <c r="J75" s="418"/>
      <c r="K75" s="418"/>
      <c r="L75" s="418"/>
      <c r="M75" s="418"/>
    </row>
    <row r="76" spans="1:13" x14ac:dyDescent="0.25">
      <c r="A76" s="480">
        <f t="shared" si="3"/>
        <v>2020</v>
      </c>
      <c r="B76" s="444">
        <v>43983</v>
      </c>
      <c r="C76" s="483" t="e">
        <v>#N/A</v>
      </c>
      <c r="D76" s="136">
        <v>13.21584</v>
      </c>
      <c r="E76" s="482">
        <f t="shared" si="10"/>
        <v>13.257698333333332</v>
      </c>
      <c r="F76" s="482">
        <v>13.21584</v>
      </c>
      <c r="G76" s="421"/>
      <c r="H76" s="418"/>
      <c r="I76" s="418"/>
      <c r="J76" s="418"/>
      <c r="K76" s="418"/>
      <c r="L76" s="418"/>
      <c r="M76" s="418"/>
    </row>
    <row r="77" spans="1:13" x14ac:dyDescent="0.25">
      <c r="A77" s="480">
        <f t="shared" si="3"/>
        <v>2020</v>
      </c>
      <c r="B77" s="444">
        <v>44013</v>
      </c>
      <c r="C77" s="483" t="e">
        <v>#N/A</v>
      </c>
      <c r="D77" s="136">
        <v>13.20557</v>
      </c>
      <c r="E77" s="482">
        <f t="shared" si="10"/>
        <v>13.257698333333332</v>
      </c>
      <c r="F77" s="482">
        <v>13.20557</v>
      </c>
      <c r="G77" s="421"/>
      <c r="H77" s="418"/>
      <c r="I77" s="418"/>
      <c r="J77" s="418"/>
      <c r="K77" s="418"/>
      <c r="L77" s="418"/>
      <c r="M77" s="418"/>
    </row>
    <row r="78" spans="1:13" x14ac:dyDescent="0.25">
      <c r="A78" s="480">
        <f t="shared" si="3"/>
        <v>2020</v>
      </c>
      <c r="B78" s="444">
        <v>44044</v>
      </c>
      <c r="C78" s="483" t="e">
        <v>#N/A</v>
      </c>
      <c r="D78" s="136">
        <v>13.33287</v>
      </c>
      <c r="E78" s="482">
        <f t="shared" si="10"/>
        <v>13.257698333333332</v>
      </c>
      <c r="F78" s="482">
        <v>13.33287</v>
      </c>
      <c r="G78" s="421"/>
      <c r="H78" s="418"/>
      <c r="I78" s="418"/>
      <c r="J78" s="418"/>
      <c r="K78" s="418"/>
      <c r="L78" s="418"/>
      <c r="M78" s="418"/>
    </row>
    <row r="79" spans="1:13" x14ac:dyDescent="0.25">
      <c r="A79" s="480">
        <f t="shared" si="3"/>
        <v>2020</v>
      </c>
      <c r="B79" s="444">
        <v>44075</v>
      </c>
      <c r="C79" s="483" t="e">
        <v>#N/A</v>
      </c>
      <c r="D79" s="136">
        <v>13.44641</v>
      </c>
      <c r="E79" s="482">
        <f t="shared" si="10"/>
        <v>13.257698333333332</v>
      </c>
      <c r="F79" s="482">
        <v>13.44641</v>
      </c>
      <c r="G79" s="421"/>
      <c r="H79" s="418"/>
      <c r="I79" s="418"/>
      <c r="J79" s="418"/>
      <c r="K79" s="418"/>
      <c r="L79" s="418"/>
      <c r="M79" s="418"/>
    </row>
    <row r="80" spans="1:13" x14ac:dyDescent="0.25">
      <c r="A80" s="480">
        <f t="shared" si="3"/>
        <v>2020</v>
      </c>
      <c r="B80" s="444">
        <v>44105</v>
      </c>
      <c r="C80" s="483" t="e">
        <v>#N/A</v>
      </c>
      <c r="D80" s="136">
        <v>13.37467</v>
      </c>
      <c r="E80" s="482">
        <f t="shared" si="10"/>
        <v>13.257698333333332</v>
      </c>
      <c r="F80" s="482">
        <v>13.37467</v>
      </c>
      <c r="G80" s="421"/>
      <c r="H80" s="418"/>
      <c r="I80" s="418"/>
      <c r="J80" s="418"/>
      <c r="K80" s="418"/>
      <c r="L80" s="418"/>
      <c r="M80" s="418"/>
    </row>
    <row r="81" spans="1:13" x14ac:dyDescent="0.25">
      <c r="A81" s="480">
        <f t="shared" si="3"/>
        <v>2020</v>
      </c>
      <c r="B81" s="444">
        <v>44136</v>
      </c>
      <c r="C81" s="483" t="e">
        <v>#N/A</v>
      </c>
      <c r="D81" s="136">
        <v>13.60037</v>
      </c>
      <c r="E81" s="482">
        <f t="shared" si="10"/>
        <v>13.257698333333332</v>
      </c>
      <c r="F81" s="482">
        <v>13.60037</v>
      </c>
      <c r="G81" s="421"/>
      <c r="H81" s="418"/>
      <c r="I81" s="418"/>
      <c r="J81" s="418"/>
      <c r="K81" s="418"/>
      <c r="L81" s="418"/>
      <c r="M81" s="418"/>
    </row>
    <row r="82" spans="1:13" x14ac:dyDescent="0.25">
      <c r="A82" s="480">
        <f t="shared" si="3"/>
        <v>2020</v>
      </c>
      <c r="B82" s="444">
        <v>44166</v>
      </c>
      <c r="C82" s="483" t="e">
        <v>#N/A</v>
      </c>
      <c r="D82" s="136">
        <v>13.62462</v>
      </c>
      <c r="E82" s="482"/>
      <c r="F82" s="482">
        <v>13.62462</v>
      </c>
      <c r="G82" s="421"/>
      <c r="H82" s="418"/>
      <c r="I82" s="418"/>
      <c r="J82" s="418"/>
      <c r="K82" s="418"/>
      <c r="L82" s="418"/>
      <c r="M82" s="418"/>
    </row>
    <row r="83" spans="1:13" x14ac:dyDescent="0.25">
      <c r="A83" s="418"/>
      <c r="B83" s="418"/>
      <c r="C83" s="418"/>
      <c r="D83" s="418"/>
      <c r="E83" s="418"/>
      <c r="F83" s="418"/>
      <c r="G83" s="421"/>
      <c r="H83" s="418"/>
      <c r="I83" s="418"/>
      <c r="J83" s="418"/>
      <c r="K83" s="418"/>
      <c r="L83" s="418"/>
      <c r="M83" s="418"/>
    </row>
    <row r="84" spans="1:13" x14ac:dyDescent="0.25">
      <c r="A84" s="418"/>
      <c r="B84" s="418"/>
      <c r="C84" s="418"/>
      <c r="D84" s="418"/>
      <c r="E84" s="418"/>
      <c r="F84" s="418"/>
      <c r="G84" s="421"/>
      <c r="H84" s="418"/>
      <c r="I84" s="418"/>
      <c r="J84" s="418"/>
      <c r="K84" s="418"/>
      <c r="L84" s="418"/>
      <c r="M84" s="418"/>
    </row>
    <row r="85" spans="1:13" x14ac:dyDescent="0.25">
      <c r="A85" s="418"/>
      <c r="B85" s="418"/>
      <c r="C85" s="418"/>
      <c r="D85" s="418"/>
      <c r="E85" s="418"/>
      <c r="F85" s="418"/>
      <c r="G85" s="421"/>
      <c r="H85" s="418"/>
      <c r="I85" s="418"/>
      <c r="J85" s="418"/>
      <c r="K85" s="418"/>
      <c r="L85" s="418"/>
      <c r="M85" s="418"/>
    </row>
    <row r="86" spans="1:13" x14ac:dyDescent="0.25">
      <c r="A86" s="418"/>
      <c r="B86" s="418"/>
      <c r="C86" s="418"/>
      <c r="D86" s="418"/>
      <c r="E86" s="418"/>
      <c r="F86" s="418"/>
      <c r="G86" s="421"/>
      <c r="H86" s="418"/>
      <c r="I86" s="418"/>
      <c r="J86" s="418"/>
      <c r="K86" s="418"/>
      <c r="L86" s="418"/>
      <c r="M86" s="418"/>
    </row>
    <row r="87" spans="1:13" x14ac:dyDescent="0.25">
      <c r="A87" s="418"/>
      <c r="B87" s="418"/>
      <c r="C87" s="418"/>
      <c r="D87" s="418"/>
      <c r="E87" s="418"/>
      <c r="F87" s="418"/>
      <c r="G87" s="421"/>
      <c r="H87" s="418"/>
      <c r="I87" s="418"/>
      <c r="J87" s="418"/>
      <c r="K87" s="418"/>
      <c r="L87" s="418"/>
      <c r="M87" s="418"/>
    </row>
    <row r="88" spans="1:13" x14ac:dyDescent="0.25">
      <c r="A88" s="418"/>
      <c r="B88" s="418"/>
      <c r="C88" s="418"/>
      <c r="D88" s="418"/>
      <c r="E88" s="418"/>
      <c r="F88" s="418"/>
      <c r="G88" s="421"/>
      <c r="H88" s="418"/>
      <c r="I88" s="418"/>
      <c r="J88" s="418"/>
      <c r="K88" s="418"/>
      <c r="L88" s="418"/>
      <c r="M88" s="418"/>
    </row>
    <row r="89" spans="1:13" x14ac:dyDescent="0.25">
      <c r="A89" s="423"/>
      <c r="B89" s="241" t="s">
        <v>360</v>
      </c>
      <c r="C89" s="418"/>
      <c r="D89" s="418"/>
      <c r="E89" s="418"/>
      <c r="F89" s="418"/>
      <c r="G89" s="421"/>
      <c r="H89" s="418"/>
      <c r="I89" s="418"/>
      <c r="J89" s="418"/>
      <c r="K89" s="418"/>
      <c r="L89" s="418"/>
      <c r="M89" s="418"/>
    </row>
    <row r="90" spans="1:13" x14ac:dyDescent="0.25">
      <c r="A90" s="6">
        <v>2.5</v>
      </c>
      <c r="B90" s="6">
        <v>-2</v>
      </c>
      <c r="C90" s="418"/>
      <c r="D90" s="418"/>
      <c r="E90" s="418"/>
      <c r="F90" s="418"/>
      <c r="G90" s="421"/>
      <c r="H90" s="418"/>
      <c r="I90" s="418"/>
      <c r="J90" s="418"/>
      <c r="K90" s="418"/>
      <c r="L90" s="418"/>
      <c r="M90" s="418"/>
    </row>
    <row r="91" spans="1:13" x14ac:dyDescent="0.25">
      <c r="A91" s="6">
        <v>2.5</v>
      </c>
      <c r="B91" s="6">
        <v>10</v>
      </c>
      <c r="C91" s="418"/>
      <c r="D91" s="418"/>
      <c r="E91" s="418"/>
      <c r="F91" s="418"/>
      <c r="G91" s="421"/>
      <c r="H91" s="418"/>
      <c r="I91" s="418"/>
      <c r="J91" s="418"/>
      <c r="K91" s="418"/>
      <c r="L91" s="418"/>
      <c r="M91" s="418"/>
    </row>
    <row r="92" spans="1:13" x14ac:dyDescent="0.25">
      <c r="B92" s="134"/>
      <c r="C92" s="418"/>
      <c r="D92" s="418"/>
      <c r="E92" s="418"/>
      <c r="F92" s="418"/>
      <c r="G92" s="421"/>
      <c r="H92" s="418"/>
      <c r="I92" s="418"/>
      <c r="J92" s="418"/>
      <c r="K92" s="418"/>
      <c r="L92" s="418"/>
      <c r="M92" s="418"/>
    </row>
    <row r="93" spans="1:13" x14ac:dyDescent="0.25">
      <c r="B93" s="134"/>
      <c r="D93" s="140"/>
      <c r="F93" s="140"/>
      <c r="G93" s="138"/>
    </row>
    <row r="94" spans="1:13" x14ac:dyDescent="0.25">
      <c r="B94" s="134"/>
      <c r="D94" s="140"/>
      <c r="F94" s="140"/>
      <c r="G94" s="138"/>
    </row>
    <row r="95" spans="1:13" x14ac:dyDescent="0.25">
      <c r="B95" s="134"/>
      <c r="C95" s="140"/>
      <c r="D95" s="138"/>
      <c r="F95" s="140"/>
      <c r="G95" s="138"/>
    </row>
    <row r="96" spans="1:13" x14ac:dyDescent="0.25">
      <c r="B96" s="134"/>
      <c r="C96" s="140"/>
      <c r="D96" s="138"/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550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204</v>
      </c>
      <c r="Q6" s="243" t="s">
        <v>372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/>
    <row r="26" spans="1:11" x14ac:dyDescent="0.2">
      <c r="B26" s="36"/>
      <c r="C26" s="586" t="s">
        <v>40</v>
      </c>
      <c r="D26" s="586"/>
      <c r="E26" s="586"/>
    </row>
    <row r="27" spans="1:11" x14ac:dyDescent="0.2">
      <c r="A27" s="3"/>
      <c r="B27" s="37" t="s">
        <v>38</v>
      </c>
      <c r="C27" s="587" t="s">
        <v>583</v>
      </c>
      <c r="D27" s="587"/>
      <c r="E27" s="587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336.238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v>41671</v>
      </c>
      <c r="B30" s="12">
        <v>345.274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v>41699</v>
      </c>
      <c r="B31" s="12">
        <v>354.98700000000002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v>41730</v>
      </c>
      <c r="B32" s="12">
        <v>365.339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v>41760</v>
      </c>
      <c r="B33" s="12">
        <v>365.46</v>
      </c>
      <c r="C33" s="43">
        <f>+MIN($B$33,$B$45,$B$57,$B$69,$B$81)</f>
        <v>365.46</v>
      </c>
      <c r="D33" s="43">
        <f>+MAX($B$33,$B$45,$B$57,$B$69,$B$81)</f>
        <v>516.80799999999999</v>
      </c>
      <c r="E33" s="17">
        <f t="shared" si="0"/>
        <v>151.34800000000001</v>
      </c>
      <c r="G33" s="43"/>
      <c r="H33" s="17"/>
    </row>
    <row r="34" spans="1:8" x14ac:dyDescent="0.2">
      <c r="A34" s="1">
        <v>41791</v>
      </c>
      <c r="B34" s="12">
        <v>354.30500000000001</v>
      </c>
      <c r="C34" s="43">
        <f>+MIN($B$34,$B$46,$B$58,$B$70,$B$82)</f>
        <v>354.30500000000001</v>
      </c>
      <c r="D34" s="43">
        <f>+MAX($B$34,$B$46,$B$58,$B$70,$B$82)</f>
        <v>501.55700000000002</v>
      </c>
      <c r="E34" s="17">
        <f t="shared" si="0"/>
        <v>147.25200000000001</v>
      </c>
      <c r="G34" s="43"/>
      <c r="H34" s="17"/>
    </row>
    <row r="35" spans="1:8" x14ac:dyDescent="0.2">
      <c r="A35" s="1">
        <v>41821</v>
      </c>
      <c r="B35" s="12">
        <v>338.73700000000002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v>41852</v>
      </c>
      <c r="B36" s="12">
        <v>331.07600000000002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v>41883</v>
      </c>
      <c r="B37" s="12">
        <v>332.15499999999997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v>41913</v>
      </c>
      <c r="B38" s="12">
        <v>351.71699999999998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v>41944</v>
      </c>
      <c r="B39" s="12">
        <v>356.72899999999998</v>
      </c>
      <c r="C39" s="43">
        <f>+MIN($B$39,$B$51,$B$63,$B$75,$B$87)</f>
        <v>356.72899999999998</v>
      </c>
      <c r="D39" s="43">
        <f>+MAX($B$39,$B$51,$B$63,$B$75,$B$87)</f>
        <v>490.73399999999998</v>
      </c>
      <c r="E39" s="17">
        <f t="shared" si="0"/>
        <v>134.005</v>
      </c>
      <c r="G39" s="43"/>
      <c r="H39" s="17"/>
    </row>
    <row r="40" spans="1:8" x14ac:dyDescent="0.2">
      <c r="A40" s="1">
        <v>41974</v>
      </c>
      <c r="B40" s="12">
        <v>360.86500000000001</v>
      </c>
      <c r="C40" s="43">
        <f>+MIN($B$40,$B$52,$B$64,$B$76,$B$88)</f>
        <v>360.86500000000001</v>
      </c>
      <c r="D40" s="43">
        <f>+MAX($B$40,$B$52,$B$64,$B$76,$B$88)</f>
        <v>484.62200000000001</v>
      </c>
      <c r="E40" s="17">
        <f t="shared" si="0"/>
        <v>123.75700000000001</v>
      </c>
      <c r="G40" s="43"/>
      <c r="H40" s="17"/>
    </row>
    <row r="41" spans="1:8" x14ac:dyDescent="0.2">
      <c r="A41" s="1">
        <v>42005</v>
      </c>
      <c r="B41" s="12">
        <v>389.21300000000002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v>42036</v>
      </c>
      <c r="B42" s="12">
        <v>415.31299999999999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v>42064</v>
      </c>
      <c r="B43" s="12">
        <v>443.2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v>42095</v>
      </c>
      <c r="B44" s="12">
        <v>452.71300000000002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v>42125</v>
      </c>
      <c r="B45" s="12">
        <v>448.96100000000001</v>
      </c>
      <c r="C45" s="43">
        <f>+MIN($B$33,$B$45,$B$57,$B$69,$B$81)</f>
        <v>365.46</v>
      </c>
      <c r="D45" s="43">
        <f>+MAX($B$33,$B$45,$B$57,$B$69,$B$81)</f>
        <v>516.80799999999999</v>
      </c>
      <c r="E45" s="17">
        <f t="shared" si="0"/>
        <v>151.34800000000001</v>
      </c>
      <c r="G45" s="43"/>
      <c r="H45" s="17"/>
    </row>
    <row r="46" spans="1:8" x14ac:dyDescent="0.2">
      <c r="A46" s="1">
        <v>42156</v>
      </c>
      <c r="B46" s="12">
        <v>438.81</v>
      </c>
      <c r="C46" s="43">
        <f>+MIN($B$34,$B$46,$B$58,$B$70,$B$82)</f>
        <v>354.30500000000001</v>
      </c>
      <c r="D46" s="43">
        <f>+MAX($B$34,$B$46,$B$58,$B$70,$B$82)</f>
        <v>501.55700000000002</v>
      </c>
      <c r="E46" s="17">
        <f t="shared" si="0"/>
        <v>147.25200000000001</v>
      </c>
      <c r="G46" s="43"/>
      <c r="H46" s="17"/>
    </row>
    <row r="47" spans="1:8" x14ac:dyDescent="0.2">
      <c r="A47" s="1">
        <v>42186</v>
      </c>
      <c r="B47" s="12">
        <v>424.80900000000003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v>42217</v>
      </c>
      <c r="B48" s="12">
        <v>425.85300000000001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v>42248</v>
      </c>
      <c r="B49" s="12">
        <v>429.12900000000002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v>42278</v>
      </c>
      <c r="B50" s="12">
        <v>455.21300000000002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v>42309</v>
      </c>
      <c r="B51" s="12">
        <v>455.99400000000003</v>
      </c>
      <c r="C51" s="43">
        <f>+MIN($B$39,$B$51,$B$63,$B$75,$B$87)</f>
        <v>356.72899999999998</v>
      </c>
      <c r="D51" s="43">
        <f>+MAX($B$39,$B$51,$B$63,$B$75,$B$87)</f>
        <v>490.73399999999998</v>
      </c>
      <c r="E51" s="17">
        <f t="shared" si="0"/>
        <v>134.005</v>
      </c>
      <c r="G51" s="43"/>
      <c r="H51" s="17"/>
    </row>
    <row r="52" spans="1:8" x14ac:dyDescent="0.2">
      <c r="A52" s="1">
        <v>42339</v>
      </c>
      <c r="B52" s="12">
        <v>449.22</v>
      </c>
      <c r="C52" s="43">
        <f>+MIN($B$40,$B$52,$B$64,$B$76,$B$88)</f>
        <v>360.86500000000001</v>
      </c>
      <c r="D52" s="43">
        <f>+MAX($B$40,$B$52,$B$64,$B$76,$B$88)</f>
        <v>484.62200000000001</v>
      </c>
      <c r="E52" s="17">
        <f t="shared" si="0"/>
        <v>123.75700000000001</v>
      </c>
      <c r="G52" s="43"/>
      <c r="H52" s="17"/>
    </row>
    <row r="53" spans="1:8" x14ac:dyDescent="0.2">
      <c r="A53" s="1">
        <v>42370</v>
      </c>
      <c r="B53" s="12">
        <v>471.767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v>42401</v>
      </c>
      <c r="B54" s="12">
        <v>492.15300000000002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v>42430</v>
      </c>
      <c r="B55" s="12">
        <v>504.81099999999998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v>42461</v>
      </c>
      <c r="B56" s="12">
        <v>509.32299999999998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v>42491</v>
      </c>
      <c r="B57" s="12">
        <v>511.86099999999999</v>
      </c>
      <c r="C57" s="43">
        <f>+MIN($B$33,$B$45,$B$57,$B$69,$B$81)</f>
        <v>365.46</v>
      </c>
      <c r="D57" s="43">
        <f>+MAX($B$33,$B$45,$B$57,$B$69,$B$81)</f>
        <v>516.80799999999999</v>
      </c>
      <c r="E57" s="17">
        <f t="shared" si="0"/>
        <v>151.34800000000001</v>
      </c>
      <c r="G57" s="43"/>
      <c r="H57" s="17"/>
    </row>
    <row r="58" spans="1:8" x14ac:dyDescent="0.2">
      <c r="A58" s="1">
        <v>42522</v>
      </c>
      <c r="B58" s="12">
        <v>500.85700000000003</v>
      </c>
      <c r="C58" s="43">
        <f>+MIN($B$34,$B$46,$B$58,$B$70,$B$82)</f>
        <v>354.30500000000001</v>
      </c>
      <c r="D58" s="43">
        <f>+MAX($B$34,$B$46,$B$58,$B$70,$B$82)</f>
        <v>501.55700000000002</v>
      </c>
      <c r="E58" s="17">
        <f t="shared" si="0"/>
        <v>147.25200000000001</v>
      </c>
      <c r="G58" s="43"/>
      <c r="H58" s="17"/>
    </row>
    <row r="59" spans="1:8" x14ac:dyDescent="0.2">
      <c r="A59" s="1">
        <v>42552</v>
      </c>
      <c r="B59" s="12">
        <v>493.45800000000003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v>42583</v>
      </c>
      <c r="B60" s="12">
        <v>486.67500000000001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v>42614</v>
      </c>
      <c r="B61" s="12">
        <v>471.53699999999998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v>42644</v>
      </c>
      <c r="B62" s="12">
        <v>491.20299999999997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v>42675</v>
      </c>
      <c r="B63" s="12">
        <v>490.73399999999998</v>
      </c>
      <c r="C63" s="43">
        <f>+MIN($B$39,$B$51,$B$63,$B$75,$B$87)</f>
        <v>356.72899999999998</v>
      </c>
      <c r="D63" s="43">
        <f>+MAX($B$39,$B$51,$B$63,$B$75,$B$87)</f>
        <v>490.73399999999998</v>
      </c>
      <c r="E63" s="17">
        <f t="shared" si="0"/>
        <v>134.005</v>
      </c>
      <c r="G63" s="43"/>
      <c r="H63" s="17"/>
    </row>
    <row r="64" spans="1:8" x14ac:dyDescent="0.2">
      <c r="A64" s="1">
        <v>42705</v>
      </c>
      <c r="B64" s="12">
        <v>484.62200000000001</v>
      </c>
      <c r="C64" s="43">
        <f>+MIN($B$40,$B$52,$B$64,$B$76,$B$88)</f>
        <v>360.86500000000001</v>
      </c>
      <c r="D64" s="43">
        <f>+MAX($B$40,$B$52,$B$64,$B$76,$B$88)</f>
        <v>484.62200000000001</v>
      </c>
      <c r="E64" s="17">
        <f t="shared" si="0"/>
        <v>123.75700000000001</v>
      </c>
      <c r="G64" s="43"/>
      <c r="H64" s="17"/>
    </row>
    <row r="65" spans="1:8" x14ac:dyDescent="0.2">
      <c r="A65" s="1">
        <v>42736</v>
      </c>
      <c r="B65" s="12">
        <v>506.798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v>42767</v>
      </c>
      <c r="B66" s="12">
        <v>525.41899999999998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v>42795</v>
      </c>
      <c r="B67" s="12">
        <v>538.59500000000003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v>42826</v>
      </c>
      <c r="B68" s="12">
        <v>524.28599999999994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v>42856</v>
      </c>
      <c r="B69" s="12">
        <v>516.80799999999999</v>
      </c>
      <c r="C69" s="43">
        <f>+MIN($B$33,$B$45,$B$57,$B$69,$B$81)</f>
        <v>365.46</v>
      </c>
      <c r="D69" s="43">
        <f>+MAX($B$33,$B$45,$B$57,$B$69,$B$81)</f>
        <v>516.80799999999999</v>
      </c>
      <c r="E69" s="17">
        <f t="shared" si="0"/>
        <v>151.34800000000001</v>
      </c>
      <c r="G69" s="43"/>
      <c r="H69" s="17"/>
    </row>
    <row r="70" spans="1:8" x14ac:dyDescent="0.2">
      <c r="A70" s="1">
        <v>42887</v>
      </c>
      <c r="B70" s="12">
        <v>501.55700000000002</v>
      </c>
      <c r="C70" s="43">
        <f>+MIN($B$34,$B$46,$B$58,$B$70,$B$82)</f>
        <v>354.30500000000001</v>
      </c>
      <c r="D70" s="43">
        <f>+MAX($B$34,$B$46,$B$58,$B$70,$B$82)</f>
        <v>501.55700000000002</v>
      </c>
      <c r="E70" s="17">
        <f t="shared" si="0"/>
        <v>147.25200000000001</v>
      </c>
      <c r="G70" s="43"/>
      <c r="H70" s="17"/>
    </row>
    <row r="71" spans="1:8" x14ac:dyDescent="0.2">
      <c r="A71" s="1">
        <v>42917</v>
      </c>
      <c r="B71" s="12">
        <v>483.411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v>42948</v>
      </c>
      <c r="B72" s="12">
        <v>459.98200000000003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v>42979</v>
      </c>
      <c r="B73" s="12">
        <v>469.58800000000002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v>43009</v>
      </c>
      <c r="B74" s="12">
        <v>459.73099999999999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v>43040</v>
      </c>
      <c r="B75" s="12">
        <v>453.05399999999997</v>
      </c>
      <c r="C75" s="43">
        <f>+MIN($B$39,$B$51,$B$63,$B$75,$B$87)</f>
        <v>356.72899999999998</v>
      </c>
      <c r="D75" s="43">
        <f>+MAX($B$39,$B$51,$B$63,$B$75,$B$87)</f>
        <v>490.73399999999998</v>
      </c>
      <c r="E75" s="17">
        <f t="shared" si="0"/>
        <v>134.005</v>
      </c>
      <c r="G75" s="43"/>
      <c r="H75" s="17"/>
    </row>
    <row r="76" spans="1:8" x14ac:dyDescent="0.2">
      <c r="A76" s="1">
        <v>43070</v>
      </c>
      <c r="B76" s="12">
        <v>421.64600000000002</v>
      </c>
      <c r="C76" s="43">
        <f>+MIN($B$40,$B$52,$B$64,$B$76,$B$88)</f>
        <v>360.86500000000001</v>
      </c>
      <c r="D76" s="43">
        <f>+MAX($B$40,$B$52,$B$64,$B$76,$B$88)</f>
        <v>484.62200000000001</v>
      </c>
      <c r="E76" s="17">
        <f t="shared" si="0"/>
        <v>123.75700000000001</v>
      </c>
      <c r="G76" s="43"/>
      <c r="H76" s="17"/>
    </row>
    <row r="77" spans="1:8" x14ac:dyDescent="0.2">
      <c r="A77" s="1">
        <v>43101</v>
      </c>
      <c r="B77" s="12">
        <v>419.90199999999999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v>43132</v>
      </c>
      <c r="B78" s="12">
        <v>423.52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v>43160</v>
      </c>
      <c r="B79" s="12">
        <v>423.44799999999998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v>43191</v>
      </c>
      <c r="B80" s="12">
        <v>435.05700000000002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v>43221</v>
      </c>
      <c r="B81" s="12">
        <v>433.27699999999999</v>
      </c>
      <c r="C81" s="43">
        <f>+MIN($B$33,$B$45,$B$57,$B$69,$B$81)</f>
        <v>365.46</v>
      </c>
      <c r="D81" s="43">
        <f>+MAX($B$33,$B$45,$B$57,$B$69,$B$81)</f>
        <v>516.80799999999999</v>
      </c>
      <c r="E81" s="17">
        <f t="shared" si="0"/>
        <v>151.34800000000001</v>
      </c>
      <c r="G81" s="43"/>
      <c r="H81" s="17"/>
    </row>
    <row r="82" spans="1:8" x14ac:dyDescent="0.2">
      <c r="A82" s="1">
        <v>43252</v>
      </c>
      <c r="B82" s="12">
        <v>414.83699999999999</v>
      </c>
      <c r="C82" s="43">
        <f>+MIN($B$34,$B$46,$B$58,$B$70,$B$82)</f>
        <v>354.30500000000001</v>
      </c>
      <c r="D82" s="43">
        <f>+MAX($B$34,$B$46,$B$58,$B$70,$B$82)</f>
        <v>501.55700000000002</v>
      </c>
      <c r="E82" s="17">
        <f t="shared" si="0"/>
        <v>147.25200000000001</v>
      </c>
      <c r="G82" s="43"/>
      <c r="H82" s="17"/>
    </row>
    <row r="83" spans="1:8" x14ac:dyDescent="0.2">
      <c r="A83" s="1">
        <v>43282</v>
      </c>
      <c r="B83" s="12">
        <v>409.32499999999999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v>43313</v>
      </c>
      <c r="B84" s="12">
        <v>406.85399999999998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v>43344</v>
      </c>
      <c r="B85" s="12">
        <v>416.14100000000002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v>43374</v>
      </c>
      <c r="B86" s="12">
        <v>432.459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v>43405</v>
      </c>
      <c r="B87" s="12">
        <v>448.60700000000003</v>
      </c>
      <c r="C87" s="43">
        <f>+MIN($B$39,$B$51,$B$63,$B$75,$B$87)</f>
        <v>356.72899999999998</v>
      </c>
      <c r="D87" s="43">
        <f>+MAX($B$39,$B$51,$B$63,$B$75,$B$87)</f>
        <v>490.73399999999998</v>
      </c>
      <c r="E87" s="17">
        <f t="shared" si="0"/>
        <v>134.005</v>
      </c>
      <c r="G87" s="43"/>
      <c r="H87" s="17"/>
    </row>
    <row r="88" spans="1:8" x14ac:dyDescent="0.2">
      <c r="A88" s="1">
        <v>43435</v>
      </c>
      <c r="B88" s="12">
        <v>441.79399999999998</v>
      </c>
      <c r="C88" s="43">
        <f>+MIN($B$40,$B$52,$B$64,$B$76,$B$88)</f>
        <v>360.86500000000001</v>
      </c>
      <c r="D88" s="43">
        <f>+MAX($B$40,$B$52,$B$64,$B$76,$B$88)</f>
        <v>484.62200000000001</v>
      </c>
      <c r="E88" s="17">
        <f t="shared" si="0"/>
        <v>123.75700000000001</v>
      </c>
      <c r="G88" s="43"/>
      <c r="H88" s="17"/>
    </row>
    <row r="89" spans="1:8" x14ac:dyDescent="0.2">
      <c r="A89" s="1">
        <v>43466</v>
      </c>
      <c r="B89" s="12">
        <v>448.80399999999997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v>43497</v>
      </c>
      <c r="B90" s="12">
        <v>451.72800000000001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v>43525</v>
      </c>
      <c r="B91" s="12">
        <v>459.322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v>43556</v>
      </c>
      <c r="B92" s="12">
        <v>468.82900000000001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v>43586</v>
      </c>
      <c r="B93" s="12">
        <v>480.15800000000002</v>
      </c>
      <c r="C93" s="43">
        <f>+MIN($B$33,$B$45,$B$57,$B$69,$B$81)</f>
        <v>365.46</v>
      </c>
      <c r="D93" s="43">
        <f>+MAX($B$33,$B$45,$B$57,$B$69,$B$81)</f>
        <v>516.80799999999999</v>
      </c>
      <c r="E93" s="17">
        <f t="shared" ref="E93:E112" si="1">D93-C93</f>
        <v>151.34800000000001</v>
      </c>
      <c r="G93" s="43"/>
      <c r="H93" s="17"/>
    </row>
    <row r="94" spans="1:8" x14ac:dyDescent="0.2">
      <c r="A94" s="1">
        <v>43617</v>
      </c>
      <c r="B94" s="12">
        <v>464.42</v>
      </c>
      <c r="C94" s="43">
        <f>+MIN($B$34,$B$46,$B$58,$B$70,$B$82)</f>
        <v>354.30500000000001</v>
      </c>
      <c r="D94" s="43">
        <f>+MAX($B$34,$B$46,$B$58,$B$70,$B$82)</f>
        <v>501.55700000000002</v>
      </c>
      <c r="E94" s="17">
        <f t="shared" si="1"/>
        <v>147.25200000000001</v>
      </c>
      <c r="G94" s="43"/>
      <c r="H94" s="17"/>
    </row>
    <row r="95" spans="1:8" x14ac:dyDescent="0.2">
      <c r="A95" s="1">
        <v>43647</v>
      </c>
      <c r="B95" s="12">
        <v>434.90878647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v>43678</v>
      </c>
      <c r="B96" s="12">
        <v>435.94029999999998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v>43709</v>
      </c>
      <c r="B97" s="12">
        <v>441.91390000000001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v>43739</v>
      </c>
      <c r="B98" s="12">
        <v>458.79669999999999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v>43770</v>
      </c>
      <c r="B99" s="12">
        <v>462.64440000000002</v>
      </c>
      <c r="C99" s="43">
        <f>+MIN($B$39,$B$51,$B$63,$B$75,$B$87)</f>
        <v>356.72899999999998</v>
      </c>
      <c r="D99" s="43">
        <f>+MAX($B$39,$B$51,$B$63,$B$75,$B$87)</f>
        <v>490.73399999999998</v>
      </c>
      <c r="E99" s="17">
        <f t="shared" si="1"/>
        <v>134.005</v>
      </c>
      <c r="G99" s="43"/>
      <c r="H99" s="17"/>
    </row>
    <row r="100" spans="1:8" x14ac:dyDescent="0.2">
      <c r="A100" s="1">
        <v>43800</v>
      </c>
      <c r="B100" s="12">
        <v>457.53440000000001</v>
      </c>
      <c r="C100" s="43">
        <f>+MIN($B$40,$B$52,$B$64,$B$76,$B$88)</f>
        <v>360.86500000000001</v>
      </c>
      <c r="D100" s="43">
        <f>+MAX($B$40,$B$52,$B$64,$B$76,$B$88)</f>
        <v>484.62200000000001</v>
      </c>
      <c r="E100" s="17">
        <f t="shared" si="1"/>
        <v>123.75700000000001</v>
      </c>
      <c r="G100" s="43"/>
      <c r="H100" s="17"/>
    </row>
    <row r="101" spans="1:8" x14ac:dyDescent="0.2">
      <c r="A101" s="1">
        <v>43831</v>
      </c>
      <c r="B101" s="12">
        <v>465.3587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v>43862</v>
      </c>
      <c r="B102" s="12">
        <v>477.38029999999998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v>43891</v>
      </c>
      <c r="B103" s="12">
        <v>491.43049999999999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v>43922</v>
      </c>
      <c r="B104" s="12">
        <v>495.33780000000002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v>43952</v>
      </c>
      <c r="B105" s="12">
        <v>498.67540000000002</v>
      </c>
      <c r="C105" s="43">
        <f>+MIN($B$33,$B$45,$B$57,$B$69,$B$81)</f>
        <v>365.46</v>
      </c>
      <c r="D105" s="17">
        <f>+MAX($B$33,$B$45,$B$57,$B$69,$B$81)</f>
        <v>516.80799999999999</v>
      </c>
      <c r="E105" s="17">
        <f t="shared" si="1"/>
        <v>151.34800000000001</v>
      </c>
      <c r="G105" s="43"/>
      <c r="H105" s="17"/>
    </row>
    <row r="106" spans="1:8" x14ac:dyDescent="0.2">
      <c r="A106" s="1">
        <v>43983</v>
      </c>
      <c r="B106" s="12">
        <v>486.55950000000001</v>
      </c>
      <c r="C106" s="43">
        <f>+MIN($B$34,$B$46,$B$58,$B$70,$B$82)</f>
        <v>354.30500000000001</v>
      </c>
      <c r="D106" s="17">
        <f>+MAX($B$34,$B$46,$B$58,$B$70,$B$82)</f>
        <v>501.55700000000002</v>
      </c>
      <c r="E106" s="17">
        <f t="shared" si="1"/>
        <v>147.25200000000001</v>
      </c>
      <c r="G106" s="43"/>
      <c r="H106" s="17"/>
    </row>
    <row r="107" spans="1:8" x14ac:dyDescent="0.2">
      <c r="A107" s="1">
        <v>44013</v>
      </c>
      <c r="B107" s="12">
        <v>475.44499999999999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v>44044</v>
      </c>
      <c r="B108" s="12">
        <v>472.39940000000001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v>44075</v>
      </c>
      <c r="B109" s="12">
        <v>473.3614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v>44105</v>
      </c>
      <c r="B110" s="12">
        <v>487.83089999999999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v>44136</v>
      </c>
      <c r="B111" s="12">
        <v>489.39499999999998</v>
      </c>
      <c r="C111" s="43">
        <f>+MIN($B$39,$B$51,$B$63,$B$75,$B$87)</f>
        <v>356.72899999999998</v>
      </c>
      <c r="D111" s="17">
        <f>+MAX($B$39,$B$51,$B$63,$B$75,$B$87)</f>
        <v>490.73399999999998</v>
      </c>
      <c r="E111" s="17">
        <f t="shared" si="1"/>
        <v>134.005</v>
      </c>
      <c r="G111" s="43"/>
      <c r="H111" s="17"/>
    </row>
    <row r="112" spans="1:8" x14ac:dyDescent="0.2">
      <c r="A112" s="65">
        <v>44166</v>
      </c>
      <c r="B112" s="71">
        <v>481.02699999999999</v>
      </c>
      <c r="C112" s="70">
        <f>+MIN($B$40,$B$52,$B$64,$B$76,$B$88)</f>
        <v>360.86500000000001</v>
      </c>
      <c r="D112" s="69">
        <f>+MAX($B$40,$B$52,$B$64,$B$76,$B$88)</f>
        <v>484.62200000000001</v>
      </c>
      <c r="E112" s="69">
        <f t="shared" si="1"/>
        <v>123.75700000000001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586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17">
        <v>67</v>
      </c>
      <c r="B117">
        <v>0</v>
      </c>
    </row>
    <row r="118" spans="1:2" x14ac:dyDescent="0.2">
      <c r="A118" s="17">
        <v>67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0.710937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97" t="s">
        <v>233</v>
      </c>
      <c r="R6" s="234" t="s">
        <v>240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98" t="s">
        <v>235</v>
      </c>
      <c r="R7" s="235" t="s">
        <v>241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98" t="s">
        <v>234</v>
      </c>
      <c r="R8" s="299" t="s">
        <v>242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98" t="s">
        <v>236</v>
      </c>
      <c r="R9" s="299" t="s">
        <v>243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343" t="s">
        <v>442</v>
      </c>
      <c r="R10" s="344" t="s">
        <v>443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3" t="s">
        <v>61</v>
      </c>
      <c r="D24" s="573"/>
      <c r="E24" s="573"/>
      <c r="F24" s="573"/>
      <c r="G24" s="573"/>
      <c r="H24" s="32"/>
      <c r="I24" s="573" t="s">
        <v>94</v>
      </c>
      <c r="J24" s="573"/>
      <c r="K24" s="573"/>
      <c r="L24" s="573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142" t="s">
        <v>233</v>
      </c>
      <c r="C26" s="83">
        <v>8.8306689480999996</v>
      </c>
      <c r="D26" s="83">
        <v>9.3516099342000008</v>
      </c>
      <c r="E26" s="83">
        <v>10.990449266000001</v>
      </c>
      <c r="F26" s="83">
        <v>12.267472029</v>
      </c>
      <c r="G26" s="83">
        <v>13.258247431999999</v>
      </c>
      <c r="H26" s="11"/>
      <c r="I26" s="20">
        <f t="shared" ref="I26:L27" si="0">D26-C26</f>
        <v>0.52094098610000117</v>
      </c>
      <c r="J26" s="20">
        <f t="shared" si="0"/>
        <v>1.6388393317999999</v>
      </c>
      <c r="K26" s="20">
        <f t="shared" si="0"/>
        <v>1.2770227629999997</v>
      </c>
      <c r="L26" s="20">
        <f t="shared" si="0"/>
        <v>0.99077540299999889</v>
      </c>
    </row>
    <row r="27" spans="1:12" x14ac:dyDescent="0.25">
      <c r="A27" s="133"/>
      <c r="B27" s="142" t="s">
        <v>235</v>
      </c>
      <c r="C27" s="152">
        <v>3.5091716421000001</v>
      </c>
      <c r="D27" s="83">
        <v>3.7827452274</v>
      </c>
      <c r="E27" s="83">
        <v>4.3491150246999997</v>
      </c>
      <c r="F27" s="83">
        <v>4.9707113369</v>
      </c>
      <c r="G27" s="83">
        <v>5.3519214371999997</v>
      </c>
      <c r="H27" s="11"/>
      <c r="I27" s="20">
        <f t="shared" si="0"/>
        <v>0.27357358529999987</v>
      </c>
      <c r="J27" s="20">
        <f t="shared" si="0"/>
        <v>0.5663697972999997</v>
      </c>
      <c r="K27" s="20">
        <f t="shared" si="0"/>
        <v>0.62159631220000033</v>
      </c>
      <c r="L27" s="20">
        <f t="shared" si="0"/>
        <v>0.38121010029999969</v>
      </c>
    </row>
    <row r="28" spans="1:12" x14ac:dyDescent="0.25">
      <c r="A28" s="133"/>
      <c r="B28" s="147" t="s">
        <v>244</v>
      </c>
      <c r="C28" s="146">
        <f>+C29+C30</f>
        <v>1.10466648898</v>
      </c>
      <c r="D28" s="146">
        <f t="shared" ref="D28:L28" si="1">+D29+D30</f>
        <v>1.14363802735</v>
      </c>
      <c r="E28" s="146">
        <f t="shared" si="1"/>
        <v>1.1671677890299998</v>
      </c>
      <c r="F28" s="146">
        <f t="shared" si="1"/>
        <v>1.1582365638499998</v>
      </c>
      <c r="G28" s="146">
        <f t="shared" si="1"/>
        <v>1.1915047051600001</v>
      </c>
      <c r="H28" s="146"/>
      <c r="I28" s="146">
        <f t="shared" si="1"/>
        <v>3.8971538369999892E-2</v>
      </c>
      <c r="J28" s="146">
        <f t="shared" si="1"/>
        <v>2.3529761680000039E-2</v>
      </c>
      <c r="K28" s="146">
        <f t="shared" si="1"/>
        <v>-8.9312251800000297E-3</v>
      </c>
      <c r="L28" s="146">
        <f t="shared" si="1"/>
        <v>3.3268141310000082E-2</v>
      </c>
    </row>
    <row r="29" spans="1:12" x14ac:dyDescent="0.25">
      <c r="A29" s="133"/>
      <c r="B29" s="142" t="s">
        <v>234</v>
      </c>
      <c r="C29" s="83">
        <v>1.0026804399</v>
      </c>
      <c r="D29" s="83">
        <v>1.0395474602999999</v>
      </c>
      <c r="E29" s="83">
        <v>1.0476712054999999</v>
      </c>
      <c r="F29" s="83">
        <v>1.0304458703999999</v>
      </c>
      <c r="G29" s="83">
        <v>1.0463530792</v>
      </c>
      <c r="H29" s="11"/>
      <c r="I29" s="20">
        <f t="shared" ref="I29:L30" si="2">D29-C29</f>
        <v>3.6867020399999895E-2</v>
      </c>
      <c r="J29" s="20">
        <f t="shared" si="2"/>
        <v>8.1237452000000321E-3</v>
      </c>
      <c r="K29" s="20">
        <f t="shared" si="2"/>
        <v>-1.7225335100000017E-2</v>
      </c>
      <c r="L29" s="20">
        <f t="shared" si="2"/>
        <v>1.5907208800000072E-2</v>
      </c>
    </row>
    <row r="30" spans="1:12" x14ac:dyDescent="0.25">
      <c r="A30" s="133"/>
      <c r="B30" s="143" t="s">
        <v>236</v>
      </c>
      <c r="C30" s="84">
        <v>0.10198604908</v>
      </c>
      <c r="D30" s="84">
        <v>0.10409056705</v>
      </c>
      <c r="E30" s="84">
        <v>0.11949658353000001</v>
      </c>
      <c r="F30" s="84">
        <v>0.12779069344999999</v>
      </c>
      <c r="G30" s="84">
        <v>0.14515162596</v>
      </c>
      <c r="H30" s="72"/>
      <c r="I30" s="68">
        <f t="shared" si="2"/>
        <v>2.1045179699999972E-3</v>
      </c>
      <c r="J30" s="68">
        <f t="shared" si="2"/>
        <v>1.5406016480000007E-2</v>
      </c>
      <c r="K30" s="68">
        <f t="shared" si="2"/>
        <v>8.2941099199999868E-3</v>
      </c>
      <c r="L30" s="68">
        <f t="shared" si="2"/>
        <v>1.736093251000001E-2</v>
      </c>
    </row>
    <row r="31" spans="1:12" x14ac:dyDescent="0.25">
      <c r="A31"/>
      <c r="B31" s="126" t="s">
        <v>232</v>
      </c>
      <c r="C31"/>
      <c r="D31"/>
      <c r="E31"/>
      <c r="F31"/>
      <c r="G31"/>
      <c r="H31"/>
      <c r="I31" s="12">
        <f>+SUM(I26:I28)</f>
        <v>0.83348610977000093</v>
      </c>
      <c r="J31" s="12">
        <f t="shared" ref="J31:L31" si="3">+SUM(J26:J28)</f>
        <v>2.2287388907799994</v>
      </c>
      <c r="K31" s="12">
        <f t="shared" si="3"/>
        <v>1.8896878500200001</v>
      </c>
      <c r="L31" s="12">
        <f t="shared" si="3"/>
        <v>1.4052536446099986</v>
      </c>
    </row>
    <row r="32" spans="1:12" x14ac:dyDescent="0.25">
      <c r="A32" s="367" t="s">
        <v>552</v>
      </c>
      <c r="B32"/>
      <c r="C32"/>
      <c r="D32" s="10"/>
      <c r="E32"/>
      <c r="F32"/>
      <c r="G32"/>
      <c r="H32"/>
      <c r="I32" s="10" t="s">
        <v>7</v>
      </c>
      <c r="J32" s="27">
        <f>E26/D26-1</f>
        <v>0.17524675893575936</v>
      </c>
      <c r="K32" s="27">
        <f>F26/E26-1</f>
        <v>0.11619386360761341</v>
      </c>
      <c r="L32" s="27">
        <f>G26/F26-1</f>
        <v>8.0764431388784086E-2</v>
      </c>
    </row>
    <row r="35" spans="1:8" x14ac:dyDescent="0.25">
      <c r="A35" s="147"/>
      <c r="B35" s="147"/>
      <c r="C35" s="147" t="s">
        <v>263</v>
      </c>
      <c r="D35" s="147" t="s">
        <v>239</v>
      </c>
      <c r="E35" s="468" t="s">
        <v>238</v>
      </c>
      <c r="F35" s="468" t="s">
        <v>480</v>
      </c>
    </row>
    <row r="36" spans="1:8" x14ac:dyDescent="0.25">
      <c r="A36" s="147">
        <f t="shared" ref="A36:A83" si="4">YEAR(B36)</f>
        <v>2017</v>
      </c>
      <c r="B36" s="444">
        <v>42736</v>
      </c>
      <c r="C36" s="445">
        <v>13.440284</v>
      </c>
      <c r="D36" s="141" t="e">
        <v>#N/A</v>
      </c>
      <c r="E36" s="446"/>
      <c r="F36" s="446">
        <v>13.440284</v>
      </c>
      <c r="G36" s="138"/>
    </row>
    <row r="37" spans="1:8" x14ac:dyDescent="0.25">
      <c r="A37" s="147">
        <f t="shared" si="4"/>
        <v>2017</v>
      </c>
      <c r="B37" s="444">
        <v>42767</v>
      </c>
      <c r="C37" s="445">
        <v>13.904025000000001</v>
      </c>
      <c r="D37" s="141" t="e">
        <v>#N/A</v>
      </c>
      <c r="E37" s="446">
        <f t="shared" ref="E37:E46" si="5">AVERAGEIF($A$36:$A$97,A37,$F$36:$F$97)</f>
        <v>14.32655825</v>
      </c>
      <c r="F37" s="446">
        <v>13.904025000000001</v>
      </c>
      <c r="G37" s="138"/>
    </row>
    <row r="38" spans="1:8" x14ac:dyDescent="0.25">
      <c r="A38" s="147">
        <f t="shared" si="4"/>
        <v>2017</v>
      </c>
      <c r="B38" s="444">
        <v>42795</v>
      </c>
      <c r="C38" s="445">
        <v>14.024247000000001</v>
      </c>
      <c r="D38" s="141" t="e">
        <v>#N/A</v>
      </c>
      <c r="E38" s="446">
        <f t="shared" si="5"/>
        <v>14.32655825</v>
      </c>
      <c r="F38" s="446">
        <v>14.024247000000001</v>
      </c>
      <c r="G38" s="138"/>
      <c r="H38" s="140"/>
    </row>
    <row r="39" spans="1:8" x14ac:dyDescent="0.25">
      <c r="A39" s="147">
        <f t="shared" si="4"/>
        <v>2017</v>
      </c>
      <c r="B39" s="444">
        <v>42826</v>
      </c>
      <c r="C39" s="445">
        <v>13.922089</v>
      </c>
      <c r="D39" s="141" t="e">
        <v>#N/A</v>
      </c>
      <c r="E39" s="446">
        <f t="shared" si="5"/>
        <v>14.32655825</v>
      </c>
      <c r="F39" s="446">
        <v>13.922089</v>
      </c>
      <c r="G39" s="138"/>
    </row>
    <row r="40" spans="1:8" x14ac:dyDescent="0.25">
      <c r="A40" s="147">
        <f t="shared" si="4"/>
        <v>2017</v>
      </c>
      <c r="B40" s="444">
        <v>42856</v>
      </c>
      <c r="C40" s="445">
        <v>14.129792</v>
      </c>
      <c r="D40" s="141" t="e">
        <v>#N/A</v>
      </c>
      <c r="E40" s="446">
        <f t="shared" si="5"/>
        <v>14.32655825</v>
      </c>
      <c r="F40" s="446">
        <v>14.129792</v>
      </c>
      <c r="G40" s="138"/>
    </row>
    <row r="41" spans="1:8" x14ac:dyDescent="0.25">
      <c r="A41" s="147">
        <f t="shared" si="4"/>
        <v>2017</v>
      </c>
      <c r="B41" s="444">
        <v>42887</v>
      </c>
      <c r="C41" s="445">
        <v>14.102233999999999</v>
      </c>
      <c r="D41" s="141" t="e">
        <v>#N/A</v>
      </c>
      <c r="E41" s="446">
        <f t="shared" si="5"/>
        <v>14.32655825</v>
      </c>
      <c r="F41" s="446">
        <v>14.102233999999999</v>
      </c>
      <c r="G41" s="138"/>
    </row>
    <row r="42" spans="1:8" x14ac:dyDescent="0.25">
      <c r="A42" s="147">
        <f t="shared" si="4"/>
        <v>2017</v>
      </c>
      <c r="B42" s="444">
        <v>42917</v>
      </c>
      <c r="C42" s="445">
        <v>14.247346</v>
      </c>
      <c r="D42" s="141" t="e">
        <v>#N/A</v>
      </c>
      <c r="E42" s="446">
        <f t="shared" si="5"/>
        <v>14.32655825</v>
      </c>
      <c r="F42" s="446">
        <v>14.247346</v>
      </c>
      <c r="G42" s="138"/>
    </row>
    <row r="43" spans="1:8" x14ac:dyDescent="0.25">
      <c r="A43" s="147">
        <f t="shared" si="4"/>
        <v>2017</v>
      </c>
      <c r="B43" s="444">
        <v>42948</v>
      </c>
      <c r="C43" s="445">
        <v>14.229697</v>
      </c>
      <c r="D43" s="141" t="e">
        <v>#N/A</v>
      </c>
      <c r="E43" s="446">
        <f t="shared" si="5"/>
        <v>14.32655825</v>
      </c>
      <c r="F43" s="446">
        <v>14.229697</v>
      </c>
      <c r="G43" s="138"/>
    </row>
    <row r="44" spans="1:8" x14ac:dyDescent="0.25">
      <c r="A44" s="147">
        <f t="shared" si="4"/>
        <v>2017</v>
      </c>
      <c r="B44" s="444">
        <v>42979</v>
      </c>
      <c r="C44" s="445">
        <v>14.418952000000001</v>
      </c>
      <c r="D44" s="141" t="e">
        <v>#N/A</v>
      </c>
      <c r="E44" s="446">
        <f t="shared" si="5"/>
        <v>14.32655825</v>
      </c>
      <c r="F44" s="446">
        <v>14.418952000000001</v>
      </c>
      <c r="G44" s="138"/>
    </row>
    <row r="45" spans="1:8" x14ac:dyDescent="0.25">
      <c r="A45" s="147">
        <f t="shared" si="4"/>
        <v>2017</v>
      </c>
      <c r="B45" s="444">
        <v>43009</v>
      </c>
      <c r="C45" s="445">
        <v>14.882847</v>
      </c>
      <c r="D45" s="141" t="e">
        <v>#N/A</v>
      </c>
      <c r="E45" s="446">
        <f t="shared" si="5"/>
        <v>14.32655825</v>
      </c>
      <c r="F45" s="446">
        <v>14.882847</v>
      </c>
      <c r="G45" s="138"/>
    </row>
    <row r="46" spans="1:8" x14ac:dyDescent="0.25">
      <c r="A46" s="147">
        <f t="shared" si="4"/>
        <v>2017</v>
      </c>
      <c r="B46" s="444">
        <v>43040</v>
      </c>
      <c r="C46" s="445">
        <v>15.438999000000001</v>
      </c>
      <c r="D46" s="141" t="e">
        <v>#N/A</v>
      </c>
      <c r="E46" s="446">
        <f t="shared" si="5"/>
        <v>14.32655825</v>
      </c>
      <c r="F46" s="446">
        <v>15.438999000000001</v>
      </c>
      <c r="G46" s="138"/>
    </row>
    <row r="47" spans="1:8" x14ac:dyDescent="0.25">
      <c r="A47" s="147">
        <f t="shared" si="4"/>
        <v>2017</v>
      </c>
      <c r="B47" s="444">
        <v>43070</v>
      </c>
      <c r="C47" s="445">
        <v>15.178186999999999</v>
      </c>
      <c r="D47" s="141" t="e">
        <v>#N/A</v>
      </c>
      <c r="E47" s="446"/>
      <c r="F47" s="446">
        <v>15.178186999999999</v>
      </c>
      <c r="G47" s="138"/>
    </row>
    <row r="48" spans="1:8" x14ac:dyDescent="0.25">
      <c r="A48" s="147">
        <f t="shared" si="4"/>
        <v>2018</v>
      </c>
      <c r="B48" s="444">
        <v>43101</v>
      </c>
      <c r="C48" s="445">
        <v>15.041473</v>
      </c>
      <c r="D48" s="141" t="e">
        <v>#N/A</v>
      </c>
      <c r="E48" s="446"/>
      <c r="F48" s="446">
        <v>15.041473</v>
      </c>
      <c r="G48" s="138"/>
    </row>
    <row r="49" spans="1:8" x14ac:dyDescent="0.25">
      <c r="A49" s="147">
        <f t="shared" si="4"/>
        <v>2018</v>
      </c>
      <c r="B49" s="444">
        <v>43132</v>
      </c>
      <c r="C49" s="445">
        <v>15.520702</v>
      </c>
      <c r="D49" s="141" t="e">
        <v>#N/A</v>
      </c>
      <c r="E49" s="446">
        <f t="shared" ref="E49" si="6">AVERAGEIF($A$36:$A$97,A49,$F$36:$F$97)</f>
        <v>16.559339916666669</v>
      </c>
      <c r="F49" s="446">
        <v>15.520702</v>
      </c>
      <c r="G49" s="138"/>
    </row>
    <row r="50" spans="1:8" x14ac:dyDescent="0.25">
      <c r="A50" s="147">
        <f t="shared" si="4"/>
        <v>2018</v>
      </c>
      <c r="B50" s="444">
        <v>43160</v>
      </c>
      <c r="C50" s="445">
        <v>15.879011999999999</v>
      </c>
      <c r="D50" s="141" t="e">
        <v>#N/A</v>
      </c>
      <c r="E50" s="446">
        <f t="shared" ref="E50:E58" si="7">AVERAGEIF($A$36:$A$97,A50,$F$36:$F$97)</f>
        <v>16.559339916666669</v>
      </c>
      <c r="F50" s="446">
        <v>15.879011999999999</v>
      </c>
      <c r="G50" s="138"/>
      <c r="H50" s="140"/>
    </row>
    <row r="51" spans="1:8" x14ac:dyDescent="0.25">
      <c r="A51" s="147">
        <f t="shared" si="4"/>
        <v>2018</v>
      </c>
      <c r="B51" s="444">
        <v>43191</v>
      </c>
      <c r="C51" s="445">
        <v>15.964033000000001</v>
      </c>
      <c r="D51" s="141" t="e">
        <v>#N/A</v>
      </c>
      <c r="E51" s="446">
        <f t="shared" si="7"/>
        <v>16.559339916666669</v>
      </c>
      <c r="F51" s="446">
        <v>15.964033000000001</v>
      </c>
      <c r="G51" s="138"/>
    </row>
    <row r="52" spans="1:8" x14ac:dyDescent="0.25">
      <c r="A52" s="147">
        <f t="shared" si="4"/>
        <v>2018</v>
      </c>
      <c r="B52" s="444">
        <v>43221</v>
      </c>
      <c r="C52" s="445">
        <v>15.998108</v>
      </c>
      <c r="D52" s="141" t="e">
        <v>#N/A</v>
      </c>
      <c r="E52" s="446">
        <f t="shared" si="7"/>
        <v>16.559339916666669</v>
      </c>
      <c r="F52" s="446">
        <v>15.998108</v>
      </c>
      <c r="G52" s="138"/>
    </row>
    <row r="53" spans="1:8" x14ac:dyDescent="0.25">
      <c r="A53" s="147">
        <f t="shared" si="4"/>
        <v>2018</v>
      </c>
      <c r="B53" s="444">
        <v>43252</v>
      </c>
      <c r="C53" s="445">
        <v>16.226835000000001</v>
      </c>
      <c r="D53" s="141" t="e">
        <v>#N/A</v>
      </c>
      <c r="E53" s="446">
        <f t="shared" si="7"/>
        <v>16.559339916666669</v>
      </c>
      <c r="F53" s="446">
        <v>16.226835000000001</v>
      </c>
      <c r="G53" s="138"/>
    </row>
    <row r="54" spans="1:8" x14ac:dyDescent="0.25">
      <c r="A54" s="147">
        <f t="shared" si="4"/>
        <v>2018</v>
      </c>
      <c r="B54" s="444">
        <v>43282</v>
      </c>
      <c r="C54" s="445">
        <v>16.569934</v>
      </c>
      <c r="D54" s="141" t="e">
        <v>#N/A</v>
      </c>
      <c r="E54" s="446">
        <f t="shared" si="7"/>
        <v>16.559339916666669</v>
      </c>
      <c r="F54" s="446">
        <v>16.569934</v>
      </c>
      <c r="G54" s="138"/>
    </row>
    <row r="55" spans="1:8" x14ac:dyDescent="0.25">
      <c r="A55" s="147">
        <f t="shared" si="4"/>
        <v>2018</v>
      </c>
      <c r="B55" s="444">
        <v>43313</v>
      </c>
      <c r="C55" s="445">
        <v>17.212243000000001</v>
      </c>
      <c r="D55" s="141" t="e">
        <v>#N/A</v>
      </c>
      <c r="E55" s="446">
        <f t="shared" si="7"/>
        <v>16.559339916666669</v>
      </c>
      <c r="F55" s="446">
        <v>17.212243000000001</v>
      </c>
      <c r="G55" s="138"/>
    </row>
    <row r="56" spans="1:8" x14ac:dyDescent="0.25">
      <c r="A56" s="147">
        <f t="shared" si="4"/>
        <v>2018</v>
      </c>
      <c r="B56" s="444">
        <v>43344</v>
      </c>
      <c r="C56" s="445">
        <v>17.335208000000002</v>
      </c>
      <c r="D56" s="141" t="e">
        <v>#N/A</v>
      </c>
      <c r="E56" s="446">
        <f t="shared" si="7"/>
        <v>16.559339916666669</v>
      </c>
      <c r="F56" s="446">
        <v>17.335208000000002</v>
      </c>
      <c r="G56" s="138"/>
    </row>
    <row r="57" spans="1:8" x14ac:dyDescent="0.25">
      <c r="A57" s="147">
        <f t="shared" si="4"/>
        <v>2018</v>
      </c>
      <c r="B57" s="444">
        <v>43374</v>
      </c>
      <c r="C57" s="445">
        <v>17.425419000000002</v>
      </c>
      <c r="D57" s="141" t="e">
        <v>#N/A</v>
      </c>
      <c r="E57" s="446">
        <f t="shared" si="7"/>
        <v>16.559339916666669</v>
      </c>
      <c r="F57" s="446">
        <v>17.425419000000002</v>
      </c>
      <c r="G57" s="138"/>
    </row>
    <row r="58" spans="1:8" x14ac:dyDescent="0.25">
      <c r="A58" s="147">
        <f t="shared" si="4"/>
        <v>2018</v>
      </c>
      <c r="B58" s="444">
        <v>43405</v>
      </c>
      <c r="C58" s="445">
        <v>17.803964000000001</v>
      </c>
      <c r="D58" s="141" t="e">
        <v>#N/A</v>
      </c>
      <c r="E58" s="446">
        <f t="shared" si="7"/>
        <v>16.559339916666669</v>
      </c>
      <c r="F58" s="446">
        <v>17.803964000000001</v>
      </c>
      <c r="G58" s="138"/>
    </row>
    <row r="59" spans="1:8" x14ac:dyDescent="0.25">
      <c r="A59" s="147">
        <f t="shared" si="4"/>
        <v>2018</v>
      </c>
      <c r="B59" s="444">
        <v>43435</v>
      </c>
      <c r="C59" s="445">
        <v>17.735147999999999</v>
      </c>
      <c r="D59" s="141" t="e">
        <v>#N/A</v>
      </c>
      <c r="E59" s="446"/>
      <c r="F59" s="446">
        <v>17.735147999999999</v>
      </c>
      <c r="G59" s="138"/>
    </row>
    <row r="60" spans="1:8" x14ac:dyDescent="0.25">
      <c r="A60" s="147">
        <f t="shared" si="4"/>
        <v>2019</v>
      </c>
      <c r="B60" s="444">
        <v>43466</v>
      </c>
      <c r="C60" s="445">
        <v>17.588685999999999</v>
      </c>
      <c r="D60" s="141" t="e">
        <v>#N/A</v>
      </c>
      <c r="E60" s="446"/>
      <c r="F60" s="446">
        <v>17.588685999999999</v>
      </c>
      <c r="G60" s="138"/>
    </row>
    <row r="61" spans="1:8" x14ac:dyDescent="0.25">
      <c r="A61" s="147">
        <f t="shared" si="4"/>
        <v>2019</v>
      </c>
      <c r="B61" s="444">
        <v>43497</v>
      </c>
      <c r="C61" s="445">
        <v>17.570319999999999</v>
      </c>
      <c r="D61" s="141" t="e">
        <v>#N/A</v>
      </c>
      <c r="E61" s="446">
        <f t="shared" ref="E61" si="8">AVERAGEIF($A$36:$A$97,A61,$F$36:$F$97)</f>
        <v>18.686961090249998</v>
      </c>
      <c r="F61" s="446">
        <v>17.570319999999999</v>
      </c>
      <c r="G61" s="138"/>
    </row>
    <row r="62" spans="1:8" x14ac:dyDescent="0.25">
      <c r="A62" s="147">
        <f t="shared" si="4"/>
        <v>2019</v>
      </c>
      <c r="B62" s="444">
        <v>43525</v>
      </c>
      <c r="C62" s="445">
        <v>17.779432</v>
      </c>
      <c r="D62" s="141" t="e">
        <v>#N/A</v>
      </c>
      <c r="E62" s="446">
        <f t="shared" ref="E62:E70" si="9">AVERAGEIF($A$36:$A$97,A62,$F$36:$F$97)</f>
        <v>18.686961090249998</v>
      </c>
      <c r="F62" s="446">
        <v>17.779432</v>
      </c>
      <c r="G62" s="138"/>
      <c r="H62" s="140"/>
    </row>
    <row r="63" spans="1:8" x14ac:dyDescent="0.25">
      <c r="A63" s="147">
        <f t="shared" si="4"/>
        <v>2019</v>
      </c>
      <c r="B63" s="444">
        <v>43556</v>
      </c>
      <c r="C63" s="445">
        <v>18.131556</v>
      </c>
      <c r="D63" s="141" t="e">
        <v>#N/A</v>
      </c>
      <c r="E63" s="446">
        <f t="shared" si="9"/>
        <v>18.686961090249998</v>
      </c>
      <c r="F63" s="446">
        <v>18.131556</v>
      </c>
      <c r="G63" s="138"/>
    </row>
    <row r="64" spans="1:8" x14ac:dyDescent="0.25">
      <c r="A64" s="147">
        <f t="shared" si="4"/>
        <v>2019</v>
      </c>
      <c r="B64" s="444">
        <v>43586</v>
      </c>
      <c r="C64" s="445">
        <v>18.172049999999999</v>
      </c>
      <c r="D64" s="141" t="e">
        <v>#N/A</v>
      </c>
      <c r="E64" s="446">
        <f t="shared" si="9"/>
        <v>18.686961090249998</v>
      </c>
      <c r="F64" s="446">
        <v>18.172049999999999</v>
      </c>
      <c r="G64" s="138"/>
    </row>
    <row r="65" spans="1:8" x14ac:dyDescent="0.25">
      <c r="A65" s="147">
        <f t="shared" si="4"/>
        <v>2019</v>
      </c>
      <c r="B65" s="444">
        <v>43617</v>
      </c>
      <c r="C65" s="445">
        <v>18.127657969000001</v>
      </c>
      <c r="D65" s="141" t="e">
        <v>#N/A</v>
      </c>
      <c r="E65" s="446">
        <f t="shared" si="9"/>
        <v>18.686961090249998</v>
      </c>
      <c r="F65" s="446">
        <v>18.127657969000001</v>
      </c>
      <c r="G65" s="138"/>
    </row>
    <row r="66" spans="1:8" x14ac:dyDescent="0.25">
      <c r="A66" s="147">
        <f t="shared" si="4"/>
        <v>2019</v>
      </c>
      <c r="B66" s="444">
        <v>43647</v>
      </c>
      <c r="C66" s="445">
        <v>17.890881113999999</v>
      </c>
      <c r="D66" s="141">
        <v>17.890881113999999</v>
      </c>
      <c r="E66" s="446">
        <f t="shared" si="9"/>
        <v>18.686961090249998</v>
      </c>
      <c r="F66" s="446">
        <v>17.890881113999999</v>
      </c>
      <c r="G66" s="138"/>
    </row>
    <row r="67" spans="1:8" x14ac:dyDescent="0.25">
      <c r="A67" s="147">
        <f t="shared" si="4"/>
        <v>2019</v>
      </c>
      <c r="B67" s="444">
        <v>43678</v>
      </c>
      <c r="C67" s="445" t="e">
        <v>#N/A</v>
      </c>
      <c r="D67" s="141">
        <v>19.315380000000001</v>
      </c>
      <c r="E67" s="446">
        <f t="shared" si="9"/>
        <v>18.686961090249998</v>
      </c>
      <c r="F67" s="446">
        <v>19.315380000000001</v>
      </c>
      <c r="G67" s="138"/>
    </row>
    <row r="68" spans="1:8" x14ac:dyDescent="0.25">
      <c r="A68" s="147">
        <f t="shared" si="4"/>
        <v>2019</v>
      </c>
      <c r="B68" s="444">
        <v>43709</v>
      </c>
      <c r="C68" s="445" t="e">
        <v>#N/A</v>
      </c>
      <c r="D68" s="141">
        <v>19.707159999999998</v>
      </c>
      <c r="E68" s="446">
        <f t="shared" si="9"/>
        <v>18.686961090249998</v>
      </c>
      <c r="F68" s="446">
        <v>19.707159999999998</v>
      </c>
      <c r="G68" s="138"/>
    </row>
    <row r="69" spans="1:8" x14ac:dyDescent="0.25">
      <c r="A69" s="147">
        <f t="shared" si="4"/>
        <v>2019</v>
      </c>
      <c r="B69" s="444">
        <v>43739</v>
      </c>
      <c r="C69" s="445" t="e">
        <v>#N/A</v>
      </c>
      <c r="D69" s="141">
        <v>19.814920000000001</v>
      </c>
      <c r="E69" s="446">
        <f t="shared" si="9"/>
        <v>18.686961090249998</v>
      </c>
      <c r="F69" s="446">
        <v>19.814920000000001</v>
      </c>
      <c r="G69" s="138"/>
    </row>
    <row r="70" spans="1:8" x14ac:dyDescent="0.25">
      <c r="A70" s="147">
        <f t="shared" si="4"/>
        <v>2019</v>
      </c>
      <c r="B70" s="444">
        <v>43770</v>
      </c>
      <c r="C70" s="445" t="e">
        <v>#N/A</v>
      </c>
      <c r="D70" s="141">
        <v>20.114159999999998</v>
      </c>
      <c r="E70" s="446">
        <f t="shared" si="9"/>
        <v>18.686961090249998</v>
      </c>
      <c r="F70" s="446">
        <v>20.114159999999998</v>
      </c>
      <c r="G70" s="138"/>
    </row>
    <row r="71" spans="1:8" x14ac:dyDescent="0.25">
      <c r="A71" s="147">
        <f t="shared" si="4"/>
        <v>2019</v>
      </c>
      <c r="B71" s="444">
        <v>43800</v>
      </c>
      <c r="C71" s="445" t="e">
        <v>#N/A</v>
      </c>
      <c r="D71" s="141">
        <v>20.031330000000001</v>
      </c>
      <c r="E71" s="446"/>
      <c r="F71" s="446">
        <v>20.031330000000001</v>
      </c>
      <c r="G71" s="138"/>
    </row>
    <row r="72" spans="1:8" x14ac:dyDescent="0.25">
      <c r="A72" s="147">
        <f t="shared" si="4"/>
        <v>2020</v>
      </c>
      <c r="B72" s="444">
        <v>43831</v>
      </c>
      <c r="C72" s="445" t="e">
        <v>#N/A</v>
      </c>
      <c r="D72" s="141">
        <v>19.9146</v>
      </c>
      <c r="E72" s="446"/>
      <c r="F72" s="446">
        <v>19.9146</v>
      </c>
      <c r="G72" s="138"/>
    </row>
    <row r="73" spans="1:8" x14ac:dyDescent="0.25">
      <c r="A73" s="147">
        <f t="shared" si="4"/>
        <v>2020</v>
      </c>
      <c r="B73" s="444">
        <v>43862</v>
      </c>
      <c r="C73" s="445" t="e">
        <v>#N/A</v>
      </c>
      <c r="D73" s="141">
        <v>19.929670000000002</v>
      </c>
      <c r="E73" s="446">
        <f t="shared" ref="E73" si="10">AVERAGEIF($A$36:$A$97,A73,$F$36:$F$97)</f>
        <v>20.433201666666665</v>
      </c>
      <c r="F73" s="446">
        <v>19.929670000000002</v>
      </c>
      <c r="G73" s="138"/>
    </row>
    <row r="74" spans="1:8" x14ac:dyDescent="0.25">
      <c r="A74" s="147">
        <f t="shared" si="4"/>
        <v>2020</v>
      </c>
      <c r="B74" s="444">
        <v>43891</v>
      </c>
      <c r="C74" s="445" t="e">
        <v>#N/A</v>
      </c>
      <c r="D74" s="141">
        <v>20.065919999999998</v>
      </c>
      <c r="E74" s="446">
        <f t="shared" ref="E74:E82" si="11">AVERAGEIF($A$36:$A$97,A74,$F$36:$F$97)</f>
        <v>20.433201666666665</v>
      </c>
      <c r="F74" s="446">
        <v>20.065919999999998</v>
      </c>
      <c r="G74" s="138"/>
      <c r="H74" s="140"/>
    </row>
    <row r="75" spans="1:8" x14ac:dyDescent="0.25">
      <c r="A75" s="147">
        <f t="shared" si="4"/>
        <v>2020</v>
      </c>
      <c r="B75" s="444">
        <v>43922</v>
      </c>
      <c r="C75" s="445" t="e">
        <v>#N/A</v>
      </c>
      <c r="D75" s="141">
        <v>20.15653</v>
      </c>
      <c r="E75" s="446">
        <f t="shared" si="11"/>
        <v>20.433201666666665</v>
      </c>
      <c r="F75" s="446">
        <v>20.15653</v>
      </c>
      <c r="G75" s="138"/>
    </row>
    <row r="76" spans="1:8" x14ac:dyDescent="0.25">
      <c r="A76" s="147">
        <f t="shared" si="4"/>
        <v>2020</v>
      </c>
      <c r="B76" s="444">
        <v>43952</v>
      </c>
      <c r="C76" s="445" t="e">
        <v>#N/A</v>
      </c>
      <c r="D76" s="141">
        <v>20.277909999999999</v>
      </c>
      <c r="E76" s="446">
        <f t="shared" si="11"/>
        <v>20.433201666666665</v>
      </c>
      <c r="F76" s="446">
        <v>20.277909999999999</v>
      </c>
      <c r="G76" s="138"/>
    </row>
    <row r="77" spans="1:8" x14ac:dyDescent="0.25">
      <c r="A77" s="147">
        <f t="shared" si="4"/>
        <v>2020</v>
      </c>
      <c r="B77" s="444">
        <v>43983</v>
      </c>
      <c r="C77" s="445" t="e">
        <v>#N/A</v>
      </c>
      <c r="D77" s="141">
        <v>20.402760000000001</v>
      </c>
      <c r="E77" s="446">
        <f t="shared" si="11"/>
        <v>20.433201666666665</v>
      </c>
      <c r="F77" s="446">
        <v>20.402760000000001</v>
      </c>
      <c r="G77" s="138"/>
    </row>
    <row r="78" spans="1:8" x14ac:dyDescent="0.25">
      <c r="A78" s="147">
        <f t="shared" si="4"/>
        <v>2020</v>
      </c>
      <c r="B78" s="444">
        <v>44013</v>
      </c>
      <c r="C78" s="445" t="e">
        <v>#N/A</v>
      </c>
      <c r="D78" s="141">
        <v>20.40767</v>
      </c>
      <c r="E78" s="446">
        <f t="shared" si="11"/>
        <v>20.433201666666665</v>
      </c>
      <c r="F78" s="446">
        <v>20.40767</v>
      </c>
      <c r="G78" s="138"/>
    </row>
    <row r="79" spans="1:8" x14ac:dyDescent="0.25">
      <c r="A79" s="147">
        <f t="shared" si="4"/>
        <v>2020</v>
      </c>
      <c r="B79" s="444">
        <v>44044</v>
      </c>
      <c r="C79" s="445" t="e">
        <v>#N/A</v>
      </c>
      <c r="D79" s="141">
        <v>20.597159999999999</v>
      </c>
      <c r="E79" s="446">
        <f t="shared" si="11"/>
        <v>20.433201666666665</v>
      </c>
      <c r="F79" s="446">
        <v>20.597159999999999</v>
      </c>
      <c r="G79" s="138"/>
    </row>
    <row r="80" spans="1:8" x14ac:dyDescent="0.25">
      <c r="A80" s="147">
        <f t="shared" si="4"/>
        <v>2020</v>
      </c>
      <c r="B80" s="444">
        <v>44075</v>
      </c>
      <c r="C80" s="445" t="e">
        <v>#N/A</v>
      </c>
      <c r="D80" s="141">
        <v>20.776689999999999</v>
      </c>
      <c r="E80" s="446">
        <f t="shared" si="11"/>
        <v>20.433201666666665</v>
      </c>
      <c r="F80" s="446">
        <v>20.776689999999999</v>
      </c>
      <c r="G80" s="138"/>
    </row>
    <row r="81" spans="1:7" x14ac:dyDescent="0.25">
      <c r="A81" s="147">
        <f t="shared" si="4"/>
        <v>2020</v>
      </c>
      <c r="B81" s="444">
        <v>44105</v>
      </c>
      <c r="C81" s="445" t="e">
        <v>#N/A</v>
      </c>
      <c r="D81" s="141">
        <v>20.711469999999998</v>
      </c>
      <c r="E81" s="446">
        <f t="shared" si="11"/>
        <v>20.433201666666665</v>
      </c>
      <c r="F81" s="446">
        <v>20.711469999999998</v>
      </c>
      <c r="G81" s="138"/>
    </row>
    <row r="82" spans="1:7" x14ac:dyDescent="0.25">
      <c r="A82" s="147">
        <f t="shared" si="4"/>
        <v>2020</v>
      </c>
      <c r="B82" s="444">
        <v>44136</v>
      </c>
      <c r="C82" s="445" t="e">
        <v>#N/A</v>
      </c>
      <c r="D82" s="141">
        <v>21.017299999999999</v>
      </c>
      <c r="E82" s="446">
        <f t="shared" si="11"/>
        <v>20.433201666666665</v>
      </c>
      <c r="F82" s="446">
        <v>21.017299999999999</v>
      </c>
      <c r="G82" s="138"/>
    </row>
    <row r="83" spans="1:7" x14ac:dyDescent="0.25">
      <c r="A83" s="147">
        <f t="shared" si="4"/>
        <v>2020</v>
      </c>
      <c r="B83" s="444">
        <v>44166</v>
      </c>
      <c r="C83" s="445" t="e">
        <v>#N/A</v>
      </c>
      <c r="D83" s="141">
        <v>20.940740000000002</v>
      </c>
      <c r="E83" s="446"/>
      <c r="F83" s="446">
        <v>20.940740000000002</v>
      </c>
      <c r="G83" s="138"/>
    </row>
    <row r="84" spans="1:7" x14ac:dyDescent="0.25">
      <c r="F84" s="140"/>
      <c r="G84" s="138"/>
    </row>
    <row r="85" spans="1:7" x14ac:dyDescent="0.25">
      <c r="F85" s="140"/>
      <c r="G85" s="138"/>
    </row>
    <row r="86" spans="1:7" x14ac:dyDescent="0.25">
      <c r="F86" s="140"/>
      <c r="G86" s="138"/>
    </row>
    <row r="87" spans="1:7" x14ac:dyDescent="0.25">
      <c r="F87" s="140"/>
      <c r="G87" s="138"/>
    </row>
    <row r="88" spans="1:7" x14ac:dyDescent="0.25">
      <c r="F88" s="140"/>
      <c r="G88" s="138"/>
    </row>
    <row r="89" spans="1:7" x14ac:dyDescent="0.25">
      <c r="A89" s="5"/>
      <c r="B89" s="5" t="s">
        <v>0</v>
      </c>
      <c r="F89" s="140"/>
      <c r="G89" s="138"/>
    </row>
    <row r="90" spans="1:7" x14ac:dyDescent="0.25">
      <c r="A90">
        <v>2.5</v>
      </c>
      <c r="B90" s="17">
        <v>-1</v>
      </c>
      <c r="F90" s="140"/>
      <c r="G90" s="138"/>
    </row>
    <row r="91" spans="1:7" x14ac:dyDescent="0.25">
      <c r="A91">
        <v>2.5</v>
      </c>
      <c r="B91" s="17">
        <v>2</v>
      </c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  <c r="G106" s="138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1"/>
    <col min="3" max="3" width="14.7109375" style="131" customWidth="1"/>
    <col min="4" max="14" width="9.140625" style="131"/>
    <col min="15" max="16" width="9.140625" style="133"/>
    <col min="17" max="17" width="9.140625" style="131"/>
    <col min="18" max="18" width="31.28515625" style="131" customWidth="1"/>
    <col min="19" max="19" width="11" style="131" customWidth="1"/>
    <col min="20" max="27" width="9.140625" style="131"/>
    <col min="28" max="29" width="9.140625" style="133"/>
    <col min="30" max="16384" width="9.140625" style="131"/>
  </cols>
  <sheetData>
    <row r="2" spans="1:19" ht="15.75" x14ac:dyDescent="0.25">
      <c r="A2" s="44" t="s">
        <v>550</v>
      </c>
    </row>
    <row r="3" spans="1:19" x14ac:dyDescent="0.25">
      <c r="A3" s="22" t="s">
        <v>16</v>
      </c>
      <c r="B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361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255</v>
      </c>
      <c r="S6" s="234" t="s">
        <v>254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257</v>
      </c>
      <c r="S7" s="235" t="s">
        <v>256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259</v>
      </c>
      <c r="S8" s="235" t="s">
        <v>258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261</v>
      </c>
      <c r="S9" s="235" t="s">
        <v>262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488" t="s">
        <v>288</v>
      </c>
      <c r="S10" s="487" t="s">
        <v>253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85"/>
      <c r="I19" s="185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2" spans="2:13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4"/>
    </row>
    <row r="24" spans="2:13" x14ac:dyDescent="0.25">
      <c r="B24"/>
      <c r="C24"/>
      <c r="D24" s="573" t="s">
        <v>287</v>
      </c>
      <c r="E24" s="573"/>
      <c r="F24" s="573"/>
      <c r="G24" s="573"/>
      <c r="H24" s="573"/>
      <c r="I24" s="32"/>
      <c r="J24" s="573" t="s">
        <v>94</v>
      </c>
      <c r="K24" s="573"/>
      <c r="L24" s="573"/>
      <c r="M24" s="573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255</v>
      </c>
      <c r="D26" s="83">
        <v>9.3170800574000001</v>
      </c>
      <c r="E26" s="83">
        <v>9.3265335396999998</v>
      </c>
      <c r="F26" s="83">
        <v>9.3192191999999991</v>
      </c>
      <c r="G26" s="83">
        <v>9.3058657014000001</v>
      </c>
      <c r="H26" s="83">
        <v>9.3301034972999997</v>
      </c>
      <c r="I26" s="11"/>
      <c r="J26" s="20">
        <f t="shared" ref="J26:M30" si="0">E26-D26</f>
        <v>9.4534822999996493E-3</v>
      </c>
      <c r="K26" s="20">
        <f t="shared" si="0"/>
        <v>-7.3143397000006161E-3</v>
      </c>
      <c r="L26" s="20">
        <f t="shared" si="0"/>
        <v>-1.3353498599999014E-2</v>
      </c>
      <c r="M26" s="20">
        <f t="shared" si="0"/>
        <v>2.4237795899999526E-2</v>
      </c>
    </row>
    <row r="27" spans="2:13" x14ac:dyDescent="0.25">
      <c r="C27" s="142" t="s">
        <v>257</v>
      </c>
      <c r="D27" s="83">
        <v>1.6142273524999999</v>
      </c>
      <c r="E27" s="83">
        <v>1.6821751452</v>
      </c>
      <c r="F27" s="83">
        <v>1.7109600411000001</v>
      </c>
      <c r="G27" s="83">
        <v>1.7777925452000001</v>
      </c>
      <c r="H27" s="83">
        <v>1.8366531966999999</v>
      </c>
      <c r="I27" s="11"/>
      <c r="J27" s="20">
        <f t="shared" si="0"/>
        <v>6.7947792700000065E-2</v>
      </c>
      <c r="K27" s="20">
        <f t="shared" si="0"/>
        <v>2.8784895900000107E-2</v>
      </c>
      <c r="L27" s="20">
        <f t="shared" si="0"/>
        <v>6.6832504099999968E-2</v>
      </c>
      <c r="M27" s="20">
        <f t="shared" si="0"/>
        <v>5.8860651499999861E-2</v>
      </c>
    </row>
    <row r="28" spans="2:13" x14ac:dyDescent="0.25">
      <c r="C28" s="142" t="s">
        <v>259</v>
      </c>
      <c r="D28" s="83">
        <v>3.8772516556999999</v>
      </c>
      <c r="E28" s="83">
        <v>3.9321877396999998</v>
      </c>
      <c r="F28" s="83">
        <v>4.133572011</v>
      </c>
      <c r="G28" s="83">
        <v>4.1249361150999997</v>
      </c>
      <c r="H28" s="83">
        <v>4.1842638224000002</v>
      </c>
      <c r="I28" s="11"/>
      <c r="J28" s="20">
        <f t="shared" si="0"/>
        <v>5.4936083999999941E-2</v>
      </c>
      <c r="K28" s="20">
        <f t="shared" si="0"/>
        <v>0.20138427130000025</v>
      </c>
      <c r="L28" s="20">
        <f t="shared" si="0"/>
        <v>-8.6358959000003566E-3</v>
      </c>
      <c r="M28" s="20">
        <f t="shared" si="0"/>
        <v>5.9327707300000476E-2</v>
      </c>
    </row>
    <row r="29" spans="2:13" x14ac:dyDescent="0.25">
      <c r="C29" s="142" t="s">
        <v>261</v>
      </c>
      <c r="D29" s="83">
        <v>2.5361612567999998</v>
      </c>
      <c r="E29" s="83">
        <v>2.6428629040999998</v>
      </c>
      <c r="F29" s="83">
        <v>2.9869199205000001</v>
      </c>
      <c r="G29" s="83">
        <v>3.2429387721</v>
      </c>
      <c r="H29" s="83">
        <v>3.3942366556999999</v>
      </c>
      <c r="I29" s="11"/>
      <c r="J29" s="20">
        <f t="shared" ref="J29" si="1">E29-D29</f>
        <v>0.10670164729999998</v>
      </c>
      <c r="K29" s="20">
        <f t="shared" ref="K29" si="2">F29-E29</f>
        <v>0.3440570164000003</v>
      </c>
      <c r="L29" s="20">
        <f t="shared" ref="L29" si="3">G29-F29</f>
        <v>0.25601885159999993</v>
      </c>
      <c r="M29" s="20">
        <f t="shared" ref="M29" si="4">H29-G29</f>
        <v>0.15129788359999985</v>
      </c>
    </row>
    <row r="30" spans="2:13" x14ac:dyDescent="0.25">
      <c r="C30" s="143" t="s">
        <v>260</v>
      </c>
      <c r="D30" s="84">
        <f>+D31-SUM(D26:D29)</f>
        <v>2.3425146095999985</v>
      </c>
      <c r="E30" s="84">
        <f>+E31-SUM(E26:E29)</f>
        <v>2.3739574463000004</v>
      </c>
      <c r="F30" s="84">
        <f>+F31-SUM(F26:F29)</f>
        <v>2.3021993424000016</v>
      </c>
      <c r="G30" s="84">
        <f>+G31-SUM(G26:G29)</f>
        <v>2.2102602311999995</v>
      </c>
      <c r="H30" s="84">
        <f>+H31-SUM(H26:H29)</f>
        <v>2.173510477899999</v>
      </c>
      <c r="I30" s="72"/>
      <c r="J30" s="68">
        <f t="shared" si="0"/>
        <v>3.1442836700001919E-2</v>
      </c>
      <c r="K30" s="68">
        <f t="shared" si="0"/>
        <v>-7.1758103899998815E-2</v>
      </c>
      <c r="L30" s="68">
        <f t="shared" si="0"/>
        <v>-9.1939111200002088E-2</v>
      </c>
      <c r="M30" s="68">
        <f t="shared" si="0"/>
        <v>-3.6749753300000521E-2</v>
      </c>
    </row>
    <row r="31" spans="2:13" x14ac:dyDescent="0.25">
      <c r="C31" s="126" t="s">
        <v>232</v>
      </c>
      <c r="D31" s="83">
        <v>19.687234931999999</v>
      </c>
      <c r="E31" s="83">
        <v>19.957716775000002</v>
      </c>
      <c r="F31" s="83">
        <v>20.452870515000001</v>
      </c>
      <c r="G31" s="83">
        <v>20.661793365000001</v>
      </c>
      <c r="H31" s="83">
        <v>20.918767649999999</v>
      </c>
      <c r="I31"/>
      <c r="J31" s="12">
        <f>+SUM(J26:J30)</f>
        <v>0.27048184300000155</v>
      </c>
      <c r="K31" s="12">
        <f t="shared" ref="K31:M31" si="5">+SUM(K26:K30)</f>
        <v>0.49515374000000123</v>
      </c>
      <c r="L31" s="12">
        <f t="shared" si="5"/>
        <v>0.20892284999999844</v>
      </c>
      <c r="M31" s="12">
        <f t="shared" si="5"/>
        <v>0.25697428499999919</v>
      </c>
    </row>
    <row r="32" spans="2:13" x14ac:dyDescent="0.25">
      <c r="B32" s="367" t="s">
        <v>552</v>
      </c>
      <c r="C32"/>
      <c r="D32"/>
      <c r="E32" s="10"/>
      <c r="F32"/>
      <c r="G32"/>
      <c r="H32"/>
      <c r="I32"/>
      <c r="J32" s="10" t="s">
        <v>7</v>
      </c>
      <c r="K32" s="27">
        <f>F26/E26-1</f>
        <v>-7.8425061882492209E-4</v>
      </c>
      <c r="L32" s="27">
        <f>G26/F26-1</f>
        <v>-1.4328988634583206E-3</v>
      </c>
      <c r="M32" s="27">
        <f>H26/G26-1</f>
        <v>2.6045718558298514E-3</v>
      </c>
    </row>
    <row r="36" spans="2:8" x14ac:dyDescent="0.25">
      <c r="D36" s="147" t="s">
        <v>499</v>
      </c>
      <c r="E36" s="147" t="s">
        <v>239</v>
      </c>
      <c r="F36" s="438" t="s">
        <v>238</v>
      </c>
      <c r="G36" s="438" t="s">
        <v>480</v>
      </c>
    </row>
    <row r="37" spans="2:8" x14ac:dyDescent="0.25">
      <c r="B37" s="147">
        <f t="shared" ref="B37:B84" si="6">YEAR(C37)</f>
        <v>2017</v>
      </c>
      <c r="C37" s="444">
        <v>42736</v>
      </c>
      <c r="D37" s="445">
        <v>19.322835999999999</v>
      </c>
      <c r="E37" s="141" t="e">
        <v>#N/A</v>
      </c>
      <c r="F37" s="446"/>
      <c r="G37" s="446">
        <v>19.322835999999999</v>
      </c>
      <c r="H37" s="138"/>
    </row>
    <row r="38" spans="2:8" x14ac:dyDescent="0.25">
      <c r="B38" s="147">
        <f t="shared" si="6"/>
        <v>2017</v>
      </c>
      <c r="C38" s="444">
        <v>42767</v>
      </c>
      <c r="D38" s="445">
        <v>19.190398999999999</v>
      </c>
      <c r="E38" s="141" t="e">
        <v>#N/A</v>
      </c>
      <c r="F38" s="446"/>
      <c r="G38" s="446">
        <v>19.190398999999999</v>
      </c>
      <c r="H38" s="138"/>
    </row>
    <row r="39" spans="2:8" x14ac:dyDescent="0.25">
      <c r="B39" s="147">
        <f t="shared" si="6"/>
        <v>2017</v>
      </c>
      <c r="C39" s="444">
        <v>42795</v>
      </c>
      <c r="D39" s="445">
        <v>20.060120999999999</v>
      </c>
      <c r="E39" s="141" t="e">
        <v>#N/A</v>
      </c>
      <c r="F39" s="446">
        <f t="shared" ref="F39:F46" si="7">AVERAGEIF($B$37:$B$98,B39,$G$37:$G$98)</f>
        <v>19.952264</v>
      </c>
      <c r="G39" s="446">
        <v>20.060120999999999</v>
      </c>
      <c r="H39" s="138"/>
    </row>
    <row r="40" spans="2:8" x14ac:dyDescent="0.25">
      <c r="B40" s="147">
        <f t="shared" si="6"/>
        <v>2017</v>
      </c>
      <c r="C40" s="444">
        <v>42826</v>
      </c>
      <c r="D40" s="445">
        <v>19.595317000000001</v>
      </c>
      <c r="E40" s="141" t="e">
        <v>#N/A</v>
      </c>
      <c r="F40" s="446">
        <f t="shared" si="7"/>
        <v>19.952264</v>
      </c>
      <c r="G40" s="446">
        <v>19.595317000000001</v>
      </c>
      <c r="H40" s="138"/>
    </row>
    <row r="41" spans="2:8" x14ac:dyDescent="0.25">
      <c r="B41" s="147">
        <f t="shared" si="6"/>
        <v>2017</v>
      </c>
      <c r="C41" s="444">
        <v>42856</v>
      </c>
      <c r="D41" s="445">
        <v>20.066234999999999</v>
      </c>
      <c r="E41" s="141" t="e">
        <v>#N/A</v>
      </c>
      <c r="F41" s="446">
        <f t="shared" si="7"/>
        <v>19.952264</v>
      </c>
      <c r="G41" s="446">
        <v>20.066234999999999</v>
      </c>
      <c r="H41" s="138"/>
    </row>
    <row r="42" spans="2:8" x14ac:dyDescent="0.25">
      <c r="B42" s="147">
        <f t="shared" si="6"/>
        <v>2017</v>
      </c>
      <c r="C42" s="444">
        <v>42887</v>
      </c>
      <c r="D42" s="445">
        <v>20.561236000000001</v>
      </c>
      <c r="E42" s="141" t="e">
        <v>#N/A</v>
      </c>
      <c r="F42" s="446">
        <f t="shared" si="7"/>
        <v>19.952264</v>
      </c>
      <c r="G42" s="446">
        <v>20.561236000000001</v>
      </c>
      <c r="H42" s="138"/>
    </row>
    <row r="43" spans="2:8" x14ac:dyDescent="0.25">
      <c r="B43" s="147">
        <f t="shared" si="6"/>
        <v>2017</v>
      </c>
      <c r="C43" s="444">
        <v>42917</v>
      </c>
      <c r="D43" s="445">
        <v>20.118914</v>
      </c>
      <c r="E43" s="141" t="e">
        <v>#N/A</v>
      </c>
      <c r="F43" s="446">
        <f t="shared" si="7"/>
        <v>19.952264</v>
      </c>
      <c r="G43" s="446">
        <v>20.118914</v>
      </c>
      <c r="H43" s="138"/>
    </row>
    <row r="44" spans="2:8" x14ac:dyDescent="0.25">
      <c r="B44" s="147">
        <f t="shared" si="6"/>
        <v>2017</v>
      </c>
      <c r="C44" s="444">
        <v>42948</v>
      </c>
      <c r="D44" s="445">
        <v>20.251183999999999</v>
      </c>
      <c r="E44" s="141" t="e">
        <v>#N/A</v>
      </c>
      <c r="F44" s="446">
        <f t="shared" si="7"/>
        <v>19.952264</v>
      </c>
      <c r="G44" s="446">
        <v>20.251183999999999</v>
      </c>
      <c r="H44" s="138"/>
    </row>
    <row r="45" spans="2:8" x14ac:dyDescent="0.25">
      <c r="B45" s="147">
        <f t="shared" si="6"/>
        <v>2017</v>
      </c>
      <c r="C45" s="444">
        <v>42979</v>
      </c>
      <c r="D45" s="445">
        <v>19.640605000000001</v>
      </c>
      <c r="E45" s="141" t="e">
        <v>#N/A</v>
      </c>
      <c r="F45" s="446">
        <f t="shared" si="7"/>
        <v>19.952264</v>
      </c>
      <c r="G45" s="446">
        <v>19.640605000000001</v>
      </c>
      <c r="H45" s="138"/>
    </row>
    <row r="46" spans="2:8" x14ac:dyDescent="0.25">
      <c r="B46" s="147">
        <f t="shared" si="6"/>
        <v>2017</v>
      </c>
      <c r="C46" s="444">
        <v>43009</v>
      </c>
      <c r="D46" s="445">
        <v>19.989643999999998</v>
      </c>
      <c r="E46" s="141" t="e">
        <v>#N/A</v>
      </c>
      <c r="F46" s="446">
        <f t="shared" si="7"/>
        <v>19.952264</v>
      </c>
      <c r="G46" s="446">
        <v>19.989643999999998</v>
      </c>
      <c r="H46" s="138"/>
    </row>
    <row r="47" spans="2:8" x14ac:dyDescent="0.25">
      <c r="B47" s="147">
        <f t="shared" si="6"/>
        <v>2017</v>
      </c>
      <c r="C47" s="444">
        <v>43040</v>
      </c>
      <c r="D47" s="445">
        <v>20.307230000000001</v>
      </c>
      <c r="E47" s="141" t="e">
        <v>#N/A</v>
      </c>
      <c r="F47" s="446"/>
      <c r="G47" s="446">
        <v>20.307230000000001</v>
      </c>
      <c r="H47" s="138"/>
    </row>
    <row r="48" spans="2:8" x14ac:dyDescent="0.25">
      <c r="B48" s="147">
        <f t="shared" si="6"/>
        <v>2017</v>
      </c>
      <c r="C48" s="444">
        <v>43070</v>
      </c>
      <c r="D48" s="445">
        <v>20.323447000000002</v>
      </c>
      <c r="E48" s="141" t="e">
        <v>#N/A</v>
      </c>
      <c r="F48" s="446"/>
      <c r="G48" s="446">
        <v>20.323447000000002</v>
      </c>
      <c r="H48" s="138"/>
    </row>
    <row r="49" spans="2:8" x14ac:dyDescent="0.25">
      <c r="B49" s="147">
        <f t="shared" si="6"/>
        <v>2018</v>
      </c>
      <c r="C49" s="444">
        <v>43101</v>
      </c>
      <c r="D49" s="445">
        <v>20.461323</v>
      </c>
      <c r="E49" s="141" t="e">
        <v>#N/A</v>
      </c>
      <c r="F49" s="446"/>
      <c r="G49" s="446">
        <v>20.461323</v>
      </c>
      <c r="H49" s="138"/>
    </row>
    <row r="50" spans="2:8" x14ac:dyDescent="0.25">
      <c r="B50" s="147">
        <f t="shared" si="6"/>
        <v>2018</v>
      </c>
      <c r="C50" s="444">
        <v>43132</v>
      </c>
      <c r="D50" s="445">
        <v>19.619446</v>
      </c>
      <c r="E50" s="141" t="e">
        <v>#N/A</v>
      </c>
      <c r="F50" s="446"/>
      <c r="G50" s="446">
        <v>19.619446</v>
      </c>
      <c r="H50" s="138"/>
    </row>
    <row r="51" spans="2:8" x14ac:dyDescent="0.25">
      <c r="B51" s="147">
        <f t="shared" si="6"/>
        <v>2018</v>
      </c>
      <c r="C51" s="444">
        <v>43160</v>
      </c>
      <c r="D51" s="445">
        <v>20.573001999999999</v>
      </c>
      <c r="E51" s="141" t="e">
        <v>#N/A</v>
      </c>
      <c r="F51" s="446">
        <f t="shared" ref="F51:F58" si="8">AVERAGEIF($B$37:$B$98,B51,$G$37:$G$98)</f>
        <v>20.444359583333334</v>
      </c>
      <c r="G51" s="446">
        <v>20.573001999999999</v>
      </c>
      <c r="H51" s="138"/>
    </row>
    <row r="52" spans="2:8" x14ac:dyDescent="0.25">
      <c r="B52" s="147">
        <f t="shared" si="6"/>
        <v>2018</v>
      </c>
      <c r="C52" s="444">
        <v>43191</v>
      </c>
      <c r="D52" s="445">
        <v>19.940937000000002</v>
      </c>
      <c r="E52" s="141" t="e">
        <v>#N/A</v>
      </c>
      <c r="F52" s="446">
        <f t="shared" si="8"/>
        <v>20.444359583333334</v>
      </c>
      <c r="G52" s="446">
        <v>19.940937000000002</v>
      </c>
      <c r="H52" s="138"/>
    </row>
    <row r="53" spans="2:8" x14ac:dyDescent="0.25">
      <c r="B53" s="147">
        <f t="shared" si="6"/>
        <v>2018</v>
      </c>
      <c r="C53" s="444">
        <v>43221</v>
      </c>
      <c r="D53" s="445">
        <v>20.356517</v>
      </c>
      <c r="E53" s="141" t="e">
        <v>#N/A</v>
      </c>
      <c r="F53" s="446">
        <f t="shared" si="8"/>
        <v>20.444359583333334</v>
      </c>
      <c r="G53" s="446">
        <v>20.356517</v>
      </c>
      <c r="H53" s="138"/>
    </row>
    <row r="54" spans="2:8" x14ac:dyDescent="0.25">
      <c r="B54" s="147">
        <f t="shared" si="6"/>
        <v>2018</v>
      </c>
      <c r="C54" s="444">
        <v>43252</v>
      </c>
      <c r="D54" s="445">
        <v>20.705323</v>
      </c>
      <c r="E54" s="141" t="e">
        <v>#N/A</v>
      </c>
      <c r="F54" s="446">
        <f t="shared" si="8"/>
        <v>20.444359583333334</v>
      </c>
      <c r="G54" s="446">
        <v>20.705323</v>
      </c>
      <c r="H54" s="138"/>
    </row>
    <row r="55" spans="2:8" x14ac:dyDescent="0.25">
      <c r="B55" s="147">
        <f t="shared" si="6"/>
        <v>2018</v>
      </c>
      <c r="C55" s="444">
        <v>43282</v>
      </c>
      <c r="D55" s="445">
        <v>20.621328999999999</v>
      </c>
      <c r="E55" s="141" t="e">
        <v>#N/A</v>
      </c>
      <c r="F55" s="446">
        <f t="shared" si="8"/>
        <v>20.444359583333334</v>
      </c>
      <c r="G55" s="446">
        <v>20.621328999999999</v>
      </c>
      <c r="H55" s="138"/>
    </row>
    <row r="56" spans="2:8" x14ac:dyDescent="0.25">
      <c r="B56" s="147">
        <f t="shared" si="6"/>
        <v>2018</v>
      </c>
      <c r="C56" s="444">
        <v>43313</v>
      </c>
      <c r="D56" s="445">
        <v>21.302289999999999</v>
      </c>
      <c r="E56" s="141" t="e">
        <v>#N/A</v>
      </c>
      <c r="F56" s="446">
        <f t="shared" si="8"/>
        <v>20.444359583333334</v>
      </c>
      <c r="G56" s="446">
        <v>21.302289999999999</v>
      </c>
      <c r="H56" s="138"/>
    </row>
    <row r="57" spans="2:8" x14ac:dyDescent="0.25">
      <c r="B57" s="147">
        <f t="shared" si="6"/>
        <v>2018</v>
      </c>
      <c r="C57" s="444">
        <v>43344</v>
      </c>
      <c r="D57" s="445">
        <v>19.951416999999999</v>
      </c>
      <c r="E57" s="141" t="e">
        <v>#N/A</v>
      </c>
      <c r="F57" s="446">
        <f t="shared" si="8"/>
        <v>20.444359583333334</v>
      </c>
      <c r="G57" s="446">
        <v>19.951416999999999</v>
      </c>
      <c r="H57" s="138"/>
    </row>
    <row r="58" spans="2:8" x14ac:dyDescent="0.25">
      <c r="B58" s="147">
        <f t="shared" si="6"/>
        <v>2018</v>
      </c>
      <c r="C58" s="444">
        <v>43374</v>
      </c>
      <c r="D58" s="445">
        <v>20.77356</v>
      </c>
      <c r="E58" s="141" t="e">
        <v>#N/A</v>
      </c>
      <c r="F58" s="446">
        <f t="shared" si="8"/>
        <v>20.444359583333334</v>
      </c>
      <c r="G58" s="446">
        <v>20.77356</v>
      </c>
      <c r="H58" s="138"/>
    </row>
    <row r="59" spans="2:8" x14ac:dyDescent="0.25">
      <c r="B59" s="147">
        <f t="shared" si="6"/>
        <v>2018</v>
      </c>
      <c r="C59" s="444">
        <v>43405</v>
      </c>
      <c r="D59" s="445">
        <v>20.548012</v>
      </c>
      <c r="E59" s="141" t="e">
        <v>#N/A</v>
      </c>
      <c r="F59" s="446"/>
      <c r="G59" s="446">
        <v>20.548012</v>
      </c>
      <c r="H59" s="138"/>
    </row>
    <row r="60" spans="2:8" x14ac:dyDescent="0.25">
      <c r="B60" s="147">
        <f t="shared" si="6"/>
        <v>2018</v>
      </c>
      <c r="C60" s="444">
        <v>43435</v>
      </c>
      <c r="D60" s="445">
        <v>20.479158999999999</v>
      </c>
      <c r="E60" s="141" t="e">
        <v>#N/A</v>
      </c>
      <c r="F60" s="446"/>
      <c r="G60" s="446">
        <v>20.479158999999999</v>
      </c>
      <c r="H60" s="138"/>
    </row>
    <row r="61" spans="2:8" x14ac:dyDescent="0.25">
      <c r="B61" s="147">
        <f t="shared" si="6"/>
        <v>2019</v>
      </c>
      <c r="C61" s="444">
        <v>43466</v>
      </c>
      <c r="D61" s="445">
        <v>20.452116</v>
      </c>
      <c r="E61" s="141" t="e">
        <v>#N/A</v>
      </c>
      <c r="F61" s="446"/>
      <c r="G61" s="446">
        <v>20.452116</v>
      </c>
      <c r="H61" s="138"/>
    </row>
    <row r="62" spans="2:8" x14ac:dyDescent="0.25">
      <c r="B62" s="147">
        <f t="shared" si="6"/>
        <v>2019</v>
      </c>
      <c r="C62" s="444">
        <v>43497</v>
      </c>
      <c r="D62" s="445">
        <v>20.193715000000001</v>
      </c>
      <c r="E62" s="141" t="e">
        <v>#N/A</v>
      </c>
      <c r="F62" s="446"/>
      <c r="G62" s="446">
        <v>20.193715000000001</v>
      </c>
      <c r="H62" s="138"/>
    </row>
    <row r="63" spans="2:8" x14ac:dyDescent="0.25">
      <c r="B63" s="147">
        <f t="shared" si="6"/>
        <v>2019</v>
      </c>
      <c r="C63" s="444">
        <v>43525</v>
      </c>
      <c r="D63" s="445">
        <v>20.204429000000001</v>
      </c>
      <c r="E63" s="141" t="e">
        <v>#N/A</v>
      </c>
      <c r="F63" s="446">
        <f t="shared" ref="F63:F70" si="9">AVERAGEIF($B$37:$B$98,B63,$G$37:$G$98)</f>
        <v>20.657176885416664</v>
      </c>
      <c r="G63" s="446">
        <v>20.204429000000001</v>
      </c>
      <c r="H63" s="138"/>
    </row>
    <row r="64" spans="2:8" x14ac:dyDescent="0.25">
      <c r="B64" s="147">
        <f t="shared" si="6"/>
        <v>2019</v>
      </c>
      <c r="C64" s="444">
        <v>43556</v>
      </c>
      <c r="D64" s="445">
        <v>20.112276000000001</v>
      </c>
      <c r="E64" s="141" t="e">
        <v>#N/A</v>
      </c>
      <c r="F64" s="446">
        <f t="shared" si="9"/>
        <v>20.657176885416664</v>
      </c>
      <c r="G64" s="446">
        <v>20.112276000000001</v>
      </c>
      <c r="H64" s="138"/>
    </row>
    <row r="65" spans="2:8" x14ac:dyDescent="0.25">
      <c r="B65" s="147">
        <f t="shared" si="6"/>
        <v>2019</v>
      </c>
      <c r="C65" s="444">
        <v>43586</v>
      </c>
      <c r="D65" s="445">
        <v>20.259079</v>
      </c>
      <c r="E65" s="141" t="e">
        <v>#N/A</v>
      </c>
      <c r="F65" s="446">
        <f t="shared" si="9"/>
        <v>20.657176885416664</v>
      </c>
      <c r="G65" s="446">
        <v>20.259079</v>
      </c>
      <c r="H65" s="138"/>
    </row>
    <row r="66" spans="2:8" x14ac:dyDescent="0.25">
      <c r="B66" s="147">
        <f t="shared" si="6"/>
        <v>2019</v>
      </c>
      <c r="C66" s="444">
        <v>43617</v>
      </c>
      <c r="D66" s="445">
        <v>20.626022147</v>
      </c>
      <c r="E66" s="141" t="e">
        <v>#N/A</v>
      </c>
      <c r="F66" s="446">
        <f t="shared" si="9"/>
        <v>20.657176885416664</v>
      </c>
      <c r="G66" s="446">
        <v>20.626022147</v>
      </c>
      <c r="H66" s="138"/>
    </row>
    <row r="67" spans="2:8" x14ac:dyDescent="0.25">
      <c r="B67" s="147">
        <f t="shared" si="6"/>
        <v>2019</v>
      </c>
      <c r="C67" s="444">
        <v>43647</v>
      </c>
      <c r="D67" s="445">
        <v>20.969675477999999</v>
      </c>
      <c r="E67" s="141">
        <v>20.969675477999999</v>
      </c>
      <c r="F67" s="446">
        <f t="shared" si="9"/>
        <v>20.657176885416664</v>
      </c>
      <c r="G67" s="446">
        <v>20.969675477999999</v>
      </c>
      <c r="H67" s="138"/>
    </row>
    <row r="68" spans="2:8" x14ac:dyDescent="0.25">
      <c r="B68" s="147">
        <f t="shared" si="6"/>
        <v>2019</v>
      </c>
      <c r="C68" s="444">
        <v>43678</v>
      </c>
      <c r="D68" s="445" t="e">
        <v>#N/A</v>
      </c>
      <c r="E68" s="141">
        <v>21.313210000000002</v>
      </c>
      <c r="F68" s="446">
        <f t="shared" si="9"/>
        <v>20.657176885416664</v>
      </c>
      <c r="G68" s="446">
        <v>21.313210000000002</v>
      </c>
      <c r="H68" s="138"/>
    </row>
    <row r="69" spans="2:8" x14ac:dyDescent="0.25">
      <c r="B69" s="147">
        <f t="shared" si="6"/>
        <v>2019</v>
      </c>
      <c r="C69" s="444">
        <v>43709</v>
      </c>
      <c r="D69" s="445" t="e">
        <v>#N/A</v>
      </c>
      <c r="E69" s="141">
        <v>20.670269999999999</v>
      </c>
      <c r="F69" s="446">
        <f t="shared" si="9"/>
        <v>20.657176885416664</v>
      </c>
      <c r="G69" s="446">
        <v>20.670269999999999</v>
      </c>
      <c r="H69" s="138"/>
    </row>
    <row r="70" spans="2:8" x14ac:dyDescent="0.25">
      <c r="B70" s="147">
        <f t="shared" si="6"/>
        <v>2019</v>
      </c>
      <c r="C70" s="444">
        <v>43739</v>
      </c>
      <c r="D70" s="445" t="e">
        <v>#N/A</v>
      </c>
      <c r="E70" s="141">
        <v>20.909020000000002</v>
      </c>
      <c r="F70" s="446">
        <f t="shared" si="9"/>
        <v>20.657176885416664</v>
      </c>
      <c r="G70" s="446">
        <v>20.909020000000002</v>
      </c>
      <c r="H70" s="138"/>
    </row>
    <row r="71" spans="2:8" x14ac:dyDescent="0.25">
      <c r="B71" s="147">
        <f t="shared" si="6"/>
        <v>2019</v>
      </c>
      <c r="C71" s="444">
        <v>43770</v>
      </c>
      <c r="D71" s="445" t="e">
        <v>#N/A</v>
      </c>
      <c r="E71" s="141">
        <v>20.925509999999999</v>
      </c>
      <c r="F71" s="446"/>
      <c r="G71" s="446">
        <v>20.925509999999999</v>
      </c>
      <c r="H71" s="138"/>
    </row>
    <row r="72" spans="2:8" x14ac:dyDescent="0.25">
      <c r="B72" s="147">
        <f t="shared" si="6"/>
        <v>2019</v>
      </c>
      <c r="C72" s="444">
        <v>43800</v>
      </c>
      <c r="D72" s="445" t="e">
        <v>#N/A</v>
      </c>
      <c r="E72" s="141">
        <v>21.250800000000002</v>
      </c>
      <c r="F72" s="446"/>
      <c r="G72" s="446">
        <v>21.250800000000002</v>
      </c>
      <c r="H72" s="138"/>
    </row>
    <row r="73" spans="2:8" x14ac:dyDescent="0.25">
      <c r="B73" s="147">
        <f t="shared" si="6"/>
        <v>2020</v>
      </c>
      <c r="C73" s="444">
        <v>43831</v>
      </c>
      <c r="D73" s="445" t="e">
        <v>#N/A</v>
      </c>
      <c r="E73" s="141">
        <v>20.634419999999999</v>
      </c>
      <c r="F73" s="446"/>
      <c r="G73" s="446">
        <v>20.634419999999999</v>
      </c>
      <c r="H73" s="138"/>
    </row>
    <row r="74" spans="2:8" x14ac:dyDescent="0.25">
      <c r="B74" s="147">
        <f t="shared" si="6"/>
        <v>2020</v>
      </c>
      <c r="C74" s="444">
        <v>43862</v>
      </c>
      <c r="D74" s="445" t="e">
        <v>#N/A</v>
      </c>
      <c r="E74" s="141">
        <v>20.4361</v>
      </c>
      <c r="F74" s="446"/>
      <c r="G74" s="446">
        <v>20.4361</v>
      </c>
      <c r="H74" s="138"/>
    </row>
    <row r="75" spans="2:8" x14ac:dyDescent="0.25">
      <c r="B75" s="147">
        <f t="shared" si="6"/>
        <v>2020</v>
      </c>
      <c r="C75" s="444">
        <v>43891</v>
      </c>
      <c r="D75" s="445" t="e">
        <v>#N/A</v>
      </c>
      <c r="E75" s="141">
        <v>20.560669999999998</v>
      </c>
      <c r="F75" s="446">
        <f t="shared" ref="F75:F82" si="10">AVERAGEIF($B$37:$B$98,B75,$G$37:$G$98)</f>
        <v>20.915874166666665</v>
      </c>
      <c r="G75" s="446">
        <v>20.560669999999998</v>
      </c>
      <c r="H75" s="138"/>
    </row>
    <row r="76" spans="2:8" x14ac:dyDescent="0.25">
      <c r="B76" s="147">
        <f t="shared" si="6"/>
        <v>2020</v>
      </c>
      <c r="C76" s="444">
        <v>43922</v>
      </c>
      <c r="D76" s="445" t="e">
        <v>#N/A</v>
      </c>
      <c r="E76" s="141">
        <v>20.537199999999999</v>
      </c>
      <c r="F76" s="446">
        <f t="shared" si="10"/>
        <v>20.915874166666665</v>
      </c>
      <c r="G76" s="446">
        <v>20.537199999999999</v>
      </c>
      <c r="H76" s="138"/>
    </row>
    <row r="77" spans="2:8" x14ac:dyDescent="0.25">
      <c r="B77" s="147">
        <f t="shared" si="6"/>
        <v>2020</v>
      </c>
      <c r="C77" s="444">
        <v>43952</v>
      </c>
      <c r="D77" s="445" t="e">
        <v>#N/A</v>
      </c>
      <c r="E77" s="141">
        <v>20.599039999999999</v>
      </c>
      <c r="F77" s="446">
        <f t="shared" si="10"/>
        <v>20.915874166666665</v>
      </c>
      <c r="G77" s="446">
        <v>20.599039999999999</v>
      </c>
      <c r="H77" s="138"/>
    </row>
    <row r="78" spans="2:8" x14ac:dyDescent="0.25">
      <c r="B78" s="147">
        <f t="shared" si="6"/>
        <v>2020</v>
      </c>
      <c r="C78" s="444">
        <v>43983</v>
      </c>
      <c r="D78" s="445" t="e">
        <v>#N/A</v>
      </c>
      <c r="E78" s="141">
        <v>21.177009999999999</v>
      </c>
      <c r="F78" s="446">
        <f t="shared" si="10"/>
        <v>20.915874166666665</v>
      </c>
      <c r="G78" s="446">
        <v>21.177009999999999</v>
      </c>
      <c r="H78" s="138"/>
    </row>
    <row r="79" spans="2:8" x14ac:dyDescent="0.25">
      <c r="B79" s="147">
        <f t="shared" si="6"/>
        <v>2020</v>
      </c>
      <c r="C79" s="444">
        <v>44013</v>
      </c>
      <c r="D79" s="445" t="e">
        <v>#N/A</v>
      </c>
      <c r="E79" s="141">
        <v>21.402229999999999</v>
      </c>
      <c r="F79" s="446">
        <f t="shared" si="10"/>
        <v>20.915874166666665</v>
      </c>
      <c r="G79" s="446">
        <v>21.402229999999999</v>
      </c>
      <c r="H79" s="138"/>
    </row>
    <row r="80" spans="2:8" x14ac:dyDescent="0.25">
      <c r="B80" s="147">
        <f t="shared" si="6"/>
        <v>2020</v>
      </c>
      <c r="C80" s="444">
        <v>44044</v>
      </c>
      <c r="D80" s="445" t="e">
        <v>#N/A</v>
      </c>
      <c r="E80" s="141">
        <v>21.514690000000002</v>
      </c>
      <c r="F80" s="446">
        <f t="shared" si="10"/>
        <v>20.915874166666665</v>
      </c>
      <c r="G80" s="446">
        <v>21.514690000000002</v>
      </c>
      <c r="H80" s="138"/>
    </row>
    <row r="81" spans="2:8" x14ac:dyDescent="0.25">
      <c r="B81" s="147">
        <f t="shared" si="6"/>
        <v>2020</v>
      </c>
      <c r="C81" s="444">
        <v>44075</v>
      </c>
      <c r="D81" s="445" t="e">
        <v>#N/A</v>
      </c>
      <c r="E81" s="141">
        <v>20.896840000000001</v>
      </c>
      <c r="F81" s="446">
        <f t="shared" si="10"/>
        <v>20.915874166666665</v>
      </c>
      <c r="G81" s="446">
        <v>20.896840000000001</v>
      </c>
      <c r="H81" s="138"/>
    </row>
    <row r="82" spans="2:8" x14ac:dyDescent="0.25">
      <c r="B82" s="147">
        <f t="shared" si="6"/>
        <v>2020</v>
      </c>
      <c r="C82" s="444">
        <v>44105</v>
      </c>
      <c r="D82" s="445" t="e">
        <v>#N/A</v>
      </c>
      <c r="E82" s="141">
        <v>21.03809</v>
      </c>
      <c r="F82" s="446">
        <f t="shared" si="10"/>
        <v>20.915874166666665</v>
      </c>
      <c r="G82" s="446">
        <v>21.03809</v>
      </c>
      <c r="H82" s="138"/>
    </row>
    <row r="83" spans="2:8" x14ac:dyDescent="0.25">
      <c r="B83" s="147">
        <f t="shared" si="6"/>
        <v>2020</v>
      </c>
      <c r="C83" s="444">
        <v>44136</v>
      </c>
      <c r="D83" s="445" t="e">
        <v>#N/A</v>
      </c>
      <c r="E83" s="141">
        <v>20.95298</v>
      </c>
      <c r="F83" s="446"/>
      <c r="G83" s="446">
        <v>20.95298</v>
      </c>
      <c r="H83" s="138"/>
    </row>
    <row r="84" spans="2:8" x14ac:dyDescent="0.25">
      <c r="B84" s="147">
        <f t="shared" si="6"/>
        <v>2020</v>
      </c>
      <c r="C84" s="444">
        <v>44166</v>
      </c>
      <c r="D84" s="445" t="e">
        <v>#N/A</v>
      </c>
      <c r="E84" s="141">
        <v>21.241219999999998</v>
      </c>
      <c r="F84" s="446"/>
      <c r="G84" s="446">
        <v>21.241219999999998</v>
      </c>
      <c r="H84" s="138"/>
    </row>
    <row r="85" spans="2:8" x14ac:dyDescent="0.25">
      <c r="C85" s="134"/>
      <c r="E85" s="140"/>
      <c r="G85" s="140"/>
      <c r="H85" s="138"/>
    </row>
    <row r="86" spans="2:8" x14ac:dyDescent="0.25">
      <c r="C86" s="134"/>
      <c r="E86" s="140"/>
      <c r="G86" s="140"/>
      <c r="H86" s="138"/>
    </row>
    <row r="87" spans="2:8" x14ac:dyDescent="0.25">
      <c r="C87" s="134"/>
      <c r="E87" s="140"/>
      <c r="G87" s="140"/>
      <c r="H87" s="138"/>
    </row>
    <row r="88" spans="2:8" x14ac:dyDescent="0.25">
      <c r="C88" s="134"/>
      <c r="E88" s="140"/>
      <c r="G88" s="140"/>
      <c r="H88" s="138"/>
    </row>
    <row r="89" spans="2:8" x14ac:dyDescent="0.25">
      <c r="B89" s="5"/>
      <c r="C89" s="5" t="s">
        <v>0</v>
      </c>
      <c r="E89" s="140"/>
      <c r="G89" s="140"/>
      <c r="H89" s="138"/>
    </row>
    <row r="90" spans="2:8" x14ac:dyDescent="0.25">
      <c r="B90">
        <v>2.5</v>
      </c>
      <c r="C90" s="6">
        <v>-0.4</v>
      </c>
      <c r="E90" s="140"/>
      <c r="G90" s="140"/>
      <c r="H90" s="138"/>
    </row>
    <row r="91" spans="2:8" x14ac:dyDescent="0.25">
      <c r="B91">
        <v>2.5</v>
      </c>
      <c r="C91" s="6">
        <v>1.2</v>
      </c>
      <c r="E91" s="140"/>
      <c r="G91" s="140"/>
      <c r="H91" s="138"/>
    </row>
    <row r="92" spans="2:8" x14ac:dyDescent="0.25">
      <c r="C92" s="134"/>
      <c r="E92" s="140"/>
      <c r="G92" s="140"/>
      <c r="H92" s="138"/>
    </row>
    <row r="93" spans="2:8" x14ac:dyDescent="0.25">
      <c r="C93" s="134"/>
      <c r="E93" s="140"/>
      <c r="G93" s="140"/>
      <c r="H93" s="138"/>
    </row>
    <row r="94" spans="2:8" x14ac:dyDescent="0.25">
      <c r="C94" s="134"/>
      <c r="E94" s="140"/>
      <c r="G94" s="140"/>
      <c r="H94" s="138"/>
    </row>
    <row r="95" spans="2:8" x14ac:dyDescent="0.25">
      <c r="C95" s="134"/>
      <c r="E95" s="140"/>
      <c r="G95" s="140"/>
      <c r="H95" s="138"/>
    </row>
    <row r="96" spans="2:8" x14ac:dyDescent="0.25">
      <c r="C96" s="134"/>
      <c r="E96" s="140"/>
      <c r="G96" s="140"/>
      <c r="H96" s="138"/>
    </row>
    <row r="97" spans="3:8" x14ac:dyDescent="0.25">
      <c r="C97" s="134"/>
      <c r="E97" s="140"/>
      <c r="G97" s="140"/>
      <c r="H97" s="138"/>
    </row>
    <row r="98" spans="3:8" x14ac:dyDescent="0.25">
      <c r="C98" s="134"/>
      <c r="E98" s="140"/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  <c r="H107" s="138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  <row r="132" spans="7:7" x14ac:dyDescent="0.25">
      <c r="G132" s="140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7"/>
    </row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17" t="s">
        <v>462</v>
      </c>
      <c r="Q6" s="387" t="s">
        <v>461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215" t="s">
        <v>373</v>
      </c>
      <c r="Q7" s="216" t="s">
        <v>374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6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6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6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6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6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6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6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6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6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1" t="s">
        <v>41</v>
      </c>
      <c r="J26" s="91" t="s">
        <v>95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41640</v>
      </c>
      <c r="B28" s="12">
        <v>114.66800000000001</v>
      </c>
      <c r="C28" s="12">
        <v>235.85499999999999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235.85499999999999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65.607999999999976</v>
      </c>
      <c r="K28" s="12">
        <f t="shared" si="0"/>
        <v>25.793000000000035</v>
      </c>
      <c r="N28" s="14"/>
    </row>
    <row r="29" spans="1:16" x14ac:dyDescent="0.2">
      <c r="A29" s="1">
        <v>41671</v>
      </c>
      <c r="B29" s="12">
        <v>113.10299999999999</v>
      </c>
      <c r="C29" s="12">
        <v>229.499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229.499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66.667000000000002</v>
      </c>
      <c r="K29" s="12">
        <f t="shared" si="0"/>
        <v>26.72</v>
      </c>
      <c r="N29" s="12"/>
      <c r="P29" s="8"/>
    </row>
    <row r="30" spans="1:16" x14ac:dyDescent="0.2">
      <c r="A30" s="1">
        <v>41699</v>
      </c>
      <c r="B30" s="12">
        <v>115.227</v>
      </c>
      <c r="C30" s="12">
        <v>221.61199999999999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v>41730</v>
      </c>
      <c r="B31" s="12">
        <v>116.69199999999999</v>
      </c>
      <c r="C31" s="12">
        <v>216.76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v>41760</v>
      </c>
      <c r="B32" s="12">
        <v>121.56399999999999</v>
      </c>
      <c r="C32" s="12">
        <v>218.15199999999999</v>
      </c>
      <c r="E32" s="41">
        <f>MIN($B$32,$B$44,$B$56,$B$68,$B$80)</f>
        <v>115.199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39.748000000000005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v>41791</v>
      </c>
      <c r="B33" s="12">
        <v>121.58499999999999</v>
      </c>
      <c r="C33" s="12">
        <v>219.25200000000001</v>
      </c>
      <c r="E33" s="41">
        <f>MIN($B$33,$B$45,$B$57,$B$69,$B$81)</f>
        <v>120.379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31.680999999999997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v>41821</v>
      </c>
      <c r="B34" s="12">
        <v>125.45699999999999</v>
      </c>
      <c r="C34" s="12">
        <v>217.56100000000001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v>41852</v>
      </c>
      <c r="B35" s="12">
        <v>128.31299999999999</v>
      </c>
      <c r="C35" s="12">
        <v>212.14500000000001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236.083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23.937999999999988</v>
      </c>
      <c r="N35" s="12"/>
    </row>
    <row r="36" spans="1:14" x14ac:dyDescent="0.2">
      <c r="A36" s="1">
        <v>41883</v>
      </c>
      <c r="B36" s="12">
        <v>131.43600000000001</v>
      </c>
      <c r="C36" s="12">
        <v>212.45099999999999</v>
      </c>
      <c r="E36" s="41">
        <f>MIN($B$36,$B$48,$B$60,$B$72,$B$84)</f>
        <v>131.43600000000001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239.65799999999999</v>
      </c>
      <c r="I36" s="12">
        <f t="shared" si="0"/>
        <v>29.614999999999981</v>
      </c>
      <c r="J36" s="12">
        <f t="shared" si="0"/>
        <v>51.400000000000006</v>
      </c>
      <c r="K36" s="12">
        <f t="shared" si="0"/>
        <v>27.206999999999994</v>
      </c>
      <c r="N36" s="12"/>
    </row>
    <row r="37" spans="1:14" x14ac:dyDescent="0.2">
      <c r="A37" s="1">
        <v>41913</v>
      </c>
      <c r="B37" s="12">
        <v>120.372</v>
      </c>
      <c r="C37" s="12">
        <v>203.673</v>
      </c>
      <c r="E37" s="41">
        <f>MIN($B$37,$B$49,$B$61,$B$73,$B$85)</f>
        <v>120.372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232.12700000000001</v>
      </c>
      <c r="I37" s="12">
        <f t="shared" si="0"/>
        <v>34.343000000000004</v>
      </c>
      <c r="J37" s="12">
        <f t="shared" si="0"/>
        <v>48.957999999999998</v>
      </c>
      <c r="K37" s="12">
        <f t="shared" si="0"/>
        <v>28.454000000000008</v>
      </c>
      <c r="N37" s="12"/>
    </row>
    <row r="38" spans="1:14" x14ac:dyDescent="0.2">
      <c r="A38" s="1">
        <v>41944</v>
      </c>
      <c r="B38" s="12">
        <v>126.215</v>
      </c>
      <c r="C38" s="12">
        <v>219.55500000000001</v>
      </c>
      <c r="E38" s="41">
        <f>MIN($B$38,$B$50,$B$62,$B$74,$B$86)</f>
        <v>126.215</v>
      </c>
      <c r="F38" s="41">
        <f>MAX($B$38,$B$50,$B$62,$B$74,$B$86)</f>
        <v>161.27799999999999</v>
      </c>
      <c r="G38" s="41">
        <f>MIN($C$38,$C$50,$C$62,$C$74,$C$86)</f>
        <v>219.55500000000001</v>
      </c>
      <c r="H38" s="41">
        <f>MAX($C$38,$C$50,$C$62,$C$74,$C$86)</f>
        <v>233.84200000000001</v>
      </c>
      <c r="I38" s="12">
        <f t="shared" si="0"/>
        <v>35.062999999999988</v>
      </c>
      <c r="J38" s="12">
        <f t="shared" si="0"/>
        <v>58.277000000000015</v>
      </c>
      <c r="K38" s="12">
        <f t="shared" si="0"/>
        <v>14.287000000000006</v>
      </c>
      <c r="N38" s="12"/>
    </row>
    <row r="39" spans="1:14" x14ac:dyDescent="0.2">
      <c r="A39" s="1">
        <v>41974</v>
      </c>
      <c r="B39" s="12">
        <v>136.286</v>
      </c>
      <c r="C39" s="12">
        <v>240.36799999999999</v>
      </c>
      <c r="E39" s="41">
        <f>MIN($B$39,$B$51,$B$63,$B$75,$B$87)</f>
        <v>136.286</v>
      </c>
      <c r="F39" s="41">
        <f>MAX($B$39,$B$51,$B$63,$B$75,$B$87)</f>
        <v>166.095</v>
      </c>
      <c r="G39" s="41">
        <f>MIN($C$39,$C$51,$C$63,$C$75,$C$87)</f>
        <v>235.465</v>
      </c>
      <c r="H39" s="41">
        <f>MAX($C$39,$C$51,$C$63,$C$75,$C$87)</f>
        <v>246.274</v>
      </c>
      <c r="I39" s="12">
        <f t="shared" si="0"/>
        <v>29.808999999999997</v>
      </c>
      <c r="J39" s="12">
        <f t="shared" si="0"/>
        <v>69.37</v>
      </c>
      <c r="K39" s="12">
        <f t="shared" si="0"/>
        <v>10.808999999999997</v>
      </c>
      <c r="N39" s="12"/>
    </row>
    <row r="40" spans="1:14" x14ac:dyDescent="0.2">
      <c r="A40" s="1">
        <v>42005</v>
      </c>
      <c r="B40" s="12">
        <v>132.608</v>
      </c>
      <c r="C40" s="12">
        <v>243.977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235.85499999999999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65.607999999999976</v>
      </c>
      <c r="K40" s="12">
        <f t="shared" si="0"/>
        <v>25.793000000000035</v>
      </c>
      <c r="N40" s="12"/>
    </row>
    <row r="41" spans="1:14" x14ac:dyDescent="0.2">
      <c r="A41" s="1">
        <v>42036</v>
      </c>
      <c r="B41" s="12">
        <v>123.608</v>
      </c>
      <c r="C41" s="12">
        <v>241.34800000000001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229.499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66.667000000000002</v>
      </c>
      <c r="K41" s="12">
        <f t="shared" si="0"/>
        <v>26.72</v>
      </c>
      <c r="N41" s="12"/>
    </row>
    <row r="42" spans="1:14" x14ac:dyDescent="0.2">
      <c r="A42" s="1">
        <v>42064</v>
      </c>
      <c r="B42" s="12">
        <v>128.69200000000001</v>
      </c>
      <c r="C42" s="12">
        <v>232.93100000000001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v>42095</v>
      </c>
      <c r="B43" s="12">
        <v>129.77600000000001</v>
      </c>
      <c r="C43" s="12">
        <v>228.58099999999999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v>42125</v>
      </c>
      <c r="B44" s="12">
        <v>135.40199999999999</v>
      </c>
      <c r="C44" s="12">
        <v>222.584</v>
      </c>
      <c r="E44" s="41">
        <f>MIN($B$32,$B$44,$B$56,$B$68,$B$80)</f>
        <v>115.199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39.748000000000005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v>42156</v>
      </c>
      <c r="B45" s="12">
        <v>139.636</v>
      </c>
      <c r="C45" s="12">
        <v>221.09899999999999</v>
      </c>
      <c r="E45" s="41">
        <f>MIN($B$33,$B$45,$B$57,$B$69,$B$81)</f>
        <v>120.379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31.680999999999997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v>42186</v>
      </c>
      <c r="B46" s="12">
        <v>142.053</v>
      </c>
      <c r="C46" s="12">
        <v>217.71899999999999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v>42217</v>
      </c>
      <c r="B47" s="12">
        <v>152.529</v>
      </c>
      <c r="C47" s="12">
        <v>218.255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236.083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23.937999999999988</v>
      </c>
      <c r="N47" s="12"/>
    </row>
    <row r="48" spans="1:14" x14ac:dyDescent="0.2">
      <c r="A48" s="1">
        <v>42248</v>
      </c>
      <c r="B48" s="12">
        <v>149.40299999999999</v>
      </c>
      <c r="C48" s="12">
        <v>225.21600000000001</v>
      </c>
      <c r="E48" s="41">
        <f>MIN($B$36,$B$48,$B$60,$B$72,$B$84)</f>
        <v>131.43600000000001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239.65799999999999</v>
      </c>
      <c r="I48" s="12">
        <f t="shared" si="0"/>
        <v>29.614999999999981</v>
      </c>
      <c r="J48" s="12">
        <f t="shared" si="0"/>
        <v>51.400000000000006</v>
      </c>
      <c r="K48" s="12">
        <f t="shared" si="0"/>
        <v>27.206999999999994</v>
      </c>
      <c r="N48" s="12"/>
    </row>
    <row r="49" spans="1:14" x14ac:dyDescent="0.2">
      <c r="A49" s="1">
        <v>42278</v>
      </c>
      <c r="B49" s="12">
        <v>143.625</v>
      </c>
      <c r="C49" s="12">
        <v>217.35599999999999</v>
      </c>
      <c r="E49" s="41">
        <f>MIN($B$37,$B$49,$B$61,$B$73,$B$85)</f>
        <v>120.372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232.12700000000001</v>
      </c>
      <c r="I49" s="12">
        <f t="shared" si="0"/>
        <v>34.343000000000004</v>
      </c>
      <c r="J49" s="12">
        <f t="shared" si="0"/>
        <v>48.957999999999998</v>
      </c>
      <c r="K49" s="12">
        <f t="shared" si="0"/>
        <v>28.454000000000008</v>
      </c>
      <c r="N49" s="12"/>
    </row>
    <row r="50" spans="1:14" x14ac:dyDescent="0.2">
      <c r="A50" s="1">
        <v>42309</v>
      </c>
      <c r="B50" s="12">
        <v>157.21</v>
      </c>
      <c r="C50" s="12">
        <v>222.93700000000001</v>
      </c>
      <c r="E50" s="41">
        <f>MIN($B$38,$B$50,$B$62,$B$74,$B$86)</f>
        <v>126.215</v>
      </c>
      <c r="F50" s="41">
        <f>MAX($B$38,$B$50,$B$62,$B$74,$B$86)</f>
        <v>161.27799999999999</v>
      </c>
      <c r="G50" s="41">
        <f>MIN($C$38,$C$50,$C$62,$C$74,$C$86)</f>
        <v>219.55500000000001</v>
      </c>
      <c r="H50" s="41">
        <f>MAX($C$38,$C$50,$C$62,$C$74,$C$86)</f>
        <v>233.84200000000001</v>
      </c>
      <c r="I50" s="12">
        <f t="shared" si="0"/>
        <v>35.062999999999988</v>
      </c>
      <c r="J50" s="12">
        <f t="shared" si="0"/>
        <v>58.277000000000015</v>
      </c>
      <c r="K50" s="12">
        <f t="shared" si="0"/>
        <v>14.287000000000006</v>
      </c>
      <c r="N50" s="12"/>
    </row>
    <row r="51" spans="1:14" x14ac:dyDescent="0.2">
      <c r="A51" s="1">
        <v>42339</v>
      </c>
      <c r="B51" s="12">
        <v>161.32599999999999</v>
      </c>
      <c r="C51" s="12">
        <v>235.465</v>
      </c>
      <c r="E51" s="41">
        <f>MIN($B$39,$B$51,$B$63,$B$75,$B$87)</f>
        <v>136.286</v>
      </c>
      <c r="F51" s="41">
        <f>MAX($B$39,$B$51,$B$63,$B$75,$B$87)</f>
        <v>166.095</v>
      </c>
      <c r="G51" s="41">
        <f>MIN($C$39,$C$51,$C$63,$C$75,$C$87)</f>
        <v>235.465</v>
      </c>
      <c r="H51" s="41">
        <f>MAX($C$39,$C$51,$C$63,$C$75,$C$87)</f>
        <v>246.274</v>
      </c>
      <c r="I51" s="12">
        <f t="shared" si="0"/>
        <v>29.808999999999997</v>
      </c>
      <c r="J51" s="12">
        <f t="shared" si="0"/>
        <v>69.37</v>
      </c>
      <c r="K51" s="12">
        <f t="shared" si="0"/>
        <v>10.808999999999997</v>
      </c>
      <c r="N51" s="12"/>
    </row>
    <row r="52" spans="1:14" x14ac:dyDescent="0.2">
      <c r="A52" s="1">
        <v>42370</v>
      </c>
      <c r="B52" s="12">
        <v>160.595</v>
      </c>
      <c r="C52" s="12">
        <v>261.64800000000002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235.85499999999999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65.607999999999976</v>
      </c>
      <c r="K52" s="12">
        <f t="shared" si="0"/>
        <v>25.793000000000035</v>
      </c>
      <c r="N52" s="12"/>
    </row>
    <row r="53" spans="1:14" x14ac:dyDescent="0.2">
      <c r="A53" s="1">
        <v>42401</v>
      </c>
      <c r="B53" s="12">
        <v>162.49600000000001</v>
      </c>
      <c r="C53" s="12">
        <v>256.21899999999999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229.499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66.667000000000002</v>
      </c>
      <c r="K53" s="12">
        <f t="shared" si="0"/>
        <v>26.72</v>
      </c>
      <c r="N53" s="12"/>
    </row>
    <row r="54" spans="1:14" x14ac:dyDescent="0.2">
      <c r="A54" s="1">
        <v>42430</v>
      </c>
      <c r="B54" s="12">
        <v>160.07300000000001</v>
      </c>
      <c r="C54" s="12">
        <v>243.71600000000001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v>42461</v>
      </c>
      <c r="B55" s="12">
        <v>154.74100000000001</v>
      </c>
      <c r="C55" s="12">
        <v>243.47900000000001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v>42491</v>
      </c>
      <c r="B56" s="12">
        <v>154.947</v>
      </c>
      <c r="C56" s="12">
        <v>243.40899999999999</v>
      </c>
      <c r="E56" s="41">
        <f>MIN($B$32,$B$44,$B$56,$B$68,$B$80)</f>
        <v>115.199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39.748000000000005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v>42522</v>
      </c>
      <c r="B57" s="12">
        <v>149.767</v>
      </c>
      <c r="C57" s="12">
        <v>242.66200000000001</v>
      </c>
      <c r="E57" s="41">
        <f>MIN($B$33,$B$45,$B$57,$B$69,$B$81)</f>
        <v>120.379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31.680999999999997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v>42552</v>
      </c>
      <c r="B58" s="12">
        <v>156.50700000000001</v>
      </c>
      <c r="C58" s="12">
        <v>240.93199999999999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v>42583</v>
      </c>
      <c r="B59" s="12">
        <v>160.33799999999999</v>
      </c>
      <c r="C59" s="12">
        <v>230.411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236.083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23.937999999999988</v>
      </c>
      <c r="N59" s="12"/>
    </row>
    <row r="60" spans="1:14" x14ac:dyDescent="0.2">
      <c r="A60" s="1">
        <v>42614</v>
      </c>
      <c r="B60" s="12">
        <v>161.05099999999999</v>
      </c>
      <c r="C60" s="12">
        <v>227.697</v>
      </c>
      <c r="E60" s="41">
        <f>MIN($B$36,$B$48,$B$60,$B$72,$B$84)</f>
        <v>131.43600000000001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239.65799999999999</v>
      </c>
      <c r="I60" s="12">
        <f t="shared" ref="I60:K91" si="1">F60-E60</f>
        <v>29.614999999999981</v>
      </c>
      <c r="J60" s="12">
        <f t="shared" si="1"/>
        <v>51.400000000000006</v>
      </c>
      <c r="K60" s="12">
        <f t="shared" si="1"/>
        <v>27.206999999999994</v>
      </c>
      <c r="N60" s="12"/>
    </row>
    <row r="61" spans="1:14" x14ac:dyDescent="0.2">
      <c r="A61" s="1">
        <v>42644</v>
      </c>
      <c r="B61" s="12">
        <v>154.715</v>
      </c>
      <c r="C61" s="12">
        <v>225.59399999999999</v>
      </c>
      <c r="E61" s="41">
        <f>MIN($B$37,$B$49,$B$61,$B$73,$B$85)</f>
        <v>120.372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232.12700000000001</v>
      </c>
      <c r="I61" s="12">
        <f t="shared" si="1"/>
        <v>34.343000000000004</v>
      </c>
      <c r="J61" s="12">
        <f t="shared" si="1"/>
        <v>48.957999999999998</v>
      </c>
      <c r="K61" s="12">
        <f t="shared" si="1"/>
        <v>28.454000000000008</v>
      </c>
      <c r="N61" s="12"/>
    </row>
    <row r="62" spans="1:14" x14ac:dyDescent="0.2">
      <c r="A62" s="1">
        <v>42675</v>
      </c>
      <c r="B62" s="12">
        <v>161.27799999999999</v>
      </c>
      <c r="C62" s="12">
        <v>233.84200000000001</v>
      </c>
      <c r="E62" s="41">
        <f>MIN($B$38,$B$50,$B$62,$B$74,$B$86)</f>
        <v>126.215</v>
      </c>
      <c r="F62" s="41">
        <f>MAX($B$38,$B$50,$B$62,$B$74,$B$86)</f>
        <v>161.27799999999999</v>
      </c>
      <c r="G62" s="41">
        <f>MIN($C$38,$C$50,$C$62,$C$74,$C$86)</f>
        <v>219.55500000000001</v>
      </c>
      <c r="H62" s="41">
        <f>MAX($C$38,$C$50,$C$62,$C$74,$C$86)</f>
        <v>233.84200000000001</v>
      </c>
      <c r="I62" s="12">
        <f t="shared" si="1"/>
        <v>35.062999999999988</v>
      </c>
      <c r="J62" s="12">
        <f t="shared" si="1"/>
        <v>58.277000000000015</v>
      </c>
      <c r="K62" s="12">
        <f t="shared" si="1"/>
        <v>14.287000000000006</v>
      </c>
      <c r="N62" s="12"/>
    </row>
    <row r="63" spans="1:14" x14ac:dyDescent="0.2">
      <c r="A63" s="1">
        <v>42705</v>
      </c>
      <c r="B63" s="12">
        <v>166.095</v>
      </c>
      <c r="C63" s="12">
        <v>238.58699999999999</v>
      </c>
      <c r="E63" s="41">
        <f>MIN($B$39,$B$51,$B$63,$B$75,$B$87)</f>
        <v>136.286</v>
      </c>
      <c r="F63" s="41">
        <f>MAX($B$39,$B$51,$B$63,$B$75,$B$87)</f>
        <v>166.095</v>
      </c>
      <c r="G63" s="41">
        <f>MIN($C$39,$C$51,$C$63,$C$75,$C$87)</f>
        <v>235.465</v>
      </c>
      <c r="H63" s="41">
        <f>MAX($C$39,$C$51,$C$63,$C$75,$C$87)</f>
        <v>246.274</v>
      </c>
      <c r="I63" s="12">
        <f t="shared" si="1"/>
        <v>29.808999999999997</v>
      </c>
      <c r="J63" s="12">
        <f t="shared" si="1"/>
        <v>69.37</v>
      </c>
      <c r="K63" s="12">
        <f t="shared" si="1"/>
        <v>10.808999999999997</v>
      </c>
      <c r="N63" s="12"/>
    </row>
    <row r="64" spans="1:14" x14ac:dyDescent="0.2">
      <c r="A64" s="1">
        <v>42736</v>
      </c>
      <c r="B64" s="12">
        <v>170.24700000000001</v>
      </c>
      <c r="C64" s="12">
        <v>261.10899999999998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235.85499999999999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65.607999999999976</v>
      </c>
      <c r="K64" s="12">
        <f t="shared" si="1"/>
        <v>25.793000000000035</v>
      </c>
      <c r="N64" s="12"/>
    </row>
    <row r="65" spans="1:14" x14ac:dyDescent="0.2">
      <c r="A65" s="1">
        <v>42767</v>
      </c>
      <c r="B65" s="12">
        <v>162.83199999999999</v>
      </c>
      <c r="C65" s="12">
        <v>253.63499999999999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229.499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66.667000000000002</v>
      </c>
      <c r="K65" s="12">
        <f t="shared" si="1"/>
        <v>26.72</v>
      </c>
      <c r="N65" s="12"/>
    </row>
    <row r="66" spans="1:14" x14ac:dyDescent="0.2">
      <c r="A66" s="1">
        <v>42795</v>
      </c>
      <c r="B66" s="12">
        <v>152.029</v>
      </c>
      <c r="C66" s="12">
        <v>239.55799999999999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v>42826</v>
      </c>
      <c r="B67" s="12">
        <v>154.95699999999999</v>
      </c>
      <c r="C67" s="12">
        <v>243.511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v>42856</v>
      </c>
      <c r="B68" s="12">
        <v>154.24700000000001</v>
      </c>
      <c r="C68" s="12">
        <v>242.48400000000001</v>
      </c>
      <c r="E68" s="41">
        <f>MIN($B$32,$B$44,$B$56,$B$68,$B$80)</f>
        <v>115.199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39.748000000000005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v>42887</v>
      </c>
      <c r="B69" s="12">
        <v>152.06</v>
      </c>
      <c r="C69" s="12">
        <v>238.417</v>
      </c>
      <c r="E69" s="41">
        <f>MIN($B$33,$B$45,$B$57,$B$69,$B$81)</f>
        <v>120.379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31.680999999999997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v>42917</v>
      </c>
      <c r="B70" s="12">
        <v>151.494</v>
      </c>
      <c r="C70" s="12">
        <v>232.85900000000001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v>42948</v>
      </c>
      <c r="B71" s="12">
        <v>147.80600000000001</v>
      </c>
      <c r="C71" s="12">
        <v>226.78800000000001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236.083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23.937999999999988</v>
      </c>
      <c r="N71" s="12"/>
    </row>
    <row r="72" spans="1:14" x14ac:dyDescent="0.2">
      <c r="A72" s="1">
        <v>42979</v>
      </c>
      <c r="B72" s="12">
        <v>137.33099999999999</v>
      </c>
      <c r="C72" s="12">
        <v>223.20400000000001</v>
      </c>
      <c r="E72" s="41">
        <f>MIN($B$36,$B$48,$B$60,$B$72,$B$84)</f>
        <v>131.43600000000001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239.65799999999999</v>
      </c>
      <c r="I72" s="12">
        <f t="shared" si="1"/>
        <v>29.614999999999981</v>
      </c>
      <c r="J72" s="12">
        <f t="shared" si="1"/>
        <v>51.400000000000006</v>
      </c>
      <c r="K72" s="12">
        <f t="shared" si="1"/>
        <v>27.206999999999994</v>
      </c>
      <c r="N72" s="12"/>
    </row>
    <row r="73" spans="1:14" x14ac:dyDescent="0.2">
      <c r="A73" s="1">
        <v>43009</v>
      </c>
      <c r="B73" s="12">
        <v>130.053</v>
      </c>
      <c r="C73" s="12">
        <v>215.89599999999999</v>
      </c>
      <c r="E73" s="41">
        <f>MIN($B$37,$B$49,$B$61,$B$73,$B$85)</f>
        <v>120.372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232.12700000000001</v>
      </c>
      <c r="I73" s="12">
        <f t="shared" si="1"/>
        <v>34.343000000000004</v>
      </c>
      <c r="J73" s="12">
        <f t="shared" si="1"/>
        <v>48.957999999999998</v>
      </c>
      <c r="K73" s="12">
        <f t="shared" si="1"/>
        <v>28.454000000000008</v>
      </c>
      <c r="N73" s="12"/>
    </row>
    <row r="74" spans="1:14" x14ac:dyDescent="0.2">
      <c r="A74" s="1">
        <v>43040</v>
      </c>
      <c r="B74" s="12">
        <v>133.387</v>
      </c>
      <c r="C74" s="12">
        <v>224.91800000000001</v>
      </c>
      <c r="E74" s="41">
        <f>MIN($B$38,$B$50,$B$62,$B$74,$B$86)</f>
        <v>126.215</v>
      </c>
      <c r="F74" s="41">
        <f>MAX($B$38,$B$50,$B$62,$B$74,$B$86)</f>
        <v>161.27799999999999</v>
      </c>
      <c r="G74" s="41">
        <f>MIN($C$38,$C$50,$C$62,$C$74,$C$86)</f>
        <v>219.55500000000001</v>
      </c>
      <c r="H74" s="41">
        <f>MAX($C$38,$C$50,$C$62,$C$74,$C$86)</f>
        <v>233.84200000000001</v>
      </c>
      <c r="I74" s="12">
        <f t="shared" si="1"/>
        <v>35.062999999999988</v>
      </c>
      <c r="J74" s="12">
        <f t="shared" si="1"/>
        <v>58.277000000000015</v>
      </c>
      <c r="K74" s="12">
        <f t="shared" si="1"/>
        <v>14.287000000000006</v>
      </c>
      <c r="N74" s="12"/>
    </row>
    <row r="75" spans="1:14" x14ac:dyDescent="0.2">
      <c r="A75" s="1">
        <v>43070</v>
      </c>
      <c r="B75" s="12">
        <v>145.63800000000001</v>
      </c>
      <c r="C75" s="12">
        <v>236.816</v>
      </c>
      <c r="E75" s="41">
        <f>MIN($B$39,$B$51,$B$63,$B$75,$B$87)</f>
        <v>136.286</v>
      </c>
      <c r="F75" s="41">
        <f>MAX($B$39,$B$51,$B$63,$B$75,$B$87)</f>
        <v>166.095</v>
      </c>
      <c r="G75" s="41">
        <f>MIN($C$39,$C$51,$C$63,$C$75,$C$87)</f>
        <v>235.465</v>
      </c>
      <c r="H75" s="41">
        <f>MAX($C$39,$C$51,$C$63,$C$75,$C$87)</f>
        <v>246.274</v>
      </c>
      <c r="I75" s="12">
        <f t="shared" si="1"/>
        <v>29.808999999999997</v>
      </c>
      <c r="J75" s="12">
        <f t="shared" si="1"/>
        <v>69.37</v>
      </c>
      <c r="K75" s="12">
        <f t="shared" si="1"/>
        <v>10.808999999999997</v>
      </c>
      <c r="N75" s="12"/>
    </row>
    <row r="76" spans="1:14" x14ac:dyDescent="0.2">
      <c r="A76" s="1">
        <v>43101</v>
      </c>
      <c r="B76" s="12">
        <v>141.12899999999999</v>
      </c>
      <c r="C76" s="12">
        <v>247.94800000000001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235.85499999999999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65.607999999999976</v>
      </c>
      <c r="K76" s="12">
        <f t="shared" si="1"/>
        <v>25.793000000000035</v>
      </c>
      <c r="N76" s="12"/>
    </row>
    <row r="77" spans="1:14" x14ac:dyDescent="0.2">
      <c r="A77" s="1">
        <v>43132</v>
      </c>
      <c r="B77" s="12">
        <v>138.578</v>
      </c>
      <c r="C77" s="12">
        <v>252.56700000000001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229.499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66.667000000000002</v>
      </c>
      <c r="K77" s="12">
        <f t="shared" si="1"/>
        <v>26.72</v>
      </c>
      <c r="N77" s="12"/>
    </row>
    <row r="78" spans="1:14" x14ac:dyDescent="0.2">
      <c r="A78" s="1">
        <v>43160</v>
      </c>
      <c r="B78" s="12">
        <v>130.39099999999999</v>
      </c>
      <c r="C78" s="12">
        <v>239.62899999999999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v>43191</v>
      </c>
      <c r="B79" s="12">
        <v>120.59099999999999</v>
      </c>
      <c r="C79" s="12">
        <v>239.864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v>43221</v>
      </c>
      <c r="B80" s="12">
        <v>115.199</v>
      </c>
      <c r="C80" s="12">
        <v>242.17400000000001</v>
      </c>
      <c r="E80" s="41">
        <f>MIN($B$32,$B$44,$B$56,$B$68,$B$80)</f>
        <v>115.199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39.748000000000005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v>43252</v>
      </c>
      <c r="B81" s="12">
        <v>120.379</v>
      </c>
      <c r="C81" s="12">
        <v>240.31200000000001</v>
      </c>
      <c r="E81" s="41">
        <f>MIN($B$33,$B$45,$B$57,$B$69,$B$81)</f>
        <v>120.379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31.680999999999997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v>43282</v>
      </c>
      <c r="B82" s="12">
        <v>127.081</v>
      </c>
      <c r="C82" s="12">
        <v>233.91300000000001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v>43313</v>
      </c>
      <c r="B83" s="12">
        <v>132.03700000000001</v>
      </c>
      <c r="C83" s="12">
        <v>236.083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236.083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23.937999999999988</v>
      </c>
      <c r="N83" s="12"/>
    </row>
    <row r="84" spans="1:14" x14ac:dyDescent="0.2">
      <c r="A84" s="1">
        <v>43344</v>
      </c>
      <c r="B84" s="12">
        <v>137.06</v>
      </c>
      <c r="C84" s="12">
        <v>239.65799999999999</v>
      </c>
      <c r="E84" s="41">
        <f>MIN($B$36,$B$48,$B$60,$B$72,$B$84)</f>
        <v>131.43600000000001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239.65799999999999</v>
      </c>
      <c r="I84" s="12">
        <f t="shared" si="1"/>
        <v>29.614999999999981</v>
      </c>
      <c r="J84" s="12">
        <f t="shared" si="1"/>
        <v>51.400000000000006</v>
      </c>
      <c r="K84" s="12">
        <f t="shared" si="1"/>
        <v>27.206999999999994</v>
      </c>
      <c r="N84" s="12"/>
    </row>
    <row r="85" spans="1:14" x14ac:dyDescent="0.2">
      <c r="A85" s="1">
        <v>43374</v>
      </c>
      <c r="B85" s="12">
        <v>124.18300000000001</v>
      </c>
      <c r="C85" s="12">
        <v>232.12700000000001</v>
      </c>
      <c r="E85" s="41">
        <f>MIN($B$37,$B$49,$B$61,$B$73,$B$85)</f>
        <v>120.372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232.12700000000001</v>
      </c>
      <c r="I85" s="12">
        <f t="shared" si="1"/>
        <v>34.343000000000004</v>
      </c>
      <c r="J85" s="12">
        <f t="shared" si="1"/>
        <v>48.957999999999998</v>
      </c>
      <c r="K85" s="12">
        <f t="shared" si="1"/>
        <v>28.454000000000008</v>
      </c>
      <c r="N85" s="12"/>
    </row>
    <row r="86" spans="1:14" x14ac:dyDescent="0.2">
      <c r="A86" s="1">
        <v>43405</v>
      </c>
      <c r="B86" s="12">
        <v>126.35599999999999</v>
      </c>
      <c r="C86" s="12">
        <v>230.005</v>
      </c>
      <c r="E86" s="41">
        <f>MIN($B$38,$B$50,$B$62,$B$74,$B$86)</f>
        <v>126.215</v>
      </c>
      <c r="F86" s="41">
        <f>MAX($B$38,$B$50,$B$62,$B$74,$B$86)</f>
        <v>161.27799999999999</v>
      </c>
      <c r="G86" s="41">
        <f>MIN($C$38,$C$50,$C$62,$C$74,$C$86)</f>
        <v>219.55500000000001</v>
      </c>
      <c r="H86" s="41">
        <f>MAX($C$38,$C$50,$C$62,$C$74,$C$86)</f>
        <v>233.84200000000001</v>
      </c>
      <c r="I86" s="12">
        <f t="shared" si="1"/>
        <v>35.062999999999988</v>
      </c>
      <c r="J86" s="12">
        <f t="shared" si="1"/>
        <v>58.277000000000015</v>
      </c>
      <c r="K86" s="12">
        <f t="shared" si="1"/>
        <v>14.287000000000006</v>
      </c>
      <c r="N86" s="12"/>
    </row>
    <row r="87" spans="1:14" x14ac:dyDescent="0.2">
      <c r="A87" s="1">
        <v>43435</v>
      </c>
      <c r="B87" s="12">
        <v>140.006</v>
      </c>
      <c r="C87" s="12">
        <v>246.274</v>
      </c>
      <c r="E87" s="41">
        <f>MIN($B$39,$B$51,$B$63,$B$75,$B$87)</f>
        <v>136.286</v>
      </c>
      <c r="F87" s="41">
        <f>MAX($B$39,$B$51,$B$63,$B$75,$B$87)</f>
        <v>166.095</v>
      </c>
      <c r="G87" s="41">
        <f>MIN($C$39,$C$51,$C$63,$C$75,$C$87)</f>
        <v>235.465</v>
      </c>
      <c r="H87" s="41">
        <f>MAX($C$39,$C$51,$C$63,$C$75,$C$87)</f>
        <v>246.274</v>
      </c>
      <c r="I87" s="12">
        <f t="shared" si="1"/>
        <v>29.808999999999997</v>
      </c>
      <c r="J87" s="12">
        <f t="shared" si="1"/>
        <v>69.37</v>
      </c>
      <c r="K87" s="12">
        <f t="shared" si="1"/>
        <v>10.808999999999997</v>
      </c>
      <c r="N87" s="12"/>
    </row>
    <row r="88" spans="1:14" x14ac:dyDescent="0.2">
      <c r="A88" s="1">
        <v>43466</v>
      </c>
      <c r="B88" s="12">
        <v>140.137</v>
      </c>
      <c r="C88" s="12">
        <v>261.32600000000002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235.85499999999999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65.607999999999976</v>
      </c>
      <c r="K88" s="12">
        <f t="shared" si="1"/>
        <v>25.793000000000035</v>
      </c>
      <c r="N88" s="12"/>
    </row>
    <row r="89" spans="1:14" x14ac:dyDescent="0.2">
      <c r="A89" s="1">
        <v>43497</v>
      </c>
      <c r="B89" s="12">
        <v>136.251</v>
      </c>
      <c r="C89" s="12">
        <v>251.36699999999999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229.499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66.667000000000002</v>
      </c>
      <c r="K89" s="12">
        <f t="shared" si="1"/>
        <v>26.72</v>
      </c>
      <c r="N89" s="12"/>
    </row>
    <row r="90" spans="1:14" x14ac:dyDescent="0.2">
      <c r="A90" s="1">
        <v>43525</v>
      </c>
      <c r="B90" s="12">
        <v>132.435</v>
      </c>
      <c r="C90" s="12">
        <v>236.05199999999999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v>43556</v>
      </c>
      <c r="B91" s="12">
        <v>128.19999999999999</v>
      </c>
      <c r="C91" s="12">
        <v>230.24799999999999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v>43586</v>
      </c>
      <c r="B92" s="12">
        <v>129.99199999999999</v>
      </c>
      <c r="C92" s="12">
        <v>235.71700000000001</v>
      </c>
      <c r="E92" s="41">
        <f>MIN($B$32,$B$44,$B$56,$B$68,$B$80)</f>
        <v>115.199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39.748000000000005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v>43617</v>
      </c>
      <c r="B93" s="12">
        <v>128.38771428999999</v>
      </c>
      <c r="C93" s="12">
        <v>230.01900000000001</v>
      </c>
      <c r="E93" s="41">
        <f>MIN($B$33,$B$45,$B$57,$B$69,$B$81)</f>
        <v>120.379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31.680999999999997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v>43647</v>
      </c>
      <c r="B94" s="12">
        <v>136.66764203</v>
      </c>
      <c r="C94" s="12">
        <v>229.83911054999999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v>43678</v>
      </c>
      <c r="B95" s="12">
        <v>138.00149999999999</v>
      </c>
      <c r="C95" s="12">
        <v>222.42240000000001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236.083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23.937999999999988</v>
      </c>
      <c r="N95" s="12"/>
    </row>
    <row r="96" spans="1:14" x14ac:dyDescent="0.2">
      <c r="A96" s="1">
        <v>43709</v>
      </c>
      <c r="B96" s="12">
        <v>136.64070000000001</v>
      </c>
      <c r="C96" s="12">
        <v>221.9879</v>
      </c>
      <c r="E96" s="41">
        <f>MIN($B$36,$B$48,$B$60,$B$72,$B$84)</f>
        <v>131.43600000000001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239.65799999999999</v>
      </c>
      <c r="I96" s="12">
        <f t="shared" si="2"/>
        <v>29.614999999999981</v>
      </c>
      <c r="J96" s="12">
        <f t="shared" si="2"/>
        <v>51.400000000000006</v>
      </c>
      <c r="K96" s="12">
        <f t="shared" si="2"/>
        <v>27.206999999999994</v>
      </c>
      <c r="N96" s="12"/>
    </row>
    <row r="97" spans="1:14" x14ac:dyDescent="0.2">
      <c r="A97" s="1">
        <v>43739</v>
      </c>
      <c r="B97" s="12">
        <v>128.31190000000001</v>
      </c>
      <c r="C97" s="12">
        <v>216.2484</v>
      </c>
      <c r="E97" s="41">
        <f>MIN($B$37,$B$49,$B$61,$B$73,$B$85)</f>
        <v>120.372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232.12700000000001</v>
      </c>
      <c r="I97" s="12">
        <f t="shared" si="2"/>
        <v>34.343000000000004</v>
      </c>
      <c r="J97" s="12">
        <f t="shared" si="2"/>
        <v>48.957999999999998</v>
      </c>
      <c r="K97" s="12">
        <f t="shared" si="2"/>
        <v>28.454000000000008</v>
      </c>
      <c r="N97" s="12"/>
    </row>
    <row r="98" spans="1:14" x14ac:dyDescent="0.2">
      <c r="A98" s="1">
        <v>43770</v>
      </c>
      <c r="B98" s="12">
        <v>134.4794</v>
      </c>
      <c r="C98" s="12">
        <v>224.31479999999999</v>
      </c>
      <c r="E98" s="41">
        <f>MIN($B$38,$B$50,$B$62,$B$74,$B$86)</f>
        <v>126.215</v>
      </c>
      <c r="F98" s="41">
        <f>MAX($B$38,$B$50,$B$62,$B$74,$B$86)</f>
        <v>161.27799999999999</v>
      </c>
      <c r="G98" s="41">
        <f>MIN($C$38,$C$50,$C$62,$C$74,$C$86)</f>
        <v>219.55500000000001</v>
      </c>
      <c r="H98" s="41">
        <f>MAX($C$38,$C$50,$C$62,$C$74,$C$86)</f>
        <v>233.84200000000001</v>
      </c>
      <c r="I98" s="12">
        <f t="shared" si="2"/>
        <v>35.062999999999988</v>
      </c>
      <c r="J98" s="12">
        <f t="shared" si="2"/>
        <v>58.277000000000015</v>
      </c>
      <c r="K98" s="12">
        <f t="shared" si="2"/>
        <v>14.287000000000006</v>
      </c>
      <c r="N98" s="12"/>
    </row>
    <row r="99" spans="1:14" x14ac:dyDescent="0.2">
      <c r="A99" s="88">
        <v>43800</v>
      </c>
      <c r="B99" s="12">
        <v>141.26660000000001</v>
      </c>
      <c r="C99" s="12">
        <v>234.37520000000001</v>
      </c>
      <c r="E99" s="41">
        <f>MIN($B$39,$B$51,$B$63,$B$75,$B$87)</f>
        <v>136.286</v>
      </c>
      <c r="F99" s="41">
        <f>MAX($B$39,$B$51,$B$63,$B$75,$B$87)</f>
        <v>166.095</v>
      </c>
      <c r="G99" s="41">
        <f>MIN($C$39,$C$51,$C$63,$C$75,$C$87)</f>
        <v>235.465</v>
      </c>
      <c r="H99" s="41">
        <f>MAX($C$39,$C$51,$C$63,$C$75,$C$87)</f>
        <v>246.274</v>
      </c>
      <c r="I99" s="12">
        <f t="shared" si="2"/>
        <v>29.808999999999997</v>
      </c>
      <c r="J99" s="12">
        <f t="shared" si="2"/>
        <v>69.37</v>
      </c>
      <c r="K99" s="12">
        <f t="shared" si="2"/>
        <v>10.808999999999997</v>
      </c>
      <c r="N99" s="12"/>
    </row>
    <row r="100" spans="1:14" x14ac:dyDescent="0.2">
      <c r="A100" s="88">
        <v>43831</v>
      </c>
      <c r="B100" s="12">
        <v>139.49959999999999</v>
      </c>
      <c r="C100" s="12">
        <v>242.68539999999999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235.85499999999999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65.607999999999976</v>
      </c>
      <c r="K100" s="12">
        <f t="shared" si="2"/>
        <v>25.793000000000035</v>
      </c>
      <c r="N100" s="12"/>
    </row>
    <row r="101" spans="1:14" x14ac:dyDescent="0.2">
      <c r="A101" s="88">
        <v>43862</v>
      </c>
      <c r="B101" s="12">
        <v>135.4496</v>
      </c>
      <c r="C101" s="12">
        <v>241.0487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229.499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66.667000000000002</v>
      </c>
      <c r="K101" s="12">
        <f t="shared" si="2"/>
        <v>26.72</v>
      </c>
      <c r="N101" s="12"/>
    </row>
    <row r="102" spans="1:14" x14ac:dyDescent="0.2">
      <c r="A102" s="88">
        <v>43891</v>
      </c>
      <c r="B102" s="12">
        <v>131.27860000000001</v>
      </c>
      <c r="C102" s="12">
        <v>233.16759999999999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88">
        <v>43922</v>
      </c>
      <c r="B103" s="12">
        <v>130.11160000000001</v>
      </c>
      <c r="C103" s="12">
        <v>227.02969999999999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88">
        <v>43952</v>
      </c>
      <c r="B104" s="12">
        <v>131.51570000000001</v>
      </c>
      <c r="C104" s="12">
        <v>225.97730000000001</v>
      </c>
      <c r="D104" s="15"/>
      <c r="E104" s="41">
        <f>MIN($B$32,$B$44,$B$56,$B$68,$B$80)</f>
        <v>115.199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39.748000000000005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88">
        <v>43983</v>
      </c>
      <c r="B105" s="12">
        <v>133.42830000000001</v>
      </c>
      <c r="C105" s="12">
        <v>228.41139999999999</v>
      </c>
      <c r="D105" s="15"/>
      <c r="E105" s="41">
        <f>MIN($B$33,$B$45,$B$57,$B$69,$B$81)</f>
        <v>120.379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31.680999999999997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88">
        <v>44013</v>
      </c>
      <c r="B106" s="12">
        <v>138.26660000000001</v>
      </c>
      <c r="C106" s="12">
        <v>226.9135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88">
        <v>44044</v>
      </c>
      <c r="B107" s="12">
        <v>140.2235</v>
      </c>
      <c r="C107" s="12">
        <v>222.6378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236.083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23.937999999999988</v>
      </c>
      <c r="N107" s="12"/>
    </row>
    <row r="108" spans="1:14" x14ac:dyDescent="0.2">
      <c r="A108" s="88">
        <v>44075</v>
      </c>
      <c r="B108" s="12">
        <v>138.38820000000001</v>
      </c>
      <c r="C108" s="12">
        <v>222.89429999999999</v>
      </c>
      <c r="D108" s="15"/>
      <c r="E108" s="41">
        <f>MIN($B$36,$B$48,$B$60,$B$72,$B$84)</f>
        <v>131.43600000000001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239.65799999999999</v>
      </c>
      <c r="I108" s="12">
        <f t="shared" ref="I108:K111" si="3">F108-E108</f>
        <v>29.614999999999981</v>
      </c>
      <c r="J108" s="12">
        <f t="shared" si="3"/>
        <v>51.400000000000006</v>
      </c>
      <c r="K108" s="12">
        <f t="shared" si="3"/>
        <v>27.206999999999994</v>
      </c>
      <c r="N108" s="12"/>
    </row>
    <row r="109" spans="1:14" x14ac:dyDescent="0.2">
      <c r="A109" s="88">
        <v>44105</v>
      </c>
      <c r="B109" s="12">
        <v>131.2133</v>
      </c>
      <c r="C109" s="12">
        <v>217.0215</v>
      </c>
      <c r="D109" s="15"/>
      <c r="E109" s="41">
        <f>MIN($B$37,$B$49,$B$61,$B$73,$B$85)</f>
        <v>120.372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232.12700000000001</v>
      </c>
      <c r="I109" s="12">
        <f t="shared" si="3"/>
        <v>34.343000000000004</v>
      </c>
      <c r="J109" s="12">
        <f t="shared" si="3"/>
        <v>48.957999999999998</v>
      </c>
      <c r="K109" s="12">
        <f t="shared" si="3"/>
        <v>28.454000000000008</v>
      </c>
      <c r="N109" s="12"/>
    </row>
    <row r="110" spans="1:14" x14ac:dyDescent="0.2">
      <c r="A110" s="88">
        <v>44136</v>
      </c>
      <c r="B110" s="12">
        <v>136.63300000000001</v>
      </c>
      <c r="C110" s="12">
        <v>225.20849999999999</v>
      </c>
      <c r="D110" s="15"/>
      <c r="E110" s="41">
        <f>MIN($B$38,$B$50,$B$62,$B$74,$B$86)</f>
        <v>126.215</v>
      </c>
      <c r="F110" s="41">
        <f>MAX($B$38,$B$50,$B$62,$B$74,$B$86)</f>
        <v>161.27799999999999</v>
      </c>
      <c r="G110" s="41">
        <f>MIN($C$38,$C$50,$C$62,$C$74,$C$86)</f>
        <v>219.55500000000001</v>
      </c>
      <c r="H110" s="41">
        <f>MAX($C$38,$C$50,$C$62,$C$74,$C$86)</f>
        <v>233.84200000000001</v>
      </c>
      <c r="I110" s="12">
        <f t="shared" si="3"/>
        <v>35.062999999999988</v>
      </c>
      <c r="J110" s="12">
        <f t="shared" si="3"/>
        <v>58.277000000000015</v>
      </c>
      <c r="K110" s="12">
        <f t="shared" si="3"/>
        <v>14.287000000000006</v>
      </c>
      <c r="N110" s="12"/>
    </row>
    <row r="111" spans="1:14" x14ac:dyDescent="0.2">
      <c r="A111" s="65">
        <v>44166</v>
      </c>
      <c r="B111" s="12">
        <v>143.25120000000001</v>
      </c>
      <c r="C111" s="12">
        <v>235.6019</v>
      </c>
      <c r="D111" s="9"/>
      <c r="E111" s="73">
        <f>MIN($B$39,$B$51,$B$63,$B$75,$B$87)</f>
        <v>136.286</v>
      </c>
      <c r="F111" s="73">
        <f>MAX($B$39,$B$51,$B$63,$B$75,$B$87)</f>
        <v>166.095</v>
      </c>
      <c r="G111" s="73">
        <f>MIN($C$39,$C$51,$C$63,$C$75,$C$87)</f>
        <v>235.465</v>
      </c>
      <c r="H111" s="73">
        <f>MAX($C$39,$C$51,$C$63,$C$75,$C$87)</f>
        <v>246.274</v>
      </c>
      <c r="I111" s="71">
        <f t="shared" si="3"/>
        <v>29.808999999999997</v>
      </c>
      <c r="J111" s="71">
        <f t="shared" si="3"/>
        <v>69.37</v>
      </c>
      <c r="K111" s="71">
        <f t="shared" si="3"/>
        <v>10.808999999999997</v>
      </c>
      <c r="N111" s="12"/>
    </row>
    <row r="112" spans="1:14" x14ac:dyDescent="0.2">
      <c r="A112" s="32" t="s">
        <v>552</v>
      </c>
    </row>
    <row r="113" spans="1:6" x14ac:dyDescent="0.2">
      <c r="A113" s="32" t="s">
        <v>587</v>
      </c>
    </row>
    <row r="114" spans="1:6" x14ac:dyDescent="0.2">
      <c r="A114" s="380" t="s">
        <v>585</v>
      </c>
    </row>
    <row r="115" spans="1:6" x14ac:dyDescent="0.2">
      <c r="A115" s="4"/>
      <c r="B115" s="5" t="s">
        <v>360</v>
      </c>
      <c r="F115" s="8"/>
    </row>
    <row r="116" spans="1:6" x14ac:dyDescent="0.2">
      <c r="A116" s="2">
        <v>67</v>
      </c>
      <c r="B116">
        <v>0</v>
      </c>
      <c r="F116" s="8"/>
    </row>
    <row r="117" spans="1:6" x14ac:dyDescent="0.2">
      <c r="A117" s="2">
        <v>67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7"/>
      <c r="L1" s="117"/>
    </row>
    <row r="2" spans="1:17" ht="15.75" x14ac:dyDescent="0.25">
      <c r="A2" s="44" t="s">
        <v>550</v>
      </c>
      <c r="L2" s="117"/>
    </row>
    <row r="3" spans="1:17" x14ac:dyDescent="0.2">
      <c r="A3" s="22" t="s">
        <v>16</v>
      </c>
      <c r="L3" s="117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78" t="s">
        <v>456</v>
      </c>
      <c r="Q6" s="377" t="s">
        <v>459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341" t="s">
        <v>458</v>
      </c>
      <c r="Q7" s="375" t="s">
        <v>457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374"/>
      <c r="D26" s="374"/>
      <c r="E26" s="374"/>
    </row>
    <row r="27" spans="1:11" x14ac:dyDescent="0.2">
      <c r="A27" s="3"/>
      <c r="B27" s="37"/>
    </row>
    <row r="28" spans="1:11" ht="38.25" x14ac:dyDescent="0.2">
      <c r="A28" s="5"/>
      <c r="B28" s="489" t="s">
        <v>456</v>
      </c>
      <c r="C28" s="490" t="s">
        <v>458</v>
      </c>
      <c r="D28" s="490" t="s">
        <v>485</v>
      </c>
      <c r="E28" s="490" t="s">
        <v>460</v>
      </c>
    </row>
    <row r="29" spans="1:11" x14ac:dyDescent="0.2">
      <c r="A29" s="1">
        <v>41275</v>
      </c>
      <c r="B29" s="6">
        <v>7.8466019999999999</v>
      </c>
      <c r="C29" s="6">
        <v>-0.63896500000000001</v>
      </c>
      <c r="D29" s="6">
        <f>+C29*-1</f>
        <v>0.63896500000000001</v>
      </c>
      <c r="E29" s="379">
        <f t="shared" ref="E29:E60" si="0">+C29+B29</f>
        <v>7.2076370000000001</v>
      </c>
      <c r="G29" s="43"/>
      <c r="H29" s="17"/>
    </row>
    <row r="30" spans="1:11" x14ac:dyDescent="0.2">
      <c r="A30" s="1">
        <v>41306</v>
      </c>
      <c r="B30" s="6">
        <v>7.1602059999999996</v>
      </c>
      <c r="C30" s="6">
        <v>-1.1536839999999999</v>
      </c>
      <c r="D30" s="6">
        <f t="shared" ref="D30:D93" si="1">+C30*-1</f>
        <v>1.1536839999999999</v>
      </c>
      <c r="E30" s="379">
        <f t="shared" si="0"/>
        <v>6.0065219999999995</v>
      </c>
      <c r="G30" s="43"/>
      <c r="H30" s="17"/>
    </row>
    <row r="31" spans="1:11" x14ac:dyDescent="0.2">
      <c r="A31" s="1">
        <v>41334</v>
      </c>
      <c r="B31" s="6">
        <v>7.3899460000000001</v>
      </c>
      <c r="C31" s="6">
        <v>-0.96693399999999996</v>
      </c>
      <c r="D31" s="6">
        <f t="shared" si="1"/>
        <v>0.96693399999999996</v>
      </c>
      <c r="E31" s="379">
        <f t="shared" si="0"/>
        <v>6.4230119999999999</v>
      </c>
      <c r="G31" s="43"/>
      <c r="H31" s="17"/>
    </row>
    <row r="32" spans="1:11" x14ac:dyDescent="0.2">
      <c r="A32" s="1">
        <v>41365</v>
      </c>
      <c r="B32" s="6">
        <v>7.6218690000000002</v>
      </c>
      <c r="C32" s="6">
        <v>-0.68905799999999995</v>
      </c>
      <c r="D32" s="6">
        <f t="shared" si="1"/>
        <v>0.68905799999999995</v>
      </c>
      <c r="E32" s="379">
        <f t="shared" si="0"/>
        <v>6.9328110000000001</v>
      </c>
      <c r="G32" s="43"/>
      <c r="H32" s="17"/>
    </row>
    <row r="33" spans="1:8" x14ac:dyDescent="0.2">
      <c r="A33" s="1">
        <v>41395</v>
      </c>
      <c r="B33" s="6">
        <v>7.6108450000000003</v>
      </c>
      <c r="C33" s="6">
        <v>-0.90831899999999999</v>
      </c>
      <c r="D33" s="6">
        <f t="shared" si="1"/>
        <v>0.90831899999999999</v>
      </c>
      <c r="E33" s="379">
        <f t="shared" si="0"/>
        <v>6.7025260000000006</v>
      </c>
      <c r="G33" s="43"/>
      <c r="H33" s="17"/>
    </row>
    <row r="34" spans="1:8" x14ac:dyDescent="0.2">
      <c r="A34" s="1">
        <v>41426</v>
      </c>
      <c r="B34" s="6">
        <v>7.6068939999999996</v>
      </c>
      <c r="C34" s="6">
        <v>-1.3188500000000001</v>
      </c>
      <c r="D34" s="6">
        <f t="shared" si="1"/>
        <v>1.3188500000000001</v>
      </c>
      <c r="E34" s="379">
        <f t="shared" si="0"/>
        <v>6.2880439999999993</v>
      </c>
      <c r="G34" s="43"/>
      <c r="H34" s="17"/>
    </row>
    <row r="35" spans="1:8" x14ac:dyDescent="0.2">
      <c r="A35" s="1">
        <v>41456</v>
      </c>
      <c r="B35" s="6">
        <v>7.9539140000000002</v>
      </c>
      <c r="C35" s="6">
        <v>-1.504672</v>
      </c>
      <c r="D35" s="6">
        <f t="shared" si="1"/>
        <v>1.504672</v>
      </c>
      <c r="E35" s="379">
        <f t="shared" si="0"/>
        <v>6.4492419999999999</v>
      </c>
      <c r="G35" s="43"/>
      <c r="H35" s="17"/>
    </row>
    <row r="36" spans="1:8" x14ac:dyDescent="0.2">
      <c r="A36" s="1">
        <v>41487</v>
      </c>
      <c r="B36" s="6">
        <v>8.0286000000000008</v>
      </c>
      <c r="C36" s="6">
        <v>-1.5043150000000001</v>
      </c>
      <c r="D36" s="6">
        <f t="shared" si="1"/>
        <v>1.5043150000000001</v>
      </c>
      <c r="E36" s="379">
        <f t="shared" si="0"/>
        <v>6.5242850000000008</v>
      </c>
      <c r="G36" s="43"/>
      <c r="H36" s="17"/>
    </row>
    <row r="37" spans="1:8" x14ac:dyDescent="0.2">
      <c r="A37" s="1">
        <v>41518</v>
      </c>
      <c r="B37" s="6">
        <v>7.8179160000000003</v>
      </c>
      <c r="C37" s="6">
        <v>-1.413176</v>
      </c>
      <c r="D37" s="6">
        <f t="shared" si="1"/>
        <v>1.413176</v>
      </c>
      <c r="E37" s="379">
        <f t="shared" si="0"/>
        <v>6.4047400000000003</v>
      </c>
      <c r="G37" s="43"/>
      <c r="H37" s="17"/>
    </row>
    <row r="38" spans="1:8" x14ac:dyDescent="0.2">
      <c r="A38" s="1">
        <v>41548</v>
      </c>
      <c r="B38" s="6">
        <v>7.3594629999999999</v>
      </c>
      <c r="C38" s="6">
        <v>-1.8247930000000001</v>
      </c>
      <c r="D38" s="6">
        <f t="shared" si="1"/>
        <v>1.8247930000000001</v>
      </c>
      <c r="E38" s="379">
        <f t="shared" si="0"/>
        <v>5.5346700000000002</v>
      </c>
      <c r="G38" s="43"/>
      <c r="H38" s="17"/>
    </row>
    <row r="39" spans="1:8" x14ac:dyDescent="0.2">
      <c r="A39" s="1">
        <v>41579</v>
      </c>
      <c r="B39" s="6">
        <v>7.1556509999999998</v>
      </c>
      <c r="C39" s="6">
        <v>-1.7368790000000001</v>
      </c>
      <c r="D39" s="6">
        <f t="shared" si="1"/>
        <v>1.7368790000000001</v>
      </c>
      <c r="E39" s="379">
        <f t="shared" si="0"/>
        <v>5.4187719999999997</v>
      </c>
      <c r="G39" s="43"/>
      <c r="H39" s="17"/>
    </row>
    <row r="40" spans="1:8" x14ac:dyDescent="0.2">
      <c r="A40" s="1">
        <v>41609</v>
      </c>
      <c r="B40" s="6">
        <v>7.5511439999999999</v>
      </c>
      <c r="C40" s="6">
        <v>-2.6133929999999999</v>
      </c>
      <c r="D40" s="6">
        <f t="shared" si="1"/>
        <v>2.6133929999999999</v>
      </c>
      <c r="E40" s="379">
        <f t="shared" si="0"/>
        <v>4.9377510000000004</v>
      </c>
      <c r="G40" s="43"/>
      <c r="H40" s="17"/>
    </row>
    <row r="41" spans="1:8" x14ac:dyDescent="0.2">
      <c r="A41" s="1">
        <v>41640</v>
      </c>
      <c r="B41" s="6">
        <v>7.3410010000000003</v>
      </c>
      <c r="C41" s="6">
        <v>-1.9472400000000001</v>
      </c>
      <c r="D41" s="6">
        <f t="shared" si="1"/>
        <v>1.9472400000000001</v>
      </c>
      <c r="E41" s="379">
        <f t="shared" si="0"/>
        <v>5.3937610000000005</v>
      </c>
      <c r="G41" s="43"/>
      <c r="H41" s="17"/>
    </row>
    <row r="42" spans="1:8" x14ac:dyDescent="0.2">
      <c r="A42" s="1">
        <v>41671</v>
      </c>
      <c r="B42" s="6">
        <v>6.952318</v>
      </c>
      <c r="C42" s="6">
        <v>-1.4550449999999999</v>
      </c>
      <c r="D42" s="6">
        <f t="shared" si="1"/>
        <v>1.4550449999999999</v>
      </c>
      <c r="E42" s="379">
        <f t="shared" si="0"/>
        <v>5.4972729999999999</v>
      </c>
      <c r="G42" s="43"/>
      <c r="H42" s="17"/>
    </row>
    <row r="43" spans="1:8" x14ac:dyDescent="0.2">
      <c r="A43" s="1">
        <v>41699</v>
      </c>
      <c r="B43" s="6">
        <v>7.0223620000000002</v>
      </c>
      <c r="C43" s="6">
        <v>-1.759333</v>
      </c>
      <c r="D43" s="6">
        <f t="shared" si="1"/>
        <v>1.759333</v>
      </c>
      <c r="E43" s="379">
        <f t="shared" si="0"/>
        <v>5.2630290000000004</v>
      </c>
      <c r="G43" s="43"/>
      <c r="H43" s="17"/>
    </row>
    <row r="44" spans="1:8" x14ac:dyDescent="0.2">
      <c r="A44" s="1">
        <v>41730</v>
      </c>
      <c r="B44" s="6">
        <v>7.2730370000000004</v>
      </c>
      <c r="C44" s="6">
        <v>-1.6471389999999999</v>
      </c>
      <c r="D44" s="6">
        <f t="shared" si="1"/>
        <v>1.6471389999999999</v>
      </c>
      <c r="E44" s="379">
        <f t="shared" si="0"/>
        <v>5.6258980000000003</v>
      </c>
      <c r="G44" s="43"/>
      <c r="H44" s="17"/>
    </row>
    <row r="45" spans="1:8" x14ac:dyDescent="0.2">
      <c r="A45" s="1">
        <v>41760</v>
      </c>
      <c r="B45" s="6">
        <v>6.8583850000000002</v>
      </c>
      <c r="C45" s="6">
        <v>-1.5838890000000001</v>
      </c>
      <c r="D45" s="6">
        <f t="shared" si="1"/>
        <v>1.5838890000000001</v>
      </c>
      <c r="E45" s="379">
        <f t="shared" si="0"/>
        <v>5.2744960000000001</v>
      </c>
      <c r="G45" s="43"/>
      <c r="H45" s="17"/>
    </row>
    <row r="46" spans="1:8" x14ac:dyDescent="0.2">
      <c r="A46" s="1">
        <v>41791</v>
      </c>
      <c r="B46" s="6">
        <v>6.6730520000000002</v>
      </c>
      <c r="C46" s="6">
        <v>-1.991042</v>
      </c>
      <c r="D46" s="6">
        <f t="shared" si="1"/>
        <v>1.991042</v>
      </c>
      <c r="E46" s="379">
        <f t="shared" si="0"/>
        <v>4.68201</v>
      </c>
      <c r="G46" s="43"/>
      <c r="H46" s="17"/>
    </row>
    <row r="47" spans="1:8" x14ac:dyDescent="0.2">
      <c r="A47" s="1">
        <v>41821</v>
      </c>
      <c r="B47" s="6">
        <v>7.2093360000000004</v>
      </c>
      <c r="C47" s="6">
        <v>-2.177689</v>
      </c>
      <c r="D47" s="6">
        <f t="shared" si="1"/>
        <v>2.177689</v>
      </c>
      <c r="E47" s="379">
        <f t="shared" si="0"/>
        <v>5.0316470000000004</v>
      </c>
      <c r="G47" s="43"/>
      <c r="H47" s="17"/>
    </row>
    <row r="48" spans="1:8" x14ac:dyDescent="0.2">
      <c r="A48" s="1">
        <v>41852</v>
      </c>
      <c r="B48" s="6">
        <v>7.0810719999999998</v>
      </c>
      <c r="C48" s="6">
        <v>-2.2196639999999999</v>
      </c>
      <c r="D48" s="6">
        <f t="shared" si="1"/>
        <v>2.2196639999999999</v>
      </c>
      <c r="E48" s="379">
        <f t="shared" si="0"/>
        <v>4.861408</v>
      </c>
      <c r="G48" s="43"/>
      <c r="H48" s="17"/>
    </row>
    <row r="49" spans="1:8" x14ac:dyDescent="0.2">
      <c r="A49" s="1">
        <v>41883</v>
      </c>
      <c r="B49" s="6">
        <v>7.1457249999999997</v>
      </c>
      <c r="C49" s="6">
        <v>-1.911557</v>
      </c>
      <c r="D49" s="6">
        <f t="shared" si="1"/>
        <v>1.911557</v>
      </c>
      <c r="E49" s="379">
        <f t="shared" si="0"/>
        <v>5.2341679999999995</v>
      </c>
      <c r="G49" s="43"/>
      <c r="H49" s="17"/>
    </row>
    <row r="50" spans="1:8" x14ac:dyDescent="0.2">
      <c r="A50" s="1">
        <v>41913</v>
      </c>
      <c r="B50" s="6">
        <v>6.7724690000000001</v>
      </c>
      <c r="C50" s="6">
        <v>-1.9820059999999999</v>
      </c>
      <c r="D50" s="6">
        <f t="shared" si="1"/>
        <v>1.9820059999999999</v>
      </c>
      <c r="E50" s="379">
        <f t="shared" si="0"/>
        <v>4.7904629999999999</v>
      </c>
      <c r="G50" s="43"/>
      <c r="H50" s="17"/>
    </row>
    <row r="51" spans="1:8" x14ac:dyDescent="0.2">
      <c r="A51" s="1">
        <v>41944</v>
      </c>
      <c r="B51" s="6">
        <v>6.7741899999999999</v>
      </c>
      <c r="C51" s="6">
        <v>-2.1183369999999999</v>
      </c>
      <c r="D51" s="6">
        <f t="shared" si="1"/>
        <v>2.1183369999999999</v>
      </c>
      <c r="E51" s="379">
        <f t="shared" si="0"/>
        <v>4.6558530000000005</v>
      </c>
      <c r="G51" s="43"/>
      <c r="H51" s="17"/>
    </row>
    <row r="52" spans="1:8" x14ac:dyDescent="0.2">
      <c r="A52" s="1">
        <v>41974</v>
      </c>
      <c r="B52" s="6">
        <v>6.8040180000000001</v>
      </c>
      <c r="C52" s="6">
        <v>-2.2939229999999999</v>
      </c>
      <c r="D52" s="6">
        <f t="shared" si="1"/>
        <v>2.2939229999999999</v>
      </c>
      <c r="E52" s="379">
        <f t="shared" si="0"/>
        <v>4.5100949999999997</v>
      </c>
      <c r="G52" s="43"/>
      <c r="H52" s="17"/>
    </row>
    <row r="53" spans="1:8" x14ac:dyDescent="0.2">
      <c r="A53" s="1">
        <v>42005</v>
      </c>
      <c r="B53" s="6">
        <v>6.6765330000000001</v>
      </c>
      <c r="C53" s="6">
        <v>-1.7907310000000001</v>
      </c>
      <c r="D53" s="6">
        <f t="shared" si="1"/>
        <v>1.7907310000000001</v>
      </c>
      <c r="E53" s="379">
        <f t="shared" si="0"/>
        <v>4.885802</v>
      </c>
      <c r="G53" s="43"/>
      <c r="H53" s="17"/>
    </row>
    <row r="54" spans="1:8" x14ac:dyDescent="0.2">
      <c r="A54" s="1">
        <v>42036</v>
      </c>
      <c r="B54" s="6">
        <v>6.6581149999999996</v>
      </c>
      <c r="C54" s="6">
        <v>-2.0258259999999999</v>
      </c>
      <c r="D54" s="6">
        <f t="shared" si="1"/>
        <v>2.0258259999999999</v>
      </c>
      <c r="E54" s="379">
        <f t="shared" si="0"/>
        <v>4.6322890000000001</v>
      </c>
      <c r="G54" s="43"/>
      <c r="H54" s="17"/>
    </row>
    <row r="55" spans="1:8" x14ac:dyDescent="0.2">
      <c r="A55" s="1">
        <v>42064</v>
      </c>
      <c r="B55" s="6">
        <v>7.1546649999999996</v>
      </c>
      <c r="C55" s="6">
        <v>-1.627316</v>
      </c>
      <c r="D55" s="6">
        <f t="shared" si="1"/>
        <v>1.627316</v>
      </c>
      <c r="E55" s="379">
        <f t="shared" si="0"/>
        <v>5.5273489999999992</v>
      </c>
      <c r="G55" s="43"/>
      <c r="H55" s="17"/>
    </row>
    <row r="56" spans="1:8" x14ac:dyDescent="0.2">
      <c r="A56" s="1">
        <v>42095</v>
      </c>
      <c r="B56" s="6">
        <v>6.6086640000000001</v>
      </c>
      <c r="C56" s="6">
        <v>-2.1724290000000002</v>
      </c>
      <c r="D56" s="6">
        <f t="shared" si="1"/>
        <v>2.1724290000000002</v>
      </c>
      <c r="E56" s="379">
        <f t="shared" si="0"/>
        <v>4.4362349999999999</v>
      </c>
      <c r="G56" s="43"/>
      <c r="H56" s="17"/>
    </row>
    <row r="57" spans="1:8" x14ac:dyDescent="0.2">
      <c r="A57" s="1">
        <v>42125</v>
      </c>
      <c r="B57" s="6">
        <v>6.7182659999999998</v>
      </c>
      <c r="C57" s="6">
        <v>-2.0687769999999999</v>
      </c>
      <c r="D57" s="6">
        <f t="shared" si="1"/>
        <v>2.0687769999999999</v>
      </c>
      <c r="E57" s="379">
        <f t="shared" si="0"/>
        <v>4.649489</v>
      </c>
      <c r="G57" s="43"/>
      <c r="H57" s="17"/>
    </row>
    <row r="58" spans="1:8" x14ac:dyDescent="0.2">
      <c r="A58" s="1">
        <v>42156</v>
      </c>
      <c r="B58" s="6">
        <v>6.8754379999999999</v>
      </c>
      <c r="C58" s="6">
        <v>-1.927373</v>
      </c>
      <c r="D58" s="6">
        <f t="shared" si="1"/>
        <v>1.927373</v>
      </c>
      <c r="E58" s="379">
        <f t="shared" si="0"/>
        <v>4.9480649999999997</v>
      </c>
      <c r="G58" s="43"/>
      <c r="H58" s="17"/>
    </row>
    <row r="59" spans="1:8" x14ac:dyDescent="0.2">
      <c r="A59" s="1">
        <v>42186</v>
      </c>
      <c r="B59" s="6">
        <v>6.8137549999999996</v>
      </c>
      <c r="C59" s="6">
        <v>-2.202874</v>
      </c>
      <c r="D59" s="6">
        <f t="shared" si="1"/>
        <v>2.202874</v>
      </c>
      <c r="E59" s="379">
        <f t="shared" si="0"/>
        <v>4.6108809999999991</v>
      </c>
      <c r="G59" s="43"/>
      <c r="H59" s="17"/>
    </row>
    <row r="60" spans="1:8" x14ac:dyDescent="0.2">
      <c r="A60" s="1">
        <v>42217</v>
      </c>
      <c r="B60" s="6">
        <v>7.2556820000000002</v>
      </c>
      <c r="C60" s="6">
        <v>-1.9047320000000001</v>
      </c>
      <c r="D60" s="6">
        <f t="shared" si="1"/>
        <v>1.9047320000000001</v>
      </c>
      <c r="E60" s="379">
        <f t="shared" si="0"/>
        <v>5.3509500000000001</v>
      </c>
      <c r="G60" s="43"/>
      <c r="H60" s="17"/>
    </row>
    <row r="61" spans="1:8" x14ac:dyDescent="0.2">
      <c r="A61" s="1">
        <v>42248</v>
      </c>
      <c r="B61" s="6">
        <v>6.8174530000000004</v>
      </c>
      <c r="C61" s="6">
        <v>-2.3109120000000001</v>
      </c>
      <c r="D61" s="6">
        <f t="shared" si="1"/>
        <v>2.3109120000000001</v>
      </c>
      <c r="E61" s="379">
        <f t="shared" ref="E61:E92" si="2">+C61+B61</f>
        <v>4.5065410000000004</v>
      </c>
      <c r="G61" s="43"/>
      <c r="H61" s="17"/>
    </row>
    <row r="62" spans="1:8" x14ac:dyDescent="0.2">
      <c r="A62" s="1">
        <v>42278</v>
      </c>
      <c r="B62" s="6">
        <v>6.6021879999999999</v>
      </c>
      <c r="C62" s="6">
        <v>-2.377224</v>
      </c>
      <c r="D62" s="6">
        <f t="shared" si="1"/>
        <v>2.377224</v>
      </c>
      <c r="E62" s="379">
        <f t="shared" si="2"/>
        <v>4.2249639999999999</v>
      </c>
      <c r="G62" s="43"/>
      <c r="H62" s="17"/>
    </row>
    <row r="63" spans="1:8" x14ac:dyDescent="0.2">
      <c r="A63" s="1">
        <v>42309</v>
      </c>
      <c r="B63" s="6">
        <v>7.051253</v>
      </c>
      <c r="C63" s="6">
        <v>-2.8034789999999998</v>
      </c>
      <c r="D63" s="6">
        <f t="shared" si="1"/>
        <v>2.8034789999999998</v>
      </c>
      <c r="E63" s="379">
        <f t="shared" si="2"/>
        <v>4.2477739999999997</v>
      </c>
      <c r="G63" s="43"/>
      <c r="H63" s="17"/>
    </row>
    <row r="64" spans="1:8" x14ac:dyDescent="0.2">
      <c r="A64" s="1">
        <v>42339</v>
      </c>
      <c r="B64" s="6">
        <v>7.5097639999999997</v>
      </c>
      <c r="C64" s="6">
        <v>-3.0336080000000001</v>
      </c>
      <c r="D64" s="6">
        <f t="shared" si="1"/>
        <v>3.0336080000000001</v>
      </c>
      <c r="E64" s="379">
        <f t="shared" si="2"/>
        <v>4.4761559999999996</v>
      </c>
      <c r="G64" s="43"/>
      <c r="H64" s="17"/>
    </row>
    <row r="65" spans="1:8" x14ac:dyDescent="0.2">
      <c r="A65" s="1">
        <v>42370</v>
      </c>
      <c r="B65" s="6">
        <v>7.1254619999999997</v>
      </c>
      <c r="C65" s="6">
        <v>-2.3954680000000002</v>
      </c>
      <c r="D65" s="6">
        <f t="shared" si="1"/>
        <v>2.3954680000000002</v>
      </c>
      <c r="E65" s="379">
        <f t="shared" si="2"/>
        <v>4.7299939999999996</v>
      </c>
      <c r="G65" s="43"/>
      <c r="H65" s="17"/>
    </row>
    <row r="66" spans="1:8" x14ac:dyDescent="0.2">
      <c r="A66" s="1">
        <v>42401</v>
      </c>
      <c r="B66" s="6">
        <v>7.4596780000000003</v>
      </c>
      <c r="C66" s="6">
        <v>-2.3276460000000001</v>
      </c>
      <c r="D66" s="6">
        <f t="shared" si="1"/>
        <v>2.3276460000000001</v>
      </c>
      <c r="E66" s="379">
        <f t="shared" si="2"/>
        <v>5.1320320000000006</v>
      </c>
      <c r="G66" s="43"/>
      <c r="H66" s="17"/>
    </row>
    <row r="67" spans="1:8" x14ac:dyDescent="0.2">
      <c r="A67" s="1">
        <v>42430</v>
      </c>
      <c r="B67" s="6">
        <v>7.416506</v>
      </c>
      <c r="C67" s="6">
        <v>-2.5068570000000001</v>
      </c>
      <c r="D67" s="6">
        <f t="shared" si="1"/>
        <v>2.5068570000000001</v>
      </c>
      <c r="E67" s="379">
        <f t="shared" si="2"/>
        <v>4.9096489999999999</v>
      </c>
      <c r="G67" s="43"/>
      <c r="H67" s="17"/>
    </row>
    <row r="68" spans="1:8" x14ac:dyDescent="0.2">
      <c r="A68" s="1">
        <v>42461</v>
      </c>
      <c r="B68" s="6">
        <v>6.987679</v>
      </c>
      <c r="C68" s="6">
        <v>-2.3609049999999998</v>
      </c>
      <c r="D68" s="6">
        <f t="shared" si="1"/>
        <v>2.3609049999999998</v>
      </c>
      <c r="E68" s="379">
        <f t="shared" si="2"/>
        <v>4.6267740000000002</v>
      </c>
      <c r="G68" s="43"/>
      <c r="H68" s="17"/>
    </row>
    <row r="69" spans="1:8" x14ac:dyDescent="0.2">
      <c r="A69" s="1">
        <v>42491</v>
      </c>
      <c r="B69" s="6">
        <v>7.1398349999999997</v>
      </c>
      <c r="C69" s="6">
        <v>-2.6985999999999999</v>
      </c>
      <c r="D69" s="6">
        <f t="shared" si="1"/>
        <v>2.6985999999999999</v>
      </c>
      <c r="E69" s="379">
        <f t="shared" si="2"/>
        <v>4.4412349999999998</v>
      </c>
      <c r="G69" s="43"/>
      <c r="H69" s="17"/>
    </row>
    <row r="70" spans="1:8" x14ac:dyDescent="0.2">
      <c r="A70" s="1">
        <v>42522</v>
      </c>
      <c r="B70" s="6">
        <v>7.0295759999999996</v>
      </c>
      <c r="C70" s="6">
        <v>-2.4123610000000002</v>
      </c>
      <c r="D70" s="6">
        <f t="shared" si="1"/>
        <v>2.4123610000000002</v>
      </c>
      <c r="E70" s="379">
        <f t="shared" si="2"/>
        <v>4.6172149999999998</v>
      </c>
      <c r="G70" s="43"/>
      <c r="H70" s="17"/>
    </row>
    <row r="71" spans="1:8" x14ac:dyDescent="0.2">
      <c r="A71" s="1">
        <v>42552</v>
      </c>
      <c r="B71" s="6">
        <v>7.5604620000000002</v>
      </c>
      <c r="C71" s="6">
        <v>-2.2546580000000001</v>
      </c>
      <c r="D71" s="6">
        <f t="shared" si="1"/>
        <v>2.2546580000000001</v>
      </c>
      <c r="E71" s="379">
        <f t="shared" si="2"/>
        <v>5.3058040000000002</v>
      </c>
      <c r="G71" s="43"/>
      <c r="H71" s="17"/>
    </row>
    <row r="72" spans="1:8" x14ac:dyDescent="0.2">
      <c r="A72" s="1">
        <v>42583</v>
      </c>
      <c r="B72" s="6">
        <v>7.2951889999999997</v>
      </c>
      <c r="C72" s="6">
        <v>-2.0694590000000002</v>
      </c>
      <c r="D72" s="6">
        <f t="shared" si="1"/>
        <v>2.0694590000000002</v>
      </c>
      <c r="E72" s="379">
        <f t="shared" si="2"/>
        <v>5.2257299999999995</v>
      </c>
      <c r="G72" s="43"/>
      <c r="H72" s="17"/>
    </row>
    <row r="73" spans="1:8" x14ac:dyDescent="0.2">
      <c r="A73" s="1">
        <v>42614</v>
      </c>
      <c r="B73" s="6">
        <v>7.2657489999999996</v>
      </c>
      <c r="C73" s="6">
        <v>-2.5057140000000002</v>
      </c>
      <c r="D73" s="6">
        <f t="shared" si="1"/>
        <v>2.5057140000000002</v>
      </c>
      <c r="E73" s="379">
        <f t="shared" si="2"/>
        <v>4.7600349999999993</v>
      </c>
      <c r="G73" s="43"/>
      <c r="H73" s="17"/>
    </row>
    <row r="74" spans="1:8" x14ac:dyDescent="0.2">
      <c r="A74" s="1">
        <v>42644</v>
      </c>
      <c r="B74" s="6">
        <v>7.0681960000000004</v>
      </c>
      <c r="C74" s="6">
        <v>-2.3536769999999998</v>
      </c>
      <c r="D74" s="6">
        <f t="shared" si="1"/>
        <v>2.3536769999999998</v>
      </c>
      <c r="E74" s="379">
        <f t="shared" si="2"/>
        <v>4.714519000000001</v>
      </c>
      <c r="G74" s="43"/>
      <c r="H74" s="17"/>
    </row>
    <row r="75" spans="1:8" x14ac:dyDescent="0.2">
      <c r="A75" s="1">
        <v>42675</v>
      </c>
      <c r="B75" s="6">
        <v>7.417357</v>
      </c>
      <c r="C75" s="6">
        <v>-2.55078</v>
      </c>
      <c r="D75" s="6">
        <f t="shared" si="1"/>
        <v>2.55078</v>
      </c>
      <c r="E75" s="379">
        <f t="shared" si="2"/>
        <v>4.8665769999999995</v>
      </c>
      <c r="G75" s="43"/>
      <c r="H75" s="17"/>
    </row>
    <row r="76" spans="1:8" x14ac:dyDescent="0.2">
      <c r="A76" s="1">
        <v>42705</v>
      </c>
      <c r="B76" s="6">
        <v>7.3489389999999997</v>
      </c>
      <c r="C76" s="6">
        <v>-3.130363</v>
      </c>
      <c r="D76" s="6">
        <f t="shared" si="1"/>
        <v>3.130363</v>
      </c>
      <c r="E76" s="379">
        <f t="shared" si="2"/>
        <v>4.2185759999999997</v>
      </c>
      <c r="G76" s="43"/>
      <c r="H76" s="17"/>
    </row>
    <row r="77" spans="1:8" x14ac:dyDescent="0.2">
      <c r="A77" s="1">
        <v>42736</v>
      </c>
      <c r="B77" s="6">
        <v>7.7666180000000002</v>
      </c>
      <c r="C77" s="6">
        <v>-2.6661130000000002</v>
      </c>
      <c r="D77" s="6">
        <f t="shared" si="1"/>
        <v>2.6661130000000002</v>
      </c>
      <c r="E77" s="379">
        <f t="shared" si="2"/>
        <v>5.1005050000000001</v>
      </c>
      <c r="G77" s="43"/>
      <c r="H77" s="17"/>
    </row>
    <row r="78" spans="1:8" x14ac:dyDescent="0.2">
      <c r="A78" s="1">
        <v>42767</v>
      </c>
      <c r="B78" s="6">
        <v>6.7309140000000003</v>
      </c>
      <c r="C78" s="6">
        <v>-3.1582129999999999</v>
      </c>
      <c r="D78" s="6">
        <f t="shared" si="1"/>
        <v>3.1582129999999999</v>
      </c>
      <c r="E78" s="379">
        <f t="shared" si="2"/>
        <v>3.5727010000000003</v>
      </c>
      <c r="G78" s="43"/>
      <c r="H78" s="17"/>
    </row>
    <row r="79" spans="1:8" x14ac:dyDescent="0.2">
      <c r="A79" s="1">
        <v>42795</v>
      </c>
      <c r="B79" s="6">
        <v>7.2349480000000002</v>
      </c>
      <c r="C79" s="6">
        <v>-3.1051660000000001</v>
      </c>
      <c r="D79" s="6">
        <f t="shared" si="1"/>
        <v>3.1051660000000001</v>
      </c>
      <c r="E79" s="379">
        <f t="shared" si="2"/>
        <v>4.1297820000000005</v>
      </c>
      <c r="G79" s="43"/>
      <c r="H79" s="17"/>
    </row>
    <row r="80" spans="1:8" x14ac:dyDescent="0.2">
      <c r="A80" s="1">
        <v>42826</v>
      </c>
      <c r="B80" s="6">
        <v>7.0765719999999996</v>
      </c>
      <c r="C80" s="6">
        <v>-3.0317319999999999</v>
      </c>
      <c r="D80" s="6">
        <f t="shared" si="1"/>
        <v>3.0317319999999999</v>
      </c>
      <c r="E80" s="379">
        <f t="shared" si="2"/>
        <v>4.0448399999999998</v>
      </c>
      <c r="G80" s="43"/>
      <c r="H80" s="17"/>
    </row>
    <row r="81" spans="1:8" x14ac:dyDescent="0.2">
      <c r="A81" s="1">
        <v>42856</v>
      </c>
      <c r="B81" s="6">
        <v>7.3889509999999996</v>
      </c>
      <c r="C81" s="6">
        <v>-2.891391</v>
      </c>
      <c r="D81" s="6">
        <f t="shared" si="1"/>
        <v>2.891391</v>
      </c>
      <c r="E81" s="379">
        <f t="shared" si="2"/>
        <v>4.49756</v>
      </c>
      <c r="G81" s="43"/>
      <c r="H81" s="17"/>
    </row>
    <row r="82" spans="1:8" x14ac:dyDescent="0.2">
      <c r="A82" s="1">
        <v>42887</v>
      </c>
      <c r="B82" s="6">
        <v>7.2241460000000002</v>
      </c>
      <c r="C82" s="6">
        <v>-3.15083</v>
      </c>
      <c r="D82" s="6">
        <f t="shared" si="1"/>
        <v>3.15083</v>
      </c>
      <c r="E82" s="379">
        <f t="shared" si="2"/>
        <v>4.0733160000000002</v>
      </c>
      <c r="G82" s="43"/>
      <c r="H82" s="17"/>
    </row>
    <row r="83" spans="1:8" x14ac:dyDescent="0.2">
      <c r="A83" s="1">
        <v>42917</v>
      </c>
      <c r="B83" s="6">
        <v>6.9589410000000003</v>
      </c>
      <c r="C83" s="6">
        <v>-3.2961459999999998</v>
      </c>
      <c r="D83" s="6">
        <f t="shared" si="1"/>
        <v>3.2961459999999998</v>
      </c>
      <c r="E83" s="379">
        <f t="shared" si="2"/>
        <v>3.6627950000000005</v>
      </c>
      <c r="G83" s="43"/>
      <c r="H83" s="17"/>
    </row>
    <row r="84" spans="1:8" x14ac:dyDescent="0.2">
      <c r="A84" s="1">
        <v>42948</v>
      </c>
      <c r="B84" s="6">
        <v>7.1055869999999999</v>
      </c>
      <c r="C84" s="6">
        <v>-2.6586530000000002</v>
      </c>
      <c r="D84" s="6">
        <f t="shared" si="1"/>
        <v>2.6586530000000002</v>
      </c>
      <c r="E84" s="379">
        <f t="shared" si="2"/>
        <v>4.4469339999999997</v>
      </c>
      <c r="G84" s="43"/>
      <c r="H84" s="17"/>
    </row>
    <row r="85" spans="1:8" x14ac:dyDescent="0.2">
      <c r="A85" s="1">
        <v>42979</v>
      </c>
      <c r="B85" s="6">
        <v>5.860284</v>
      </c>
      <c r="C85" s="6">
        <v>-2.3966479999999999</v>
      </c>
      <c r="D85" s="6">
        <f t="shared" si="1"/>
        <v>2.3966479999999999</v>
      </c>
      <c r="E85" s="379">
        <f t="shared" si="2"/>
        <v>3.4636360000000002</v>
      </c>
      <c r="G85" s="43"/>
      <c r="H85" s="17"/>
    </row>
    <row r="86" spans="1:8" x14ac:dyDescent="0.2">
      <c r="A86" s="1">
        <v>43009</v>
      </c>
      <c r="B86" s="6">
        <v>5.9607099999999997</v>
      </c>
      <c r="C86" s="6">
        <v>-3.3061919999999998</v>
      </c>
      <c r="D86" s="6">
        <f t="shared" si="1"/>
        <v>3.3061919999999998</v>
      </c>
      <c r="E86" s="379">
        <f t="shared" si="2"/>
        <v>2.6545179999999999</v>
      </c>
      <c r="G86" s="43"/>
      <c r="H86" s="17"/>
    </row>
    <row r="87" spans="1:8" x14ac:dyDescent="0.2">
      <c r="A87" s="1">
        <v>43040</v>
      </c>
      <c r="B87" s="6">
        <v>6.1302190000000003</v>
      </c>
      <c r="C87" s="6">
        <v>-3.3980260000000002</v>
      </c>
      <c r="D87" s="6">
        <f t="shared" si="1"/>
        <v>3.3980260000000002</v>
      </c>
      <c r="E87" s="379">
        <f t="shared" si="2"/>
        <v>2.7321930000000001</v>
      </c>
      <c r="G87" s="43"/>
      <c r="H87" s="17"/>
    </row>
    <row r="88" spans="1:8" x14ac:dyDescent="0.2">
      <c r="A88" s="1">
        <v>43070</v>
      </c>
      <c r="B88" s="6">
        <v>6.2600389999999999</v>
      </c>
      <c r="C88" s="6">
        <v>-3.4608669999999999</v>
      </c>
      <c r="D88" s="6">
        <f t="shared" si="1"/>
        <v>3.4608669999999999</v>
      </c>
      <c r="E88" s="379">
        <f t="shared" si="2"/>
        <v>2.799172</v>
      </c>
      <c r="G88" s="43"/>
      <c r="H88" s="17"/>
    </row>
    <row r="89" spans="1:8" x14ac:dyDescent="0.2">
      <c r="A89" s="1">
        <v>43101</v>
      </c>
      <c r="B89" s="6">
        <v>6.6708629999999998</v>
      </c>
      <c r="C89" s="6">
        <v>-3.011517</v>
      </c>
      <c r="D89" s="6">
        <f t="shared" si="1"/>
        <v>3.011517</v>
      </c>
      <c r="E89" s="379">
        <f t="shared" si="2"/>
        <v>3.6593459999999998</v>
      </c>
      <c r="G89" s="43"/>
      <c r="H89" s="17"/>
    </row>
    <row r="90" spans="1:8" x14ac:dyDescent="0.2">
      <c r="A90" s="1">
        <v>43132</v>
      </c>
      <c r="B90" s="6">
        <v>5.8876819999999999</v>
      </c>
      <c r="C90" s="6">
        <v>-3.15124</v>
      </c>
      <c r="D90" s="6">
        <f t="shared" si="1"/>
        <v>3.15124</v>
      </c>
      <c r="E90" s="379">
        <f t="shared" si="2"/>
        <v>2.7364419999999998</v>
      </c>
      <c r="G90" s="43"/>
      <c r="H90" s="17"/>
    </row>
    <row r="91" spans="1:8" x14ac:dyDescent="0.2">
      <c r="A91" s="1">
        <v>43160</v>
      </c>
      <c r="B91" s="6">
        <v>5.9443020000000004</v>
      </c>
      <c r="C91" s="6">
        <v>-3.2283539999999999</v>
      </c>
      <c r="D91" s="6">
        <f t="shared" si="1"/>
        <v>3.2283539999999999</v>
      </c>
      <c r="E91" s="379">
        <f t="shared" si="2"/>
        <v>2.7159480000000005</v>
      </c>
      <c r="G91" s="43"/>
      <c r="H91" s="17"/>
    </row>
    <row r="92" spans="1:8" x14ac:dyDescent="0.2">
      <c r="A92" s="1">
        <v>43191</v>
      </c>
      <c r="B92" s="6">
        <v>6.4887170000000003</v>
      </c>
      <c r="C92" s="6">
        <v>-3.8546320000000001</v>
      </c>
      <c r="D92" s="6">
        <f t="shared" si="1"/>
        <v>3.8546320000000001</v>
      </c>
      <c r="E92" s="379">
        <f t="shared" si="2"/>
        <v>2.6340850000000002</v>
      </c>
      <c r="G92" s="43"/>
      <c r="H92" s="17"/>
    </row>
    <row r="93" spans="1:8" x14ac:dyDescent="0.2">
      <c r="A93" s="1">
        <v>43221</v>
      </c>
      <c r="B93" s="6">
        <v>5.8192089999999999</v>
      </c>
      <c r="C93" s="6">
        <v>-3.1074830000000002</v>
      </c>
      <c r="D93" s="6">
        <f t="shared" si="1"/>
        <v>3.1074830000000002</v>
      </c>
      <c r="E93" s="379">
        <f t="shared" ref="E93:E124" si="3">+C93+B93</f>
        <v>2.7117259999999996</v>
      </c>
      <c r="G93" s="43"/>
      <c r="H93" s="17"/>
    </row>
    <row r="94" spans="1:8" x14ac:dyDescent="0.2">
      <c r="A94" s="1">
        <v>43252</v>
      </c>
      <c r="B94" s="6">
        <v>6.2799519999999998</v>
      </c>
      <c r="C94" s="6">
        <v>-3.374676</v>
      </c>
      <c r="D94" s="6">
        <f t="shared" ref="D94:D124" si="4">+C94*-1</f>
        <v>3.374676</v>
      </c>
      <c r="E94" s="379">
        <f t="shared" si="3"/>
        <v>2.9052759999999997</v>
      </c>
      <c r="G94" s="43"/>
      <c r="H94" s="17"/>
    </row>
    <row r="95" spans="1:8" x14ac:dyDescent="0.2">
      <c r="A95" s="1">
        <v>43282</v>
      </c>
      <c r="B95" s="6">
        <v>5.7846330000000004</v>
      </c>
      <c r="C95" s="6">
        <v>-3.4358029999999999</v>
      </c>
      <c r="D95" s="6">
        <f t="shared" si="4"/>
        <v>3.4358029999999999</v>
      </c>
      <c r="E95" s="379">
        <f t="shared" si="3"/>
        <v>2.3488300000000004</v>
      </c>
      <c r="G95" s="43"/>
      <c r="H95" s="17"/>
    </row>
    <row r="96" spans="1:8" x14ac:dyDescent="0.2">
      <c r="A96" s="1">
        <v>43313</v>
      </c>
      <c r="B96" s="6">
        <v>6.2507859999999997</v>
      </c>
      <c r="C96" s="6">
        <v>-2.8620809999999999</v>
      </c>
      <c r="D96" s="6">
        <f t="shared" si="4"/>
        <v>2.8620809999999999</v>
      </c>
      <c r="E96" s="379">
        <f t="shared" si="3"/>
        <v>3.3887049999999999</v>
      </c>
      <c r="G96" s="43"/>
      <c r="H96" s="17"/>
    </row>
    <row r="97" spans="1:8" x14ac:dyDescent="0.2">
      <c r="A97" s="1">
        <v>43344</v>
      </c>
      <c r="B97" s="6">
        <v>5.4730999999999996</v>
      </c>
      <c r="C97" s="6">
        <v>-3.199719</v>
      </c>
      <c r="D97" s="6">
        <f t="shared" si="4"/>
        <v>3.199719</v>
      </c>
      <c r="E97" s="379">
        <f t="shared" si="3"/>
        <v>2.2733809999999997</v>
      </c>
      <c r="G97" s="43"/>
      <c r="H97" s="17"/>
    </row>
    <row r="98" spans="1:8" x14ac:dyDescent="0.2">
      <c r="A98" s="1">
        <v>43374</v>
      </c>
      <c r="B98" s="6">
        <v>4.986548</v>
      </c>
      <c r="C98" s="6">
        <v>-3.5875140000000001</v>
      </c>
      <c r="D98" s="6">
        <f t="shared" si="4"/>
        <v>3.5875140000000001</v>
      </c>
      <c r="E98" s="379">
        <f t="shared" si="3"/>
        <v>1.3990339999999999</v>
      </c>
      <c r="G98" s="43"/>
      <c r="H98" s="17"/>
    </row>
    <row r="99" spans="1:8" x14ac:dyDescent="0.2">
      <c r="A99" s="1">
        <v>43405</v>
      </c>
      <c r="B99" s="6">
        <v>4.8805170000000002</v>
      </c>
      <c r="C99" s="6">
        <v>-4.3360149999999997</v>
      </c>
      <c r="D99" s="6">
        <f t="shared" si="4"/>
        <v>4.3360149999999997</v>
      </c>
      <c r="E99" s="379">
        <f t="shared" si="3"/>
        <v>0.54450200000000049</v>
      </c>
      <c r="G99" s="43"/>
      <c r="H99" s="17"/>
    </row>
    <row r="100" spans="1:8" x14ac:dyDescent="0.2">
      <c r="A100" s="1">
        <v>43435</v>
      </c>
      <c r="B100" s="6">
        <v>4.5876469999999996</v>
      </c>
      <c r="C100" s="6">
        <v>-3.8153570000000001</v>
      </c>
      <c r="D100" s="6">
        <f t="shared" si="4"/>
        <v>3.8153570000000001</v>
      </c>
      <c r="E100" s="379">
        <f t="shared" si="3"/>
        <v>0.77228999999999948</v>
      </c>
      <c r="G100" s="43"/>
      <c r="H100" s="17"/>
    </row>
    <row r="101" spans="1:8" x14ac:dyDescent="0.2">
      <c r="A101" s="1">
        <v>43466</v>
      </c>
      <c r="B101" s="6">
        <v>4.9450370000000001</v>
      </c>
      <c r="C101" s="6">
        <v>-3.3561230000000002</v>
      </c>
      <c r="D101" s="6">
        <f t="shared" si="4"/>
        <v>3.3561230000000002</v>
      </c>
      <c r="E101" s="379">
        <f t="shared" si="3"/>
        <v>1.5889139999999999</v>
      </c>
      <c r="G101" s="43"/>
      <c r="H101" s="17"/>
    </row>
    <row r="102" spans="1:8" x14ac:dyDescent="0.2">
      <c r="A102" s="1">
        <v>43497</v>
      </c>
      <c r="B102" s="6">
        <v>3.6614939999999998</v>
      </c>
      <c r="C102" s="6">
        <v>-3.4859640000000001</v>
      </c>
      <c r="D102" s="6">
        <f t="shared" si="4"/>
        <v>3.4859640000000001</v>
      </c>
      <c r="E102" s="379">
        <f t="shared" si="3"/>
        <v>0.17552999999999974</v>
      </c>
      <c r="G102" s="43"/>
      <c r="H102" s="17"/>
    </row>
    <row r="103" spans="1:8" x14ac:dyDescent="0.2">
      <c r="A103" s="1">
        <v>43525</v>
      </c>
      <c r="B103" s="6">
        <v>4.0756569999999996</v>
      </c>
      <c r="C103" s="6">
        <v>-3.234019</v>
      </c>
      <c r="D103" s="6">
        <f t="shared" si="4"/>
        <v>3.234019</v>
      </c>
      <c r="E103" s="379">
        <f t="shared" si="3"/>
        <v>0.84163799999999966</v>
      </c>
      <c r="G103" s="43"/>
      <c r="H103" s="17"/>
    </row>
    <row r="104" spans="1:8" x14ac:dyDescent="0.2">
      <c r="A104" s="1">
        <v>43556</v>
      </c>
      <c r="B104" s="6">
        <v>4.1821799999999998</v>
      </c>
      <c r="C104" s="6">
        <v>-3.1648320000000001</v>
      </c>
      <c r="D104" s="6">
        <f t="shared" si="4"/>
        <v>3.1648320000000001</v>
      </c>
      <c r="E104" s="379">
        <f t="shared" si="3"/>
        <v>1.0173479999999997</v>
      </c>
      <c r="G104" s="43"/>
      <c r="H104" s="17"/>
    </row>
    <row r="105" spans="1:8" x14ac:dyDescent="0.2">
      <c r="A105" s="1">
        <v>43586</v>
      </c>
      <c r="B105" s="6">
        <v>4.2578009999999997</v>
      </c>
      <c r="C105" s="6">
        <v>-2.6750919999999998</v>
      </c>
      <c r="D105" s="6">
        <f t="shared" si="4"/>
        <v>2.6750919999999998</v>
      </c>
      <c r="E105" s="379">
        <f t="shared" si="3"/>
        <v>1.5827089999999999</v>
      </c>
      <c r="G105" s="43"/>
      <c r="H105" s="17"/>
    </row>
    <row r="106" spans="1:8" x14ac:dyDescent="0.2">
      <c r="A106" s="1">
        <v>43617</v>
      </c>
      <c r="B106" s="6">
        <v>4.0125999999999999</v>
      </c>
      <c r="C106" s="6">
        <v>-3.8361663648</v>
      </c>
      <c r="D106" s="6">
        <f t="shared" si="4"/>
        <v>3.8361663648</v>
      </c>
      <c r="E106" s="379">
        <f t="shared" si="3"/>
        <v>0.17643363519999999</v>
      </c>
      <c r="G106" s="43"/>
      <c r="H106" s="17"/>
    </row>
    <row r="107" spans="1:8" x14ac:dyDescent="0.2">
      <c r="A107" s="1">
        <v>43647</v>
      </c>
      <c r="B107" s="6">
        <v>4.1700532258000003</v>
      </c>
      <c r="C107" s="6">
        <v>-3.1428784470000002</v>
      </c>
      <c r="D107" s="6">
        <f t="shared" si="4"/>
        <v>3.1428784470000002</v>
      </c>
      <c r="E107" s="379">
        <f t="shared" si="3"/>
        <v>1.0271747788000001</v>
      </c>
      <c r="G107" s="43"/>
      <c r="H107" s="17"/>
    </row>
    <row r="108" spans="1:8" x14ac:dyDescent="0.2">
      <c r="A108" s="1">
        <v>43678</v>
      </c>
      <c r="B108" s="6">
        <v>4.7734889999999996</v>
      </c>
      <c r="C108" s="6">
        <v>-3.506338</v>
      </c>
      <c r="D108" s="6">
        <f t="shared" si="4"/>
        <v>3.506338</v>
      </c>
      <c r="E108" s="379">
        <f t="shared" si="3"/>
        <v>1.2671509999999997</v>
      </c>
      <c r="G108" s="43"/>
      <c r="H108" s="17"/>
    </row>
    <row r="109" spans="1:8" x14ac:dyDescent="0.2">
      <c r="A109" s="1">
        <v>43709</v>
      </c>
      <c r="B109" s="6">
        <v>4.1735930000000003</v>
      </c>
      <c r="C109" s="6">
        <v>-3.8414419999999998</v>
      </c>
      <c r="D109" s="6">
        <f t="shared" si="4"/>
        <v>3.8414419999999998</v>
      </c>
      <c r="E109" s="379">
        <f t="shared" si="3"/>
        <v>0.33215100000000053</v>
      </c>
      <c r="G109" s="43"/>
      <c r="H109" s="17"/>
    </row>
    <row r="110" spans="1:8" x14ac:dyDescent="0.2">
      <c r="A110" s="1">
        <v>43739</v>
      </c>
      <c r="B110" s="6">
        <v>3.9259590000000002</v>
      </c>
      <c r="C110" s="6">
        <v>-3.8685939999999999</v>
      </c>
      <c r="D110" s="6">
        <f t="shared" si="4"/>
        <v>3.8685939999999999</v>
      </c>
      <c r="E110" s="379">
        <f t="shared" si="3"/>
        <v>5.7365000000000332E-2</v>
      </c>
      <c r="G110" s="43"/>
      <c r="H110" s="17"/>
    </row>
    <row r="111" spans="1:8" x14ac:dyDescent="0.2">
      <c r="A111" s="1">
        <v>43770</v>
      </c>
      <c r="B111" s="6">
        <v>3.9110019999999999</v>
      </c>
      <c r="C111" s="6">
        <v>-3.9802439999999999</v>
      </c>
      <c r="D111" s="6">
        <f t="shared" si="4"/>
        <v>3.9802439999999999</v>
      </c>
      <c r="E111" s="379">
        <f t="shared" si="3"/>
        <v>-6.9242000000000026E-2</v>
      </c>
      <c r="G111" s="43"/>
      <c r="H111" s="17"/>
    </row>
    <row r="112" spans="1:8" x14ac:dyDescent="0.2">
      <c r="A112" s="1">
        <v>43800</v>
      </c>
      <c r="B112" s="6">
        <v>4.2122570000000001</v>
      </c>
      <c r="C112" s="6">
        <v>-4.603345</v>
      </c>
      <c r="D112" s="6">
        <f t="shared" si="4"/>
        <v>4.603345</v>
      </c>
      <c r="E112" s="379">
        <f t="shared" si="3"/>
        <v>-0.39108799999999988</v>
      </c>
      <c r="G112" s="43"/>
      <c r="H112" s="17"/>
    </row>
    <row r="113" spans="1:8" x14ac:dyDescent="0.2">
      <c r="A113" s="1">
        <v>43831</v>
      </c>
      <c r="B113" s="6">
        <v>4.0023619999999998</v>
      </c>
      <c r="C113" s="6">
        <v>-4.3946779999999999</v>
      </c>
      <c r="D113" s="6">
        <f t="shared" si="4"/>
        <v>4.3946779999999999</v>
      </c>
      <c r="E113" s="379">
        <f t="shared" si="3"/>
        <v>-0.39231600000000011</v>
      </c>
      <c r="G113" s="43"/>
      <c r="H113" s="17"/>
    </row>
    <row r="114" spans="1:8" x14ac:dyDescent="0.2">
      <c r="A114" s="1">
        <v>43862</v>
      </c>
      <c r="B114" s="6">
        <v>3.952607</v>
      </c>
      <c r="C114" s="6">
        <v>-4.578551</v>
      </c>
      <c r="D114" s="6">
        <f t="shared" si="4"/>
        <v>4.578551</v>
      </c>
      <c r="E114" s="379">
        <f t="shared" si="3"/>
        <v>-0.62594400000000006</v>
      </c>
      <c r="G114" s="43"/>
      <c r="H114" s="17"/>
    </row>
    <row r="115" spans="1:8" x14ac:dyDescent="0.2">
      <c r="A115" s="1">
        <v>43891</v>
      </c>
      <c r="B115" s="6">
        <v>4.4012370000000001</v>
      </c>
      <c r="C115" s="6">
        <v>-4.773949</v>
      </c>
      <c r="D115" s="6">
        <f t="shared" si="4"/>
        <v>4.773949</v>
      </c>
      <c r="E115" s="379">
        <f t="shared" si="3"/>
        <v>-0.37271199999999993</v>
      </c>
      <c r="G115" s="43"/>
      <c r="H115" s="17"/>
    </row>
    <row r="116" spans="1:8" x14ac:dyDescent="0.2">
      <c r="A116" s="1">
        <v>43922</v>
      </c>
      <c r="B116" s="6">
        <v>4.6440250000000001</v>
      </c>
      <c r="C116" s="6">
        <v>-4.8601520000000002</v>
      </c>
      <c r="D116" s="6">
        <f t="shared" si="4"/>
        <v>4.8601520000000002</v>
      </c>
      <c r="E116" s="379">
        <f t="shared" si="3"/>
        <v>-0.21612700000000018</v>
      </c>
      <c r="G116" s="43"/>
      <c r="H116" s="17"/>
    </row>
    <row r="117" spans="1:8" x14ac:dyDescent="0.2">
      <c r="A117" s="1">
        <v>43952</v>
      </c>
      <c r="B117" s="6">
        <v>4.7123150000000003</v>
      </c>
      <c r="C117" s="6">
        <v>-4.8431940000000004</v>
      </c>
      <c r="D117" s="6">
        <f t="shared" si="4"/>
        <v>4.8431940000000004</v>
      </c>
      <c r="E117" s="379">
        <f t="shared" si="3"/>
        <v>-0.13087900000000019</v>
      </c>
      <c r="G117" s="43"/>
      <c r="H117" s="17"/>
    </row>
    <row r="118" spans="1:8" x14ac:dyDescent="0.2">
      <c r="A118" s="1">
        <v>43983</v>
      </c>
      <c r="B118" s="6">
        <v>4.2699959999999999</v>
      </c>
      <c r="C118" s="6">
        <v>-4.4133110000000002</v>
      </c>
      <c r="D118" s="6">
        <f t="shared" si="4"/>
        <v>4.4133110000000002</v>
      </c>
      <c r="E118" s="379">
        <f t="shared" si="3"/>
        <v>-0.1433150000000003</v>
      </c>
      <c r="G118" s="43"/>
      <c r="H118" s="17"/>
    </row>
    <row r="119" spans="1:8" x14ac:dyDescent="0.2">
      <c r="A119" s="1">
        <v>44013</v>
      </c>
      <c r="B119" s="6">
        <v>4.3503230000000004</v>
      </c>
      <c r="C119" s="6">
        <v>-4.4283260000000002</v>
      </c>
      <c r="D119" s="6">
        <f t="shared" si="4"/>
        <v>4.4283260000000002</v>
      </c>
      <c r="E119" s="379">
        <f t="shared" si="3"/>
        <v>-7.8002999999999822E-2</v>
      </c>
      <c r="G119" s="43"/>
      <c r="H119" s="17"/>
    </row>
    <row r="120" spans="1:8" x14ac:dyDescent="0.2">
      <c r="A120" s="1">
        <v>44044</v>
      </c>
      <c r="B120" s="6">
        <v>4.473395</v>
      </c>
      <c r="C120" s="6">
        <v>-4.4283070000000002</v>
      </c>
      <c r="D120" s="6">
        <f t="shared" si="4"/>
        <v>4.4283070000000002</v>
      </c>
      <c r="E120" s="379">
        <f t="shared" si="3"/>
        <v>4.5087999999999795E-2</v>
      </c>
      <c r="G120" s="43"/>
      <c r="H120" s="17"/>
    </row>
    <row r="121" spans="1:8" x14ac:dyDescent="0.2">
      <c r="A121" s="1">
        <v>44075</v>
      </c>
      <c r="B121" s="6">
        <v>4.1051419999999998</v>
      </c>
      <c r="C121" s="6">
        <v>-4.9088320000000003</v>
      </c>
      <c r="D121" s="6">
        <f t="shared" si="4"/>
        <v>4.9088320000000003</v>
      </c>
      <c r="E121" s="379">
        <f t="shared" si="3"/>
        <v>-0.80369000000000046</v>
      </c>
      <c r="G121" s="43"/>
      <c r="H121" s="17"/>
    </row>
    <row r="122" spans="1:8" x14ac:dyDescent="0.2">
      <c r="A122" s="1">
        <v>44105</v>
      </c>
      <c r="B122" s="6">
        <v>4.190353</v>
      </c>
      <c r="C122" s="6">
        <v>-5.0194029999999996</v>
      </c>
      <c r="D122" s="6">
        <f t="shared" si="4"/>
        <v>5.0194029999999996</v>
      </c>
      <c r="E122" s="379">
        <f t="shared" si="3"/>
        <v>-0.82904999999999962</v>
      </c>
      <c r="G122" s="43"/>
      <c r="H122" s="17"/>
    </row>
    <row r="123" spans="1:8" x14ac:dyDescent="0.2">
      <c r="A123" s="1">
        <v>44136</v>
      </c>
      <c r="B123" s="6">
        <v>3.7823190000000002</v>
      </c>
      <c r="C123" s="6">
        <v>-4.9372809999999996</v>
      </c>
      <c r="D123" s="6">
        <f t="shared" si="4"/>
        <v>4.9372809999999996</v>
      </c>
      <c r="E123" s="379">
        <f t="shared" si="3"/>
        <v>-1.1549619999999994</v>
      </c>
      <c r="G123" s="43"/>
      <c r="H123" s="17"/>
    </row>
    <row r="124" spans="1:8" x14ac:dyDescent="0.2">
      <c r="A124" s="1">
        <v>44166</v>
      </c>
      <c r="B124" s="6">
        <v>3.747833</v>
      </c>
      <c r="C124" s="6">
        <v>-5.2473390000000002</v>
      </c>
      <c r="D124" s="6">
        <f t="shared" si="4"/>
        <v>5.2473390000000002</v>
      </c>
      <c r="E124" s="379">
        <f t="shared" si="3"/>
        <v>-1.4995060000000002</v>
      </c>
      <c r="G124" s="43"/>
      <c r="H124" s="17"/>
    </row>
    <row r="125" spans="1:8" x14ac:dyDescent="0.2">
      <c r="A125" s="1"/>
      <c r="B125" s="6"/>
      <c r="C125" s="6"/>
      <c r="D125" s="379"/>
      <c r="G125" s="43"/>
      <c r="H125" s="17"/>
    </row>
    <row r="126" spans="1:8" x14ac:dyDescent="0.2">
      <c r="A126" s="367" t="s">
        <v>552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360</v>
      </c>
    </row>
    <row r="130" spans="1:2" x14ac:dyDescent="0.2">
      <c r="A130" s="17">
        <v>79</v>
      </c>
      <c r="B130">
        <v>0</v>
      </c>
    </row>
    <row r="131" spans="1:2" x14ac:dyDescent="0.2">
      <c r="A131" s="17">
        <v>79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1"/>
    <col min="3" max="3" width="9.5703125" style="131" customWidth="1"/>
    <col min="4" max="14" width="9.140625" style="131"/>
    <col min="15" max="16" width="9.140625" style="133"/>
    <col min="17" max="17" width="9.140625" style="131"/>
    <col min="18" max="18" width="26.28515625" style="131" customWidth="1"/>
    <col min="19" max="27" width="9.140625" style="131"/>
    <col min="28" max="29" width="9.140625" style="133"/>
    <col min="30" max="16384" width="9.140625" style="131"/>
  </cols>
  <sheetData>
    <row r="1" spans="1:19" x14ac:dyDescent="0.25">
      <c r="N1" s="148"/>
      <c r="O1" s="192"/>
    </row>
    <row r="2" spans="1:19" ht="15.75" x14ac:dyDescent="0.25">
      <c r="A2" s="44" t="s">
        <v>550</v>
      </c>
    </row>
    <row r="3" spans="1:19" x14ac:dyDescent="0.25">
      <c r="A3" s="22" t="s">
        <v>16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R4" s="137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361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252</v>
      </c>
      <c r="S6" s="234" t="s">
        <v>245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249</v>
      </c>
      <c r="S7" s="235" t="s">
        <v>246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250</v>
      </c>
      <c r="S8" s="299" t="s">
        <v>247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251</v>
      </c>
      <c r="S9" s="299" t="s">
        <v>248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343" t="s">
        <v>444</v>
      </c>
      <c r="S10" s="344" t="s">
        <v>241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4" spans="2:13" x14ac:dyDescent="0.25">
      <c r="B24"/>
      <c r="C24"/>
      <c r="D24" s="573" t="s">
        <v>61</v>
      </c>
      <c r="E24" s="573"/>
      <c r="F24" s="573"/>
      <c r="G24" s="573"/>
      <c r="H24" s="573"/>
      <c r="I24" s="32"/>
      <c r="J24" s="573" t="s">
        <v>94</v>
      </c>
      <c r="K24" s="573"/>
      <c r="L24" s="573"/>
      <c r="M24" s="573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252</v>
      </c>
      <c r="D26" s="321">
        <v>1.2727268223999999</v>
      </c>
      <c r="E26" s="6">
        <v>1.4260384493</v>
      </c>
      <c r="F26" s="6">
        <v>1.7065453424999999</v>
      </c>
      <c r="G26" s="6">
        <v>1.9914838806999999</v>
      </c>
      <c r="H26" s="6">
        <v>2.2285458661000002</v>
      </c>
      <c r="I26" s="6"/>
      <c r="J26" s="6">
        <f t="shared" ref="J26:M27" si="0">E26-D26</f>
        <v>0.15331162690000011</v>
      </c>
      <c r="K26" s="6">
        <f t="shared" si="0"/>
        <v>0.28050689319999988</v>
      </c>
      <c r="L26" s="6">
        <f t="shared" si="0"/>
        <v>0.28493853820000004</v>
      </c>
      <c r="M26" s="6">
        <f t="shared" si="0"/>
        <v>0.23706198540000023</v>
      </c>
    </row>
    <row r="27" spans="2:13" x14ac:dyDescent="0.25">
      <c r="C27" s="142" t="s">
        <v>249</v>
      </c>
      <c r="D27" s="6">
        <v>1.1661939098</v>
      </c>
      <c r="E27" s="6">
        <v>1.2359809725999999</v>
      </c>
      <c r="F27" s="6">
        <v>1.3938274411</v>
      </c>
      <c r="G27" s="6">
        <v>1.5831951688999999</v>
      </c>
      <c r="H27" s="6">
        <v>1.6588935109</v>
      </c>
      <c r="I27" s="6"/>
      <c r="J27" s="6">
        <f t="shared" si="0"/>
        <v>6.978706279999991E-2</v>
      </c>
      <c r="K27" s="6">
        <f t="shared" si="0"/>
        <v>0.15784646850000006</v>
      </c>
      <c r="L27" s="6">
        <f t="shared" si="0"/>
        <v>0.18936772779999989</v>
      </c>
      <c r="M27" s="6">
        <f t="shared" si="0"/>
        <v>7.5698342000000141E-2</v>
      </c>
    </row>
    <row r="28" spans="2:13" x14ac:dyDescent="0.25">
      <c r="C28" s="142" t="s">
        <v>250</v>
      </c>
      <c r="D28" s="6">
        <v>0.63657878689000003</v>
      </c>
      <c r="E28" s="6">
        <v>0.66760292329000004</v>
      </c>
      <c r="F28" s="6">
        <v>0.74752027944999999</v>
      </c>
      <c r="G28" s="6">
        <v>0.84454083065999996</v>
      </c>
      <c r="H28" s="6">
        <v>0.88189816092999995</v>
      </c>
      <c r="I28" s="6"/>
      <c r="J28" s="6">
        <f t="shared" ref="J28:M29" si="1">E28-D28</f>
        <v>3.1024136400000013E-2</v>
      </c>
      <c r="K28" s="6">
        <f t="shared" si="1"/>
        <v>7.9917356159999953E-2</v>
      </c>
      <c r="L28" s="6">
        <f t="shared" si="1"/>
        <v>9.7020551209999972E-2</v>
      </c>
      <c r="M28" s="6">
        <f t="shared" si="1"/>
        <v>3.7357330269999989E-2</v>
      </c>
    </row>
    <row r="29" spans="2:13" x14ac:dyDescent="0.25">
      <c r="C29" s="143" t="s">
        <v>251</v>
      </c>
      <c r="D29" s="66">
        <v>0.43367212295000002</v>
      </c>
      <c r="E29" s="66">
        <v>0.45312288219000002</v>
      </c>
      <c r="F29" s="66">
        <v>0.50122196163999999</v>
      </c>
      <c r="G29" s="66">
        <v>0.55149125425000001</v>
      </c>
      <c r="H29" s="66">
        <v>0.58258382813999998</v>
      </c>
      <c r="I29" s="66"/>
      <c r="J29" s="66">
        <f t="shared" si="1"/>
        <v>1.9450759240000004E-2</v>
      </c>
      <c r="K29" s="66">
        <f t="shared" si="1"/>
        <v>4.8099079449999971E-2</v>
      </c>
      <c r="L29" s="66">
        <f t="shared" si="1"/>
        <v>5.0269292610000016E-2</v>
      </c>
      <c r="M29" s="66">
        <f t="shared" si="1"/>
        <v>3.1092573889999975E-2</v>
      </c>
    </row>
    <row r="30" spans="2:13" x14ac:dyDescent="0.25">
      <c r="C30" s="126" t="s">
        <v>232</v>
      </c>
      <c r="D30" s="12">
        <f>+SUM(D26:D29)</f>
        <v>3.5091716420399997</v>
      </c>
      <c r="E30" s="12">
        <f t="shared" ref="E30:H30" si="2">+SUM(E26:E29)</f>
        <v>3.7827452273800004</v>
      </c>
      <c r="F30" s="12">
        <f t="shared" si="2"/>
        <v>4.3491150246899997</v>
      </c>
      <c r="G30" s="12">
        <f t="shared" si="2"/>
        <v>4.9707111345100001</v>
      </c>
      <c r="H30" s="12">
        <f t="shared" si="2"/>
        <v>5.35192136607</v>
      </c>
      <c r="I30"/>
      <c r="J30" s="6">
        <f>+SUM(J26:J29)</f>
        <v>0.27357358534000004</v>
      </c>
      <c r="K30" s="6">
        <f t="shared" ref="K30:M30" si="3">+SUM(K26:K29)</f>
        <v>0.56636979730999992</v>
      </c>
      <c r="L30" s="6">
        <f t="shared" si="3"/>
        <v>0.62159610981999991</v>
      </c>
      <c r="M30" s="6">
        <f t="shared" si="3"/>
        <v>0.38121023156000033</v>
      </c>
    </row>
    <row r="31" spans="2:13" x14ac:dyDescent="0.25">
      <c r="C31" s="367" t="s">
        <v>552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7"/>
      <c r="C35" s="147"/>
      <c r="D35" s="147" t="s">
        <v>263</v>
      </c>
      <c r="E35" s="147" t="s">
        <v>239</v>
      </c>
      <c r="F35" s="468" t="s">
        <v>238</v>
      </c>
      <c r="G35" s="468" t="s">
        <v>480</v>
      </c>
    </row>
    <row r="36" spans="2:8" x14ac:dyDescent="0.25">
      <c r="B36" s="147">
        <f t="shared" ref="B36:B83" si="4">YEAR(C36)</f>
        <v>2017</v>
      </c>
      <c r="C36" s="444">
        <v>42736</v>
      </c>
      <c r="D36" s="483">
        <v>3.395032</v>
      </c>
      <c r="E36" s="136" t="e">
        <v>#N/A</v>
      </c>
      <c r="F36" s="482"/>
      <c r="G36" s="482">
        <v>3.395032</v>
      </c>
      <c r="H36" s="138"/>
    </row>
    <row r="37" spans="2:8" x14ac:dyDescent="0.25">
      <c r="B37" s="147">
        <f t="shared" si="4"/>
        <v>2017</v>
      </c>
      <c r="C37" s="444">
        <v>42767</v>
      </c>
      <c r="D37" s="483">
        <v>3.6327859999999998</v>
      </c>
      <c r="E37" s="136" t="e">
        <v>#N/A</v>
      </c>
      <c r="F37" s="482">
        <f t="shared" ref="F37:F46" si="5">AVERAGEIF($B$36:$B$97,B37,$G$36:$G$97)</f>
        <v>3.7820607499999999</v>
      </c>
      <c r="G37" s="482">
        <v>3.6327859999999998</v>
      </c>
      <c r="H37" s="138"/>
    </row>
    <row r="38" spans="2:8" x14ac:dyDescent="0.25">
      <c r="B38" s="147">
        <f t="shared" si="4"/>
        <v>2017</v>
      </c>
      <c r="C38" s="444">
        <v>42795</v>
      </c>
      <c r="D38" s="483">
        <v>3.6852580000000001</v>
      </c>
      <c r="E38" s="136" t="e">
        <v>#N/A</v>
      </c>
      <c r="F38" s="482">
        <f t="shared" si="5"/>
        <v>3.7820607499999999</v>
      </c>
      <c r="G38" s="482">
        <v>3.6852580000000001</v>
      </c>
      <c r="H38" s="138"/>
    </row>
    <row r="39" spans="2:8" x14ac:dyDescent="0.25">
      <c r="B39" s="147">
        <f t="shared" si="4"/>
        <v>2017</v>
      </c>
      <c r="C39" s="444">
        <v>42826</v>
      </c>
      <c r="D39" s="483">
        <v>3.6822330000000001</v>
      </c>
      <c r="E39" s="136" t="e">
        <v>#N/A</v>
      </c>
      <c r="F39" s="482">
        <f t="shared" si="5"/>
        <v>3.7820607499999999</v>
      </c>
      <c r="G39" s="482">
        <v>3.6822330000000001</v>
      </c>
      <c r="H39" s="138"/>
    </row>
    <row r="40" spans="2:8" x14ac:dyDescent="0.25">
      <c r="B40" s="147">
        <f t="shared" si="4"/>
        <v>2017</v>
      </c>
      <c r="C40" s="444">
        <v>42856</v>
      </c>
      <c r="D40" s="483">
        <v>3.7710970000000001</v>
      </c>
      <c r="E40" s="136" t="e">
        <v>#N/A</v>
      </c>
      <c r="F40" s="482">
        <f t="shared" si="5"/>
        <v>3.7820607499999999</v>
      </c>
      <c r="G40" s="482">
        <v>3.7710970000000001</v>
      </c>
      <c r="H40" s="138"/>
    </row>
    <row r="41" spans="2:8" x14ac:dyDescent="0.25">
      <c r="B41" s="147">
        <f t="shared" si="4"/>
        <v>2017</v>
      </c>
      <c r="C41" s="444">
        <v>42887</v>
      </c>
      <c r="D41" s="483">
        <v>3.8073000000000001</v>
      </c>
      <c r="E41" s="136" t="e">
        <v>#N/A</v>
      </c>
      <c r="F41" s="482">
        <f t="shared" si="5"/>
        <v>3.7820607499999999</v>
      </c>
      <c r="G41" s="482">
        <v>3.8073000000000001</v>
      </c>
      <c r="H41" s="138"/>
    </row>
    <row r="42" spans="2:8" x14ac:dyDescent="0.25">
      <c r="B42" s="147">
        <f t="shared" si="4"/>
        <v>2017</v>
      </c>
      <c r="C42" s="444">
        <v>42917</v>
      </c>
      <c r="D42" s="483">
        <v>3.8220969999999999</v>
      </c>
      <c r="E42" s="136" t="e">
        <v>#N/A</v>
      </c>
      <c r="F42" s="482">
        <f t="shared" si="5"/>
        <v>3.7820607499999999</v>
      </c>
      <c r="G42" s="482">
        <v>3.8220969999999999</v>
      </c>
      <c r="H42" s="138"/>
    </row>
    <row r="43" spans="2:8" x14ac:dyDescent="0.25">
      <c r="B43" s="147">
        <f t="shared" si="4"/>
        <v>2017</v>
      </c>
      <c r="C43" s="444">
        <v>42948</v>
      </c>
      <c r="D43" s="483">
        <v>3.7635160000000001</v>
      </c>
      <c r="E43" s="136" t="e">
        <v>#N/A</v>
      </c>
      <c r="F43" s="482">
        <f t="shared" si="5"/>
        <v>3.7820607499999999</v>
      </c>
      <c r="G43" s="482">
        <v>3.7635160000000001</v>
      </c>
      <c r="H43" s="138"/>
    </row>
    <row r="44" spans="2:8" x14ac:dyDescent="0.25">
      <c r="B44" s="147">
        <f t="shared" si="4"/>
        <v>2017</v>
      </c>
      <c r="C44" s="444">
        <v>42979</v>
      </c>
      <c r="D44" s="483">
        <v>3.731033</v>
      </c>
      <c r="E44" s="136" t="e">
        <v>#N/A</v>
      </c>
      <c r="F44" s="482">
        <f t="shared" si="5"/>
        <v>3.7820607499999999</v>
      </c>
      <c r="G44" s="482">
        <v>3.731033</v>
      </c>
      <c r="H44" s="138"/>
    </row>
    <row r="45" spans="2:8" x14ac:dyDescent="0.25">
      <c r="B45" s="147">
        <f t="shared" si="4"/>
        <v>2017</v>
      </c>
      <c r="C45" s="444">
        <v>43009</v>
      </c>
      <c r="D45" s="483">
        <v>4.0197419999999999</v>
      </c>
      <c r="E45" s="136" t="e">
        <v>#N/A</v>
      </c>
      <c r="F45" s="482">
        <f t="shared" si="5"/>
        <v>3.7820607499999999</v>
      </c>
      <c r="G45" s="482">
        <v>4.0197419999999999</v>
      </c>
      <c r="H45" s="138"/>
    </row>
    <row r="46" spans="2:8" x14ac:dyDescent="0.25">
      <c r="B46" s="147">
        <f t="shared" si="4"/>
        <v>2017</v>
      </c>
      <c r="C46" s="444">
        <v>43040</v>
      </c>
      <c r="D46" s="483">
        <v>4.1056670000000004</v>
      </c>
      <c r="E46" s="136" t="e">
        <v>#N/A</v>
      </c>
      <c r="F46" s="482">
        <f t="shared" si="5"/>
        <v>3.7820607499999999</v>
      </c>
      <c r="G46" s="482">
        <v>4.1056670000000004</v>
      </c>
      <c r="H46" s="138"/>
    </row>
    <row r="47" spans="2:8" x14ac:dyDescent="0.25">
      <c r="B47" s="147">
        <f t="shared" si="4"/>
        <v>2017</v>
      </c>
      <c r="C47" s="444">
        <v>43070</v>
      </c>
      <c r="D47" s="483">
        <v>3.9689679999999998</v>
      </c>
      <c r="E47" s="136" t="e">
        <v>#N/A</v>
      </c>
      <c r="F47" s="482"/>
      <c r="G47" s="482">
        <v>3.9689679999999998</v>
      </c>
      <c r="H47" s="138"/>
    </row>
    <row r="48" spans="2:8" x14ac:dyDescent="0.25">
      <c r="B48" s="147">
        <f t="shared" si="4"/>
        <v>2018</v>
      </c>
      <c r="C48" s="444">
        <v>43101</v>
      </c>
      <c r="D48" s="483">
        <v>3.8246449999999999</v>
      </c>
      <c r="E48" s="136" t="e">
        <v>#N/A</v>
      </c>
      <c r="F48" s="482"/>
      <c r="G48" s="482">
        <v>3.8246449999999999</v>
      </c>
      <c r="H48" s="138"/>
    </row>
    <row r="49" spans="2:8" x14ac:dyDescent="0.25">
      <c r="B49" s="147">
        <f t="shared" si="4"/>
        <v>2018</v>
      </c>
      <c r="C49" s="444">
        <v>43132</v>
      </c>
      <c r="D49" s="483">
        <v>4.02325</v>
      </c>
      <c r="E49" s="136" t="e">
        <v>#N/A</v>
      </c>
      <c r="F49" s="482">
        <f t="shared" ref="F49:F58" si="6">AVERAGEIF($B$36:$B$97,B49,$G$36:$G$97)</f>
        <v>4.3475380833333341</v>
      </c>
      <c r="G49" s="482">
        <v>4.02325</v>
      </c>
      <c r="H49" s="138"/>
    </row>
    <row r="50" spans="2:8" x14ac:dyDescent="0.25">
      <c r="B50" s="147">
        <f t="shared" si="4"/>
        <v>2018</v>
      </c>
      <c r="C50" s="444">
        <v>43160</v>
      </c>
      <c r="D50" s="483">
        <v>4.1732259999999997</v>
      </c>
      <c r="E50" s="136" t="e">
        <v>#N/A</v>
      </c>
      <c r="F50" s="482">
        <f t="shared" si="6"/>
        <v>4.3475380833333341</v>
      </c>
      <c r="G50" s="482">
        <v>4.1732259999999997</v>
      </c>
      <c r="H50" s="138"/>
    </row>
    <row r="51" spans="2:8" x14ac:dyDescent="0.25">
      <c r="B51" s="147">
        <f t="shared" si="4"/>
        <v>2018</v>
      </c>
      <c r="C51" s="444">
        <v>43191</v>
      </c>
      <c r="D51" s="483">
        <v>4.2598330000000004</v>
      </c>
      <c r="E51" s="136" t="e">
        <v>#N/A</v>
      </c>
      <c r="F51" s="482">
        <f t="shared" si="6"/>
        <v>4.3475380833333341</v>
      </c>
      <c r="G51" s="482">
        <v>4.2598330000000004</v>
      </c>
      <c r="H51" s="138"/>
    </row>
    <row r="52" spans="2:8" x14ac:dyDescent="0.25">
      <c r="B52" s="147">
        <f t="shared" si="4"/>
        <v>2018</v>
      </c>
      <c r="C52" s="444">
        <v>43221</v>
      </c>
      <c r="D52" s="483">
        <v>4.3214839999999999</v>
      </c>
      <c r="E52" s="136" t="e">
        <v>#N/A</v>
      </c>
      <c r="F52" s="482">
        <f t="shared" si="6"/>
        <v>4.3475380833333341</v>
      </c>
      <c r="G52" s="482">
        <v>4.3214839999999999</v>
      </c>
      <c r="H52" s="138"/>
    </row>
    <row r="53" spans="2:8" x14ac:dyDescent="0.25">
      <c r="B53" s="147">
        <f t="shared" si="4"/>
        <v>2018</v>
      </c>
      <c r="C53" s="444">
        <v>43252</v>
      </c>
      <c r="D53" s="483">
        <v>4.3256329999999998</v>
      </c>
      <c r="E53" s="136" t="e">
        <v>#N/A</v>
      </c>
      <c r="F53" s="482">
        <f t="shared" si="6"/>
        <v>4.3475380833333341</v>
      </c>
      <c r="G53" s="482">
        <v>4.3256329999999998</v>
      </c>
      <c r="H53" s="138"/>
    </row>
    <row r="54" spans="2:8" x14ac:dyDescent="0.25">
      <c r="B54" s="147">
        <f t="shared" si="4"/>
        <v>2018</v>
      </c>
      <c r="C54" s="444">
        <v>43282</v>
      </c>
      <c r="D54" s="483">
        <v>4.4112900000000002</v>
      </c>
      <c r="E54" s="136" t="e">
        <v>#N/A</v>
      </c>
      <c r="F54" s="482">
        <f t="shared" si="6"/>
        <v>4.3475380833333341</v>
      </c>
      <c r="G54" s="482">
        <v>4.4112900000000002</v>
      </c>
      <c r="H54" s="138"/>
    </row>
    <row r="55" spans="2:8" x14ac:dyDescent="0.25">
      <c r="B55" s="147">
        <f t="shared" si="4"/>
        <v>2018</v>
      </c>
      <c r="C55" s="444">
        <v>43313</v>
      </c>
      <c r="D55" s="483">
        <v>4.57</v>
      </c>
      <c r="E55" s="136" t="e">
        <v>#N/A</v>
      </c>
      <c r="F55" s="482">
        <f t="shared" si="6"/>
        <v>4.3475380833333341</v>
      </c>
      <c r="G55" s="482">
        <v>4.57</v>
      </c>
      <c r="H55" s="138"/>
    </row>
    <row r="56" spans="2:8" x14ac:dyDescent="0.25">
      <c r="B56" s="147">
        <f t="shared" si="4"/>
        <v>2018</v>
      </c>
      <c r="C56" s="444">
        <v>43344</v>
      </c>
      <c r="D56" s="483">
        <v>4.6311999999999998</v>
      </c>
      <c r="E56" s="136" t="e">
        <v>#N/A</v>
      </c>
      <c r="F56" s="482">
        <f t="shared" si="6"/>
        <v>4.3475380833333341</v>
      </c>
      <c r="G56" s="482">
        <v>4.6311999999999998</v>
      </c>
      <c r="H56" s="138"/>
    </row>
    <row r="57" spans="2:8" x14ac:dyDescent="0.25">
      <c r="B57" s="147">
        <f t="shared" si="4"/>
        <v>2018</v>
      </c>
      <c r="C57" s="444">
        <v>43374</v>
      </c>
      <c r="D57" s="483">
        <v>4.5804520000000002</v>
      </c>
      <c r="E57" s="136" t="e">
        <v>#N/A</v>
      </c>
      <c r="F57" s="482">
        <f t="shared" si="6"/>
        <v>4.3475380833333341</v>
      </c>
      <c r="G57" s="482">
        <v>4.5804520000000002</v>
      </c>
      <c r="H57" s="138"/>
    </row>
    <row r="58" spans="2:8" x14ac:dyDescent="0.25">
      <c r="B58" s="147">
        <f t="shared" si="4"/>
        <v>2018</v>
      </c>
      <c r="C58" s="444">
        <v>43405</v>
      </c>
      <c r="D58" s="483">
        <v>4.570767</v>
      </c>
      <c r="E58" s="136" t="e">
        <v>#N/A</v>
      </c>
      <c r="F58" s="482">
        <f t="shared" si="6"/>
        <v>4.3475380833333341</v>
      </c>
      <c r="G58" s="482">
        <v>4.570767</v>
      </c>
      <c r="H58" s="138"/>
    </row>
    <row r="59" spans="2:8" x14ac:dyDescent="0.25">
      <c r="B59" s="147">
        <f t="shared" si="4"/>
        <v>2018</v>
      </c>
      <c r="C59" s="444">
        <v>43435</v>
      </c>
      <c r="D59" s="483">
        <v>4.4786770000000002</v>
      </c>
      <c r="E59" s="136" t="e">
        <v>#N/A</v>
      </c>
      <c r="F59" s="482"/>
      <c r="G59" s="482">
        <v>4.4786770000000002</v>
      </c>
      <c r="H59" s="138"/>
    </row>
    <row r="60" spans="2:8" x14ac:dyDescent="0.25">
      <c r="B60" s="147">
        <f t="shared" si="4"/>
        <v>2019</v>
      </c>
      <c r="C60" s="444">
        <v>43466</v>
      </c>
      <c r="D60" s="483">
        <v>4.545032</v>
      </c>
      <c r="E60" s="136" t="e">
        <v>#N/A</v>
      </c>
      <c r="F60" s="482"/>
      <c r="G60" s="482">
        <v>4.545032</v>
      </c>
      <c r="H60" s="138"/>
    </row>
    <row r="61" spans="2:8" x14ac:dyDescent="0.25">
      <c r="B61" s="147">
        <f t="shared" si="4"/>
        <v>2019</v>
      </c>
      <c r="C61" s="444">
        <v>43497</v>
      </c>
      <c r="D61" s="483">
        <v>4.7059639999999998</v>
      </c>
      <c r="E61" s="136" t="e">
        <v>#N/A</v>
      </c>
      <c r="F61" s="482">
        <f t="shared" ref="F61:F70" si="7">AVERAGEIF($B$36:$B$97,B61,$G$36:$G$97)</f>
        <v>4.9695685307833335</v>
      </c>
      <c r="G61" s="482">
        <v>4.7059639999999998</v>
      </c>
      <c r="H61" s="138"/>
    </row>
    <row r="62" spans="2:8" x14ac:dyDescent="0.25">
      <c r="B62" s="147">
        <f t="shared" si="4"/>
        <v>2019</v>
      </c>
      <c r="C62" s="444">
        <v>43525</v>
      </c>
      <c r="D62" s="483">
        <v>4.7281610000000001</v>
      </c>
      <c r="E62" s="136" t="e">
        <v>#N/A</v>
      </c>
      <c r="F62" s="482">
        <f t="shared" si="7"/>
        <v>4.9695685307833335</v>
      </c>
      <c r="G62" s="482">
        <v>4.7281610000000001</v>
      </c>
      <c r="H62" s="138"/>
    </row>
    <row r="63" spans="2:8" x14ac:dyDescent="0.25">
      <c r="B63" s="147">
        <f t="shared" si="4"/>
        <v>2019</v>
      </c>
      <c r="C63" s="444">
        <v>43556</v>
      </c>
      <c r="D63" s="483">
        <v>4.7865669999999998</v>
      </c>
      <c r="E63" s="136" t="e">
        <v>#N/A</v>
      </c>
      <c r="F63" s="482">
        <f t="shared" si="7"/>
        <v>4.9695685307833335</v>
      </c>
      <c r="G63" s="482">
        <v>4.7865669999999998</v>
      </c>
      <c r="H63" s="138"/>
    </row>
    <row r="64" spans="2:8" x14ac:dyDescent="0.25">
      <c r="B64" s="147">
        <f t="shared" si="4"/>
        <v>2019</v>
      </c>
      <c r="C64" s="444">
        <v>43586</v>
      </c>
      <c r="D64" s="483">
        <v>4.8379029999999998</v>
      </c>
      <c r="E64" s="136" t="e">
        <v>#N/A</v>
      </c>
      <c r="F64" s="482">
        <f t="shared" si="7"/>
        <v>4.9695685307833335</v>
      </c>
      <c r="G64" s="482">
        <v>4.8379029999999998</v>
      </c>
      <c r="H64" s="138"/>
    </row>
    <row r="65" spans="2:8" x14ac:dyDescent="0.25">
      <c r="B65" s="147">
        <f t="shared" si="4"/>
        <v>2019</v>
      </c>
      <c r="C65" s="444">
        <v>43617</v>
      </c>
      <c r="D65" s="483">
        <v>4.8539804828999999</v>
      </c>
      <c r="E65" s="136" t="e">
        <v>#N/A</v>
      </c>
      <c r="F65" s="482">
        <f t="shared" si="7"/>
        <v>4.9695685307833335</v>
      </c>
      <c r="G65" s="482">
        <v>4.8539804828999999</v>
      </c>
      <c r="H65" s="138"/>
    </row>
    <row r="66" spans="2:8" x14ac:dyDescent="0.25">
      <c r="B66" s="147">
        <f t="shared" si="4"/>
        <v>2019</v>
      </c>
      <c r="C66" s="444">
        <v>43647</v>
      </c>
      <c r="D66" s="483">
        <v>4.9636698865</v>
      </c>
      <c r="E66" s="136">
        <v>4.9636698865</v>
      </c>
      <c r="F66" s="482">
        <f t="shared" si="7"/>
        <v>4.9695685307833335</v>
      </c>
      <c r="G66" s="482">
        <v>4.9636698865</v>
      </c>
      <c r="H66" s="138"/>
    </row>
    <row r="67" spans="2:8" x14ac:dyDescent="0.25">
      <c r="B67" s="147">
        <f t="shared" si="4"/>
        <v>2019</v>
      </c>
      <c r="C67" s="444">
        <v>43678</v>
      </c>
      <c r="D67" s="483" t="e">
        <v>#N/A</v>
      </c>
      <c r="E67" s="136">
        <v>5.0071519999999996</v>
      </c>
      <c r="F67" s="482">
        <f t="shared" si="7"/>
        <v>4.9695685307833335</v>
      </c>
      <c r="G67" s="482">
        <v>5.0071519999999996</v>
      </c>
      <c r="H67" s="138"/>
    </row>
    <row r="68" spans="2:8" x14ac:dyDescent="0.25">
      <c r="B68" s="147">
        <f t="shared" si="4"/>
        <v>2019</v>
      </c>
      <c r="C68" s="444">
        <v>43709</v>
      </c>
      <c r="D68" s="483" t="e">
        <v>#N/A</v>
      </c>
      <c r="E68" s="136">
        <v>5.238073</v>
      </c>
      <c r="F68" s="482">
        <f t="shared" si="7"/>
        <v>4.9695685307833335</v>
      </c>
      <c r="G68" s="482">
        <v>5.238073</v>
      </c>
      <c r="H68" s="138"/>
    </row>
    <row r="69" spans="2:8" x14ac:dyDescent="0.25">
      <c r="B69" s="147">
        <f t="shared" si="4"/>
        <v>2019</v>
      </c>
      <c r="C69" s="444">
        <v>43739</v>
      </c>
      <c r="D69" s="483" t="e">
        <v>#N/A</v>
      </c>
      <c r="E69" s="136">
        <v>5.32965</v>
      </c>
      <c r="F69" s="482">
        <f t="shared" si="7"/>
        <v>4.9695685307833335</v>
      </c>
      <c r="G69" s="482">
        <v>5.32965</v>
      </c>
      <c r="H69" s="138"/>
    </row>
    <row r="70" spans="2:8" x14ac:dyDescent="0.25">
      <c r="B70" s="147">
        <f t="shared" si="4"/>
        <v>2019</v>
      </c>
      <c r="C70" s="444">
        <v>43770</v>
      </c>
      <c r="D70" s="483" t="e">
        <v>#N/A</v>
      </c>
      <c r="E70" s="136">
        <v>5.3733430000000002</v>
      </c>
      <c r="F70" s="482">
        <f t="shared" si="7"/>
        <v>4.9695685307833335</v>
      </c>
      <c r="G70" s="482">
        <v>5.3733430000000002</v>
      </c>
      <c r="H70" s="138"/>
    </row>
    <row r="71" spans="2:8" x14ac:dyDescent="0.25">
      <c r="B71" s="147">
        <f t="shared" si="4"/>
        <v>2019</v>
      </c>
      <c r="C71" s="444">
        <v>43800</v>
      </c>
      <c r="D71" s="483" t="e">
        <v>#N/A</v>
      </c>
      <c r="E71" s="136">
        <v>5.2653270000000001</v>
      </c>
      <c r="F71" s="482"/>
      <c r="G71" s="482">
        <v>5.2653270000000001</v>
      </c>
      <c r="H71" s="138"/>
    </row>
    <row r="72" spans="2:8" x14ac:dyDescent="0.25">
      <c r="B72" s="147">
        <f t="shared" si="4"/>
        <v>2020</v>
      </c>
      <c r="C72" s="444">
        <v>43831</v>
      </c>
      <c r="D72" s="483" t="e">
        <v>#N/A</v>
      </c>
      <c r="E72" s="136">
        <v>5.2133890000000003</v>
      </c>
      <c r="F72" s="482"/>
      <c r="G72" s="482">
        <v>5.2133890000000003</v>
      </c>
      <c r="H72" s="138"/>
    </row>
    <row r="73" spans="2:8" x14ac:dyDescent="0.25">
      <c r="B73" s="147">
        <f t="shared" si="4"/>
        <v>2020</v>
      </c>
      <c r="C73" s="444">
        <v>43862</v>
      </c>
      <c r="D73" s="483" t="e">
        <v>#N/A</v>
      </c>
      <c r="E73" s="136">
        <v>5.196313</v>
      </c>
      <c r="F73" s="482">
        <f t="shared" ref="F73:F82" si="8">AVERAGEIF($B$36:$B$97,B73,$G$36:$G$97)</f>
        <v>5.3516045000000005</v>
      </c>
      <c r="G73" s="482">
        <v>5.196313</v>
      </c>
      <c r="H73" s="138"/>
    </row>
    <row r="74" spans="2:8" x14ac:dyDescent="0.25">
      <c r="B74" s="147">
        <f t="shared" si="4"/>
        <v>2020</v>
      </c>
      <c r="C74" s="444">
        <v>43891</v>
      </c>
      <c r="D74" s="483" t="e">
        <v>#N/A</v>
      </c>
      <c r="E74" s="136">
        <v>5.2427640000000002</v>
      </c>
      <c r="F74" s="482">
        <f t="shared" si="8"/>
        <v>5.3516045000000005</v>
      </c>
      <c r="G74" s="482">
        <v>5.2427640000000002</v>
      </c>
      <c r="H74" s="138"/>
    </row>
    <row r="75" spans="2:8" x14ac:dyDescent="0.25">
      <c r="B75" s="147">
        <f t="shared" si="4"/>
        <v>2020</v>
      </c>
      <c r="C75" s="444">
        <v>43922</v>
      </c>
      <c r="D75" s="483" t="e">
        <v>#N/A</v>
      </c>
      <c r="E75" s="136">
        <v>5.2512230000000004</v>
      </c>
      <c r="F75" s="482">
        <f t="shared" si="8"/>
        <v>5.3516045000000005</v>
      </c>
      <c r="G75" s="482">
        <v>5.2512230000000004</v>
      </c>
      <c r="H75" s="138"/>
    </row>
    <row r="76" spans="2:8" x14ac:dyDescent="0.25">
      <c r="B76" s="147">
        <f t="shared" si="4"/>
        <v>2020</v>
      </c>
      <c r="C76" s="444">
        <v>43952</v>
      </c>
      <c r="D76" s="483" t="e">
        <v>#N/A</v>
      </c>
      <c r="E76" s="136">
        <v>5.2493829999999999</v>
      </c>
      <c r="F76" s="482">
        <f t="shared" si="8"/>
        <v>5.3516045000000005</v>
      </c>
      <c r="G76" s="482">
        <v>5.2493829999999999</v>
      </c>
      <c r="H76" s="138"/>
    </row>
    <row r="77" spans="2:8" x14ac:dyDescent="0.25">
      <c r="B77" s="147">
        <f t="shared" si="4"/>
        <v>2020</v>
      </c>
      <c r="C77" s="444">
        <v>43983</v>
      </c>
      <c r="D77" s="483" t="e">
        <v>#N/A</v>
      </c>
      <c r="E77" s="136">
        <v>5.301031</v>
      </c>
      <c r="F77" s="482">
        <f t="shared" si="8"/>
        <v>5.3516045000000005</v>
      </c>
      <c r="G77" s="482">
        <v>5.301031</v>
      </c>
      <c r="H77" s="138"/>
    </row>
    <row r="78" spans="2:8" x14ac:dyDescent="0.25">
      <c r="B78" s="147">
        <f t="shared" si="4"/>
        <v>2020</v>
      </c>
      <c r="C78" s="444">
        <v>44013</v>
      </c>
      <c r="D78" s="483" t="e">
        <v>#N/A</v>
      </c>
      <c r="E78" s="136">
        <v>5.3483980000000004</v>
      </c>
      <c r="F78" s="482">
        <f t="shared" si="8"/>
        <v>5.3516045000000005</v>
      </c>
      <c r="G78" s="482">
        <v>5.3483980000000004</v>
      </c>
      <c r="H78" s="138"/>
    </row>
    <row r="79" spans="2:8" x14ac:dyDescent="0.25">
      <c r="B79" s="147">
        <f t="shared" si="4"/>
        <v>2020</v>
      </c>
      <c r="C79" s="444">
        <v>44044</v>
      </c>
      <c r="D79" s="483" t="e">
        <v>#N/A</v>
      </c>
      <c r="E79" s="136">
        <v>5.392131</v>
      </c>
      <c r="F79" s="482">
        <f t="shared" si="8"/>
        <v>5.3516045000000005</v>
      </c>
      <c r="G79" s="482">
        <v>5.392131</v>
      </c>
      <c r="H79" s="138"/>
    </row>
    <row r="80" spans="2:8" x14ac:dyDescent="0.25">
      <c r="B80" s="147">
        <f t="shared" si="4"/>
        <v>2020</v>
      </c>
      <c r="C80" s="444">
        <v>44075</v>
      </c>
      <c r="D80" s="483" t="e">
        <v>#N/A</v>
      </c>
      <c r="E80" s="136">
        <v>5.4896180000000001</v>
      </c>
      <c r="F80" s="482">
        <f t="shared" si="8"/>
        <v>5.3516045000000005</v>
      </c>
      <c r="G80" s="482">
        <v>5.4896180000000001</v>
      </c>
      <c r="H80" s="138"/>
    </row>
    <row r="81" spans="2:8" x14ac:dyDescent="0.25">
      <c r="B81" s="147">
        <f t="shared" si="4"/>
        <v>2020</v>
      </c>
      <c r="C81" s="444">
        <v>44105</v>
      </c>
      <c r="D81" s="483" t="e">
        <v>#N/A</v>
      </c>
      <c r="E81" s="136">
        <v>5.5168970000000002</v>
      </c>
      <c r="F81" s="482">
        <f t="shared" si="8"/>
        <v>5.3516045000000005</v>
      </c>
      <c r="G81" s="482">
        <v>5.5168970000000002</v>
      </c>
      <c r="H81" s="138"/>
    </row>
    <row r="82" spans="2:8" x14ac:dyDescent="0.25">
      <c r="B82" s="147">
        <f t="shared" si="4"/>
        <v>2020</v>
      </c>
      <c r="C82" s="444">
        <v>44136</v>
      </c>
      <c r="D82" s="483" t="e">
        <v>#N/A</v>
      </c>
      <c r="E82" s="136">
        <v>5.5591299999999997</v>
      </c>
      <c r="F82" s="482">
        <f t="shared" si="8"/>
        <v>5.3516045000000005</v>
      </c>
      <c r="G82" s="482">
        <v>5.5591299999999997</v>
      </c>
      <c r="H82" s="138"/>
    </row>
    <row r="83" spans="2:8" x14ac:dyDescent="0.25">
      <c r="B83" s="147">
        <f t="shared" si="4"/>
        <v>2020</v>
      </c>
      <c r="C83" s="444">
        <v>44166</v>
      </c>
      <c r="D83" s="483" t="e">
        <v>#N/A</v>
      </c>
      <c r="E83" s="136">
        <v>5.458977</v>
      </c>
      <c r="F83" s="482"/>
      <c r="G83" s="482">
        <v>5.458977</v>
      </c>
      <c r="H83" s="138"/>
    </row>
    <row r="84" spans="2:8" x14ac:dyDescent="0.25">
      <c r="C84" s="134"/>
      <c r="E84" s="140"/>
      <c r="F84" s="138"/>
      <c r="G84" s="140"/>
      <c r="H84" s="138"/>
    </row>
    <row r="85" spans="2:8" x14ac:dyDescent="0.25">
      <c r="C85" s="134"/>
      <c r="E85" s="140"/>
      <c r="F85" s="138"/>
      <c r="G85" s="140"/>
      <c r="H85" s="138"/>
    </row>
    <row r="86" spans="2:8" x14ac:dyDescent="0.25">
      <c r="C86" s="134"/>
      <c r="E86" s="140"/>
      <c r="F86" s="138"/>
      <c r="G86" s="140"/>
      <c r="H86" s="138"/>
    </row>
    <row r="87" spans="2:8" x14ac:dyDescent="0.25">
      <c r="C87" s="134"/>
      <c r="E87" s="140"/>
      <c r="F87" s="138"/>
      <c r="G87" s="140"/>
      <c r="H87" s="138"/>
    </row>
    <row r="88" spans="2:8" x14ac:dyDescent="0.25">
      <c r="C88" s="134"/>
      <c r="E88" s="140"/>
      <c r="F88" s="138"/>
      <c r="G88" s="140"/>
      <c r="H88" s="138"/>
    </row>
    <row r="89" spans="2:8" x14ac:dyDescent="0.25">
      <c r="B89" s="5"/>
      <c r="C89" s="5" t="s">
        <v>0</v>
      </c>
      <c r="E89" s="140"/>
      <c r="F89" s="138"/>
      <c r="G89" s="140"/>
      <c r="H89" s="138"/>
    </row>
    <row r="90" spans="2:8" x14ac:dyDescent="0.25">
      <c r="B90">
        <v>2.5</v>
      </c>
      <c r="C90" s="6">
        <v>0</v>
      </c>
      <c r="E90" s="140"/>
      <c r="F90" s="138"/>
      <c r="G90" s="140"/>
      <c r="H90" s="138"/>
    </row>
    <row r="91" spans="2:8" x14ac:dyDescent="0.25">
      <c r="B91">
        <v>2.5</v>
      </c>
      <c r="C91" s="6">
        <v>1</v>
      </c>
      <c r="E91" s="140"/>
      <c r="F91" s="138"/>
      <c r="G91" s="140"/>
      <c r="H91" s="138"/>
    </row>
    <row r="92" spans="2:8" x14ac:dyDescent="0.25">
      <c r="C92" s="134"/>
      <c r="E92" s="140"/>
      <c r="F92" s="138"/>
      <c r="G92" s="140"/>
      <c r="H92" s="138"/>
    </row>
    <row r="93" spans="2:8" x14ac:dyDescent="0.25">
      <c r="C93" s="134"/>
      <c r="E93" s="140"/>
      <c r="F93" s="138"/>
      <c r="G93" s="140"/>
      <c r="H93" s="138"/>
    </row>
    <row r="94" spans="2:8" x14ac:dyDescent="0.25">
      <c r="C94" s="134"/>
      <c r="E94" s="140"/>
      <c r="F94" s="138"/>
      <c r="G94" s="140"/>
      <c r="H94" s="138"/>
    </row>
    <row r="95" spans="2:8" x14ac:dyDescent="0.25">
      <c r="C95" s="134"/>
      <c r="E95" s="140"/>
      <c r="F95" s="138"/>
      <c r="G95" s="140"/>
      <c r="H95" s="138"/>
    </row>
    <row r="96" spans="2:8" x14ac:dyDescent="0.25">
      <c r="C96" s="134"/>
      <c r="E96" s="140"/>
      <c r="F96" s="138"/>
      <c r="G96" s="140"/>
      <c r="H96" s="138"/>
    </row>
    <row r="97" spans="3:8" x14ac:dyDescent="0.25">
      <c r="C97" s="134"/>
      <c r="E97" s="140"/>
      <c r="F97" s="138"/>
      <c r="G97" s="140"/>
      <c r="H97" s="138"/>
    </row>
    <row r="98" spans="3:8" x14ac:dyDescent="0.25"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42.2851562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252</v>
      </c>
      <c r="R6" s="234" t="s">
        <v>264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249</v>
      </c>
      <c r="R7" s="235" t="s">
        <v>265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250</v>
      </c>
      <c r="R8" s="235" t="s">
        <v>266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251</v>
      </c>
      <c r="R9" s="235" t="s">
        <v>267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488" t="s">
        <v>445</v>
      </c>
      <c r="R10" s="344" t="s">
        <v>446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4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4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4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4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4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4" x14ac:dyDescent="0.25">
      <c r="A24"/>
      <c r="B24"/>
      <c r="C24" s="573" t="s">
        <v>287</v>
      </c>
      <c r="D24" s="573"/>
      <c r="E24" s="573"/>
      <c r="F24" s="573"/>
      <c r="G24" s="573"/>
      <c r="H24" s="32"/>
      <c r="I24" s="573" t="s">
        <v>94</v>
      </c>
      <c r="J24" s="573"/>
      <c r="K24" s="573"/>
      <c r="L24" s="573"/>
    </row>
    <row r="25" spans="1:14" x14ac:dyDescent="0.25"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4" x14ac:dyDescent="0.25">
      <c r="A26" s="425"/>
      <c r="B26" s="426" t="s">
        <v>252</v>
      </c>
      <c r="C26" s="427">
        <v>1.1302386776</v>
      </c>
      <c r="D26" s="427">
        <v>1.2410547507</v>
      </c>
      <c r="E26" s="427">
        <v>1.4738601863</v>
      </c>
      <c r="F26" s="427">
        <v>1.6890125863000001</v>
      </c>
      <c r="G26" s="427">
        <v>1.8622237321999999</v>
      </c>
      <c r="H26" s="427"/>
      <c r="I26" s="427">
        <f t="shared" ref="I26:L29" si="0">D26-C26</f>
        <v>0.11081607310000008</v>
      </c>
      <c r="J26" s="427">
        <f t="shared" si="0"/>
        <v>0.2328054356</v>
      </c>
      <c r="K26" s="427">
        <f t="shared" si="0"/>
        <v>0.21515240000000002</v>
      </c>
      <c r="L26" s="427">
        <f t="shared" si="0"/>
        <v>0.17321114589999986</v>
      </c>
      <c r="M26" s="140"/>
      <c r="N26" s="345"/>
    </row>
    <row r="27" spans="1:14" x14ac:dyDescent="0.25">
      <c r="A27" s="425"/>
      <c r="B27" s="426" t="s">
        <v>249</v>
      </c>
      <c r="C27" s="427">
        <v>1.1298168579000001</v>
      </c>
      <c r="D27" s="427">
        <v>1.1172210027</v>
      </c>
      <c r="E27" s="427">
        <v>1.1612001151</v>
      </c>
      <c r="F27" s="427">
        <v>1.1803790300999999</v>
      </c>
      <c r="G27" s="427">
        <v>1.2168445765</v>
      </c>
      <c r="H27" s="427"/>
      <c r="I27" s="427">
        <f t="shared" si="0"/>
        <v>-1.2595855200000061E-2</v>
      </c>
      <c r="J27" s="427">
        <f t="shared" si="0"/>
        <v>4.3979112399999964E-2</v>
      </c>
      <c r="K27" s="427">
        <f t="shared" si="0"/>
        <v>1.9178914999999908E-2</v>
      </c>
      <c r="L27" s="427">
        <f t="shared" si="0"/>
        <v>3.6465546400000104E-2</v>
      </c>
      <c r="M27" s="140"/>
    </row>
    <row r="28" spans="1:14" x14ac:dyDescent="0.25">
      <c r="A28" s="425"/>
      <c r="B28" s="426" t="s">
        <v>250</v>
      </c>
      <c r="C28" s="427">
        <v>0.20977568579</v>
      </c>
      <c r="D28" s="427">
        <v>0.18214805479000001</v>
      </c>
      <c r="E28" s="427">
        <v>0.21941347671</v>
      </c>
      <c r="F28" s="427">
        <v>0.20638894521000001</v>
      </c>
      <c r="G28" s="427">
        <v>0.22843833825000001</v>
      </c>
      <c r="H28" s="427"/>
      <c r="I28" s="427">
        <f t="shared" si="0"/>
        <v>-2.7627630999999986E-2</v>
      </c>
      <c r="J28" s="427">
        <f t="shared" si="0"/>
        <v>3.7265421919999986E-2</v>
      </c>
      <c r="K28" s="427">
        <f t="shared" si="0"/>
        <v>-1.3024531499999992E-2</v>
      </c>
      <c r="L28" s="427">
        <f t="shared" si="0"/>
        <v>2.2049393040000004E-2</v>
      </c>
      <c r="M28" s="140"/>
    </row>
    <row r="29" spans="1:14" x14ac:dyDescent="0.25">
      <c r="A29" s="425"/>
      <c r="B29" s="428" t="s">
        <v>251</v>
      </c>
      <c r="C29" s="429">
        <v>6.6330035519000005E-2</v>
      </c>
      <c r="D29" s="429">
        <v>0.10243909589</v>
      </c>
      <c r="E29" s="429">
        <v>0.13244614247</v>
      </c>
      <c r="F29" s="429">
        <v>0.16715805041000001</v>
      </c>
      <c r="G29" s="429">
        <v>8.6730117213000002E-2</v>
      </c>
      <c r="H29" s="429"/>
      <c r="I29" s="429">
        <f t="shared" si="0"/>
        <v>3.6109060370999993E-2</v>
      </c>
      <c r="J29" s="429">
        <f t="shared" si="0"/>
        <v>3.0007046580000002E-2</v>
      </c>
      <c r="K29" s="429">
        <f t="shared" si="0"/>
        <v>3.4711907940000009E-2</v>
      </c>
      <c r="L29" s="429">
        <f t="shared" si="0"/>
        <v>-8.0427933197000007E-2</v>
      </c>
      <c r="M29" s="140"/>
    </row>
    <row r="30" spans="1:14" x14ac:dyDescent="0.25">
      <c r="B30" s="126" t="s">
        <v>232</v>
      </c>
      <c r="C30" s="6">
        <f t="shared" ref="C30:G30" si="1">+SUM(C26:C29)</f>
        <v>2.5361612568090002</v>
      </c>
      <c r="D30" s="6">
        <f t="shared" si="1"/>
        <v>2.6428629040799998</v>
      </c>
      <c r="E30" s="6">
        <f t="shared" si="1"/>
        <v>2.9869199205800001</v>
      </c>
      <c r="F30" s="6">
        <f t="shared" si="1"/>
        <v>3.2429386120199997</v>
      </c>
      <c r="G30" s="6">
        <f t="shared" si="1"/>
        <v>3.3942367641630002</v>
      </c>
      <c r="H30" s="6"/>
      <c r="I30" s="6">
        <f>+SUM(I26:I29)</f>
        <v>0.10670164727100002</v>
      </c>
      <c r="J30" s="6">
        <f t="shared" ref="J30:L30" si="2">+SUM(J26:J29)</f>
        <v>0.34405701649999998</v>
      </c>
      <c r="K30" s="6">
        <f t="shared" si="2"/>
        <v>0.25601869143999995</v>
      </c>
      <c r="L30" s="6">
        <f t="shared" si="2"/>
        <v>0.15129815214299996</v>
      </c>
      <c r="M30" s="140"/>
    </row>
    <row r="31" spans="1:14" x14ac:dyDescent="0.25">
      <c r="B31" s="367" t="s">
        <v>552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268</v>
      </c>
      <c r="D35" s="147" t="s">
        <v>239</v>
      </c>
      <c r="E35" s="468" t="s">
        <v>238</v>
      </c>
      <c r="F35" s="468" t="s">
        <v>480</v>
      </c>
    </row>
    <row r="36" spans="1:7" x14ac:dyDescent="0.25">
      <c r="A36" s="147">
        <f t="shared" ref="A36:A83" si="3">YEAR(B36)</f>
        <v>2017</v>
      </c>
      <c r="B36" s="444">
        <v>42736</v>
      </c>
      <c r="C36" s="483">
        <v>3.0485129999999998</v>
      </c>
      <c r="D36" s="136" t="e">
        <v>#N/A</v>
      </c>
      <c r="E36" s="482"/>
      <c r="F36" s="482">
        <v>3.0485129999999998</v>
      </c>
      <c r="G36" s="138"/>
    </row>
    <row r="37" spans="1:7" x14ac:dyDescent="0.25">
      <c r="A37" s="147">
        <f t="shared" si="3"/>
        <v>2017</v>
      </c>
      <c r="B37" s="444">
        <v>42767</v>
      </c>
      <c r="C37" s="483">
        <v>2.6554099999999998</v>
      </c>
      <c r="D37" s="136" t="e">
        <v>#N/A</v>
      </c>
      <c r="E37" s="482">
        <f t="shared" ref="E37:E46" si="4">AVERAGEIF($A$36:$A$97,A37,$F$36:$F$97)</f>
        <v>2.6421054166666664</v>
      </c>
      <c r="F37" s="482">
        <v>2.6554099999999998</v>
      </c>
      <c r="G37" s="138"/>
    </row>
    <row r="38" spans="1:7" x14ac:dyDescent="0.25">
      <c r="A38" s="147">
        <f t="shared" si="3"/>
        <v>2017</v>
      </c>
      <c r="B38" s="444">
        <v>42795</v>
      </c>
      <c r="C38" s="483">
        <v>2.7292900000000002</v>
      </c>
      <c r="D38" s="136" t="e">
        <v>#N/A</v>
      </c>
      <c r="E38" s="482">
        <f t="shared" si="4"/>
        <v>2.6421054166666664</v>
      </c>
      <c r="F38" s="482">
        <v>2.7292900000000002</v>
      </c>
      <c r="G38" s="138"/>
    </row>
    <row r="39" spans="1:7" x14ac:dyDescent="0.25">
      <c r="A39" s="147">
        <f t="shared" si="3"/>
        <v>2017</v>
      </c>
      <c r="B39" s="444">
        <v>42826</v>
      </c>
      <c r="C39" s="483">
        <v>2.5240390000000001</v>
      </c>
      <c r="D39" s="136" t="e">
        <v>#N/A</v>
      </c>
      <c r="E39" s="482">
        <f t="shared" si="4"/>
        <v>2.6421054166666664</v>
      </c>
      <c r="F39" s="482">
        <v>2.5240390000000001</v>
      </c>
      <c r="G39" s="138"/>
    </row>
    <row r="40" spans="1:7" x14ac:dyDescent="0.25">
      <c r="A40" s="147">
        <f t="shared" si="3"/>
        <v>2017</v>
      </c>
      <c r="B40" s="444">
        <v>42856</v>
      </c>
      <c r="C40" s="483">
        <v>2.4512649999999998</v>
      </c>
      <c r="D40" s="136" t="e">
        <v>#N/A</v>
      </c>
      <c r="E40" s="482">
        <f t="shared" si="4"/>
        <v>2.6421054166666664</v>
      </c>
      <c r="F40" s="482">
        <v>2.4512649999999998</v>
      </c>
      <c r="G40" s="138"/>
    </row>
    <row r="41" spans="1:7" x14ac:dyDescent="0.25">
      <c r="A41" s="147">
        <f t="shared" si="3"/>
        <v>2017</v>
      </c>
      <c r="B41" s="444">
        <v>42887</v>
      </c>
      <c r="C41" s="483">
        <v>2.478907</v>
      </c>
      <c r="D41" s="136" t="e">
        <v>#N/A</v>
      </c>
      <c r="E41" s="482">
        <f t="shared" si="4"/>
        <v>2.6421054166666664</v>
      </c>
      <c r="F41" s="482">
        <v>2.478907</v>
      </c>
      <c r="G41" s="138"/>
    </row>
    <row r="42" spans="1:7" x14ac:dyDescent="0.25">
      <c r="A42" s="147">
        <f t="shared" si="3"/>
        <v>2017</v>
      </c>
      <c r="B42" s="444">
        <v>42917</v>
      </c>
      <c r="C42" s="483">
        <v>2.587777</v>
      </c>
      <c r="D42" s="136" t="e">
        <v>#N/A</v>
      </c>
      <c r="E42" s="482">
        <f t="shared" si="4"/>
        <v>2.6421054166666664</v>
      </c>
      <c r="F42" s="482">
        <v>2.587777</v>
      </c>
      <c r="G42" s="138"/>
    </row>
    <row r="43" spans="1:7" x14ac:dyDescent="0.25">
      <c r="A43" s="147">
        <f t="shared" si="3"/>
        <v>2017</v>
      </c>
      <c r="B43" s="444">
        <v>42948</v>
      </c>
      <c r="C43" s="483">
        <v>2.2493460000000001</v>
      </c>
      <c r="D43" s="136" t="e">
        <v>#N/A</v>
      </c>
      <c r="E43" s="482">
        <f t="shared" si="4"/>
        <v>2.6421054166666664</v>
      </c>
      <c r="F43" s="482">
        <v>2.2493460000000001</v>
      </c>
      <c r="G43" s="138"/>
    </row>
    <row r="44" spans="1:7" x14ac:dyDescent="0.25">
      <c r="A44" s="147">
        <f t="shared" si="3"/>
        <v>2017</v>
      </c>
      <c r="B44" s="444">
        <v>42979</v>
      </c>
      <c r="C44" s="483">
        <v>2.3473290000000002</v>
      </c>
      <c r="D44" s="136" t="e">
        <v>#N/A</v>
      </c>
      <c r="E44" s="482">
        <f t="shared" si="4"/>
        <v>2.6421054166666664</v>
      </c>
      <c r="F44" s="482">
        <v>2.3473290000000002</v>
      </c>
      <c r="G44" s="138"/>
    </row>
    <row r="45" spans="1:7" x14ac:dyDescent="0.25">
      <c r="A45" s="147">
        <f t="shared" si="3"/>
        <v>2017</v>
      </c>
      <c r="B45" s="444">
        <v>43009</v>
      </c>
      <c r="C45" s="483">
        <v>2.6141139999999998</v>
      </c>
      <c r="D45" s="136" t="e">
        <v>#N/A</v>
      </c>
      <c r="E45" s="482">
        <f t="shared" si="4"/>
        <v>2.6421054166666664</v>
      </c>
      <c r="F45" s="482">
        <v>2.6141139999999998</v>
      </c>
      <c r="G45" s="138"/>
    </row>
    <row r="46" spans="1:7" x14ac:dyDescent="0.25">
      <c r="A46" s="147">
        <f t="shared" si="3"/>
        <v>2017</v>
      </c>
      <c r="B46" s="444">
        <v>43040</v>
      </c>
      <c r="C46" s="483">
        <v>2.9017499999999998</v>
      </c>
      <c r="D46" s="136" t="e">
        <v>#N/A</v>
      </c>
      <c r="E46" s="482">
        <f t="shared" si="4"/>
        <v>2.6421054166666664</v>
      </c>
      <c r="F46" s="482">
        <v>2.9017499999999998</v>
      </c>
      <c r="G46" s="138"/>
    </row>
    <row r="47" spans="1:7" x14ac:dyDescent="0.25">
      <c r="A47" s="147">
        <f t="shared" si="3"/>
        <v>2017</v>
      </c>
      <c r="B47" s="444">
        <v>43070</v>
      </c>
      <c r="C47" s="483">
        <v>3.1175250000000001</v>
      </c>
      <c r="D47" s="136" t="e">
        <v>#N/A</v>
      </c>
      <c r="E47" s="482"/>
      <c r="F47" s="482">
        <v>3.1175250000000001</v>
      </c>
      <c r="G47" s="138"/>
    </row>
    <row r="48" spans="1:7" x14ac:dyDescent="0.25">
      <c r="A48" s="147">
        <f t="shared" si="3"/>
        <v>2018</v>
      </c>
      <c r="B48" s="444">
        <v>43101</v>
      </c>
      <c r="C48" s="483">
        <v>3.45051</v>
      </c>
      <c r="D48" s="136" t="e">
        <v>#N/A</v>
      </c>
      <c r="E48" s="482"/>
      <c r="F48" s="482">
        <v>3.45051</v>
      </c>
      <c r="G48" s="138"/>
    </row>
    <row r="49" spans="1:7" x14ac:dyDescent="0.25">
      <c r="A49" s="147">
        <f t="shared" si="3"/>
        <v>2018</v>
      </c>
      <c r="B49" s="444">
        <v>43132</v>
      </c>
      <c r="C49" s="483">
        <v>3.119272</v>
      </c>
      <c r="D49" s="136" t="e">
        <v>#N/A</v>
      </c>
      <c r="E49" s="482">
        <f t="shared" ref="E49:E58" si="5">AVERAGEIF($A$36:$A$97,A49,$F$36:$F$97)</f>
        <v>2.9870759166666665</v>
      </c>
      <c r="F49" s="482">
        <v>3.119272</v>
      </c>
      <c r="G49" s="138"/>
    </row>
    <row r="50" spans="1:7" x14ac:dyDescent="0.25">
      <c r="A50" s="147">
        <f t="shared" si="3"/>
        <v>2018</v>
      </c>
      <c r="B50" s="444">
        <v>43160</v>
      </c>
      <c r="C50" s="483">
        <v>3.068619</v>
      </c>
      <c r="D50" s="136" t="e">
        <v>#N/A</v>
      </c>
      <c r="E50" s="482">
        <f t="shared" si="5"/>
        <v>2.9870759166666665</v>
      </c>
      <c r="F50" s="482">
        <v>3.068619</v>
      </c>
      <c r="G50" s="138"/>
    </row>
    <row r="51" spans="1:7" x14ac:dyDescent="0.25">
      <c r="A51" s="147">
        <f t="shared" si="3"/>
        <v>2018</v>
      </c>
      <c r="B51" s="444">
        <v>43191</v>
      </c>
      <c r="C51" s="483">
        <v>2.8299470000000002</v>
      </c>
      <c r="D51" s="136" t="e">
        <v>#N/A</v>
      </c>
      <c r="E51" s="482">
        <f t="shared" si="5"/>
        <v>2.9870759166666665</v>
      </c>
      <c r="F51" s="482">
        <v>2.8299470000000002</v>
      </c>
      <c r="G51" s="138"/>
    </row>
    <row r="52" spans="1:7" x14ac:dyDescent="0.25">
      <c r="A52" s="147">
        <f t="shared" si="3"/>
        <v>2018</v>
      </c>
      <c r="B52" s="444">
        <v>43221</v>
      </c>
      <c r="C52" s="483">
        <v>2.5431680000000001</v>
      </c>
      <c r="D52" s="136" t="e">
        <v>#N/A</v>
      </c>
      <c r="E52" s="482">
        <f t="shared" si="5"/>
        <v>2.9870759166666665</v>
      </c>
      <c r="F52" s="482">
        <v>2.5431680000000001</v>
      </c>
      <c r="G52" s="138"/>
    </row>
    <row r="53" spans="1:7" x14ac:dyDescent="0.25">
      <c r="A53" s="147">
        <f t="shared" si="3"/>
        <v>2018</v>
      </c>
      <c r="B53" s="444">
        <v>43252</v>
      </c>
      <c r="C53" s="483">
        <v>2.6319780000000002</v>
      </c>
      <c r="D53" s="136" t="e">
        <v>#N/A</v>
      </c>
      <c r="E53" s="482">
        <f t="shared" si="5"/>
        <v>2.9870759166666665</v>
      </c>
      <c r="F53" s="482">
        <v>2.6319780000000002</v>
      </c>
      <c r="G53" s="138"/>
    </row>
    <row r="54" spans="1:7" x14ac:dyDescent="0.25">
      <c r="A54" s="147">
        <f t="shared" si="3"/>
        <v>2018</v>
      </c>
      <c r="B54" s="444">
        <v>43282</v>
      </c>
      <c r="C54" s="483">
        <v>2.80559</v>
      </c>
      <c r="D54" s="136" t="e">
        <v>#N/A</v>
      </c>
      <c r="E54" s="482">
        <f t="shared" si="5"/>
        <v>2.9870759166666665</v>
      </c>
      <c r="F54" s="482">
        <v>2.80559</v>
      </c>
      <c r="G54" s="138"/>
    </row>
    <row r="55" spans="1:7" x14ac:dyDescent="0.25">
      <c r="A55" s="147">
        <f t="shared" si="3"/>
        <v>2018</v>
      </c>
      <c r="B55" s="444">
        <v>43313</v>
      </c>
      <c r="C55" s="483">
        <v>2.8889369999999999</v>
      </c>
      <c r="D55" s="136" t="e">
        <v>#N/A</v>
      </c>
      <c r="E55" s="482">
        <f t="shared" si="5"/>
        <v>2.9870759166666665</v>
      </c>
      <c r="F55" s="482">
        <v>2.8889369999999999</v>
      </c>
      <c r="G55" s="138"/>
    </row>
    <row r="56" spans="1:7" x14ac:dyDescent="0.25">
      <c r="A56" s="147">
        <f t="shared" si="3"/>
        <v>2018</v>
      </c>
      <c r="B56" s="444">
        <v>43344</v>
      </c>
      <c r="C56" s="483">
        <v>2.841199</v>
      </c>
      <c r="D56" s="136" t="e">
        <v>#N/A</v>
      </c>
      <c r="E56" s="482">
        <f t="shared" si="5"/>
        <v>2.9870759166666665</v>
      </c>
      <c r="F56" s="482">
        <v>2.841199</v>
      </c>
      <c r="G56" s="138"/>
    </row>
    <row r="57" spans="1:7" x14ac:dyDescent="0.25">
      <c r="A57" s="147">
        <f t="shared" si="3"/>
        <v>2018</v>
      </c>
      <c r="B57" s="444">
        <v>43374</v>
      </c>
      <c r="C57" s="483">
        <v>2.934542</v>
      </c>
      <c r="D57" s="136" t="e">
        <v>#N/A</v>
      </c>
      <c r="E57" s="482">
        <f t="shared" si="5"/>
        <v>2.9870759166666665</v>
      </c>
      <c r="F57" s="482">
        <v>2.934542</v>
      </c>
      <c r="G57" s="138"/>
    </row>
    <row r="58" spans="1:7" x14ac:dyDescent="0.25">
      <c r="A58" s="147">
        <f t="shared" si="3"/>
        <v>2018</v>
      </c>
      <c r="B58" s="444">
        <v>43405</v>
      </c>
      <c r="C58" s="483">
        <v>3.3055300000000001</v>
      </c>
      <c r="D58" s="136" t="e">
        <v>#N/A</v>
      </c>
      <c r="E58" s="482">
        <f t="shared" si="5"/>
        <v>2.9870759166666665</v>
      </c>
      <c r="F58" s="482">
        <v>3.3055300000000001</v>
      </c>
      <c r="G58" s="138"/>
    </row>
    <row r="59" spans="1:7" x14ac:dyDescent="0.25">
      <c r="A59" s="147">
        <f t="shared" si="3"/>
        <v>2018</v>
      </c>
      <c r="B59" s="444">
        <v>43435</v>
      </c>
      <c r="C59" s="483">
        <v>3.4256190000000002</v>
      </c>
      <c r="D59" s="136" t="e">
        <v>#N/A</v>
      </c>
      <c r="E59" s="482"/>
      <c r="F59" s="482">
        <v>3.4256190000000002</v>
      </c>
      <c r="G59" s="138"/>
    </row>
    <row r="60" spans="1:7" x14ac:dyDescent="0.25">
      <c r="A60" s="147">
        <f t="shared" si="3"/>
        <v>2019</v>
      </c>
      <c r="B60" s="444">
        <v>43466</v>
      </c>
      <c r="C60" s="483">
        <v>3.671217</v>
      </c>
      <c r="D60" s="136" t="e">
        <v>#N/A</v>
      </c>
      <c r="E60" s="482"/>
      <c r="F60" s="482">
        <v>3.671217</v>
      </c>
      <c r="G60" s="138"/>
    </row>
    <row r="61" spans="1:7" x14ac:dyDescent="0.25">
      <c r="A61" s="147">
        <f t="shared" si="3"/>
        <v>2019</v>
      </c>
      <c r="B61" s="444">
        <v>43497</v>
      </c>
      <c r="C61" s="483">
        <v>3.582106</v>
      </c>
      <c r="D61" s="136" t="e">
        <v>#N/A</v>
      </c>
      <c r="E61" s="482">
        <f t="shared" ref="E61:E70" si="6">AVERAGEIF($A$36:$A$97,A61,$F$36:$F$97)</f>
        <v>3.2441599360249995</v>
      </c>
      <c r="F61" s="482">
        <v>3.582106</v>
      </c>
      <c r="G61" s="138"/>
    </row>
    <row r="62" spans="1:7" x14ac:dyDescent="0.25">
      <c r="A62" s="147">
        <f t="shared" si="3"/>
        <v>2019</v>
      </c>
      <c r="B62" s="444">
        <v>43525</v>
      </c>
      <c r="C62" s="483">
        <v>3.2018800000000001</v>
      </c>
      <c r="D62" s="136" t="e">
        <v>#N/A</v>
      </c>
      <c r="E62" s="482">
        <f t="shared" si="6"/>
        <v>3.2441599360249995</v>
      </c>
      <c r="F62" s="482">
        <v>3.2018800000000001</v>
      </c>
      <c r="G62" s="138"/>
    </row>
    <row r="63" spans="1:7" x14ac:dyDescent="0.25">
      <c r="A63" s="147">
        <f t="shared" si="3"/>
        <v>2019</v>
      </c>
      <c r="B63" s="444">
        <v>43556</v>
      </c>
      <c r="C63" s="483">
        <v>2.8931369999999998</v>
      </c>
      <c r="D63" s="136" t="e">
        <v>#N/A</v>
      </c>
      <c r="E63" s="482">
        <f t="shared" si="6"/>
        <v>3.2441599360249995</v>
      </c>
      <c r="F63" s="482">
        <v>2.8931369999999998</v>
      </c>
      <c r="G63" s="138"/>
    </row>
    <row r="64" spans="1:7" x14ac:dyDescent="0.25">
      <c r="A64" s="147">
        <f t="shared" si="3"/>
        <v>2019</v>
      </c>
      <c r="B64" s="444">
        <v>43586</v>
      </c>
      <c r="C64" s="483">
        <v>2.7484139999999999</v>
      </c>
      <c r="D64" s="136" t="e">
        <v>#N/A</v>
      </c>
      <c r="E64" s="482">
        <f t="shared" si="6"/>
        <v>3.2441599360249995</v>
      </c>
      <c r="F64" s="482">
        <v>2.7484139999999999</v>
      </c>
      <c r="G64" s="138"/>
    </row>
    <row r="65" spans="1:7" x14ac:dyDescent="0.25">
      <c r="A65" s="147">
        <f t="shared" si="3"/>
        <v>2019</v>
      </c>
      <c r="B65" s="444">
        <v>43617</v>
      </c>
      <c r="C65" s="483">
        <v>2.6802953999999999</v>
      </c>
      <c r="D65" s="136" t="e">
        <v>#N/A</v>
      </c>
      <c r="E65" s="482">
        <f t="shared" si="6"/>
        <v>3.2441599360249995</v>
      </c>
      <c r="F65" s="482">
        <v>2.6802953999999999</v>
      </c>
      <c r="G65" s="138"/>
    </row>
    <row r="66" spans="1:7" x14ac:dyDescent="0.25">
      <c r="A66" s="147">
        <f t="shared" si="3"/>
        <v>2019</v>
      </c>
      <c r="B66" s="444">
        <v>43647</v>
      </c>
      <c r="C66" s="483">
        <v>3.1195308323000002</v>
      </c>
      <c r="D66" s="136">
        <v>3.1195308323000002</v>
      </c>
      <c r="E66" s="482">
        <f t="shared" si="6"/>
        <v>3.2441599360249995</v>
      </c>
      <c r="F66" s="482">
        <v>3.1195308323000002</v>
      </c>
      <c r="G66" s="138"/>
    </row>
    <row r="67" spans="1:7" x14ac:dyDescent="0.25">
      <c r="A67" s="147">
        <f t="shared" si="3"/>
        <v>2019</v>
      </c>
      <c r="B67" s="444">
        <v>43678</v>
      </c>
      <c r="C67" s="483" t="e">
        <v>#N/A</v>
      </c>
      <c r="D67" s="136">
        <v>3.0675379999999999</v>
      </c>
      <c r="E67" s="482">
        <f t="shared" si="6"/>
        <v>3.2441599360249995</v>
      </c>
      <c r="F67" s="482">
        <v>3.0675379999999999</v>
      </c>
      <c r="G67" s="138"/>
    </row>
    <row r="68" spans="1:7" x14ac:dyDescent="0.25">
      <c r="A68" s="147">
        <f t="shared" si="3"/>
        <v>2019</v>
      </c>
      <c r="B68" s="444">
        <v>43709</v>
      </c>
      <c r="C68" s="483" t="e">
        <v>#N/A</v>
      </c>
      <c r="D68" s="136">
        <v>3.2682310000000001</v>
      </c>
      <c r="E68" s="482">
        <f t="shared" si="6"/>
        <v>3.2441599360249995</v>
      </c>
      <c r="F68" s="482">
        <v>3.2682310000000001</v>
      </c>
      <c r="G68" s="138"/>
    </row>
    <row r="69" spans="1:7" x14ac:dyDescent="0.25">
      <c r="A69" s="147">
        <f t="shared" si="3"/>
        <v>2019</v>
      </c>
      <c r="B69" s="444">
        <v>43739</v>
      </c>
      <c r="C69" s="483" t="e">
        <v>#N/A</v>
      </c>
      <c r="D69" s="136">
        <v>3.334479</v>
      </c>
      <c r="E69" s="482">
        <f t="shared" si="6"/>
        <v>3.2441599360249995</v>
      </c>
      <c r="F69" s="482">
        <v>3.334479</v>
      </c>
      <c r="G69" s="138"/>
    </row>
    <row r="70" spans="1:7" x14ac:dyDescent="0.25">
      <c r="A70" s="147">
        <f t="shared" si="3"/>
        <v>2019</v>
      </c>
      <c r="B70" s="444">
        <v>43770</v>
      </c>
      <c r="C70" s="483" t="e">
        <v>#N/A</v>
      </c>
      <c r="D70" s="136">
        <v>3.5668630000000001</v>
      </c>
      <c r="E70" s="482">
        <f t="shared" si="6"/>
        <v>3.2441599360249995</v>
      </c>
      <c r="F70" s="482">
        <v>3.5668630000000001</v>
      </c>
      <c r="G70" s="138"/>
    </row>
    <row r="71" spans="1:7" x14ac:dyDescent="0.25">
      <c r="A71" s="147">
        <f t="shared" si="3"/>
        <v>2019</v>
      </c>
      <c r="B71" s="444">
        <v>43800</v>
      </c>
      <c r="C71" s="483" t="e">
        <v>#N/A</v>
      </c>
      <c r="D71" s="136">
        <v>3.7962280000000002</v>
      </c>
      <c r="E71" s="482"/>
      <c r="F71" s="482">
        <v>3.7962280000000002</v>
      </c>
      <c r="G71" s="138"/>
    </row>
    <row r="72" spans="1:7" x14ac:dyDescent="0.25">
      <c r="A72" s="147">
        <f t="shared" si="3"/>
        <v>2020</v>
      </c>
      <c r="B72" s="444">
        <v>43831</v>
      </c>
      <c r="C72" s="483" t="e">
        <v>#N/A</v>
      </c>
      <c r="D72" s="136">
        <v>3.821806</v>
      </c>
      <c r="E72" s="482"/>
      <c r="F72" s="482">
        <v>3.821806</v>
      </c>
      <c r="G72" s="138"/>
    </row>
    <row r="73" spans="1:7" x14ac:dyDescent="0.25">
      <c r="A73" s="147">
        <f t="shared" si="3"/>
        <v>2020</v>
      </c>
      <c r="B73" s="444">
        <v>43862</v>
      </c>
      <c r="C73" s="483" t="e">
        <v>#N/A</v>
      </c>
      <c r="D73" s="136">
        <v>3.580336</v>
      </c>
      <c r="E73" s="482">
        <f t="shared" ref="E73:E82" si="7">AVERAGEIF($A$36:$A$97,A73,$F$36:$F$97)</f>
        <v>3.3941913333333336</v>
      </c>
      <c r="F73" s="482">
        <v>3.580336</v>
      </c>
      <c r="G73" s="138"/>
    </row>
    <row r="74" spans="1:7" x14ac:dyDescent="0.25">
      <c r="A74" s="147">
        <f t="shared" si="3"/>
        <v>2020</v>
      </c>
      <c r="B74" s="444">
        <v>43891</v>
      </c>
      <c r="C74" s="483" t="e">
        <v>#N/A</v>
      </c>
      <c r="D74" s="136">
        <v>3.4209339999999999</v>
      </c>
      <c r="E74" s="482">
        <f t="shared" si="7"/>
        <v>3.3941913333333336</v>
      </c>
      <c r="F74" s="482">
        <v>3.4209339999999999</v>
      </c>
      <c r="G74" s="138"/>
    </row>
    <row r="75" spans="1:7" x14ac:dyDescent="0.25">
      <c r="A75" s="147">
        <f t="shared" si="3"/>
        <v>2020</v>
      </c>
      <c r="B75" s="444">
        <v>43922</v>
      </c>
      <c r="C75" s="483" t="e">
        <v>#N/A</v>
      </c>
      <c r="D75" s="136">
        <v>3.212545</v>
      </c>
      <c r="E75" s="482">
        <f t="shared" si="7"/>
        <v>3.3941913333333336</v>
      </c>
      <c r="F75" s="482">
        <v>3.212545</v>
      </c>
      <c r="G75" s="138"/>
    </row>
    <row r="76" spans="1:7" x14ac:dyDescent="0.25">
      <c r="A76" s="147">
        <f t="shared" si="3"/>
        <v>2020</v>
      </c>
      <c r="B76" s="444">
        <v>43952</v>
      </c>
      <c r="C76" s="483" t="e">
        <v>#N/A</v>
      </c>
      <c r="D76" s="136">
        <v>3.0702790000000002</v>
      </c>
      <c r="E76" s="482">
        <f t="shared" si="7"/>
        <v>3.3941913333333336</v>
      </c>
      <c r="F76" s="482">
        <v>3.0702790000000002</v>
      </c>
      <c r="G76" s="138"/>
    </row>
    <row r="77" spans="1:7" x14ac:dyDescent="0.25">
      <c r="A77" s="147">
        <f t="shared" si="3"/>
        <v>2020</v>
      </c>
      <c r="B77" s="444">
        <v>43983</v>
      </c>
      <c r="C77" s="483" t="e">
        <v>#N/A</v>
      </c>
      <c r="D77" s="136">
        <v>3.1404480000000001</v>
      </c>
      <c r="E77" s="482">
        <f t="shared" si="7"/>
        <v>3.3941913333333336</v>
      </c>
      <c r="F77" s="482">
        <v>3.1404480000000001</v>
      </c>
      <c r="G77" s="138"/>
    </row>
    <row r="78" spans="1:7" x14ac:dyDescent="0.25">
      <c r="A78" s="147">
        <f t="shared" si="3"/>
        <v>2020</v>
      </c>
      <c r="B78" s="444">
        <v>44013</v>
      </c>
      <c r="C78" s="483" t="e">
        <v>#N/A</v>
      </c>
      <c r="D78" s="136">
        <v>3.2722389999999999</v>
      </c>
      <c r="E78" s="482">
        <f t="shared" si="7"/>
        <v>3.3941913333333336</v>
      </c>
      <c r="F78" s="482">
        <v>3.2722389999999999</v>
      </c>
      <c r="G78" s="138"/>
    </row>
    <row r="79" spans="1:7" x14ac:dyDescent="0.25">
      <c r="A79" s="147">
        <f t="shared" si="3"/>
        <v>2020</v>
      </c>
      <c r="B79" s="444">
        <v>44044</v>
      </c>
      <c r="C79" s="483" t="e">
        <v>#N/A</v>
      </c>
      <c r="D79" s="136">
        <v>3.2254860000000001</v>
      </c>
      <c r="E79" s="482">
        <f t="shared" si="7"/>
        <v>3.3941913333333336</v>
      </c>
      <c r="F79" s="482">
        <v>3.2254860000000001</v>
      </c>
      <c r="G79" s="138"/>
    </row>
    <row r="80" spans="1:7" x14ac:dyDescent="0.25">
      <c r="A80" s="147">
        <f t="shared" si="3"/>
        <v>2020</v>
      </c>
      <c r="B80" s="444">
        <v>44075</v>
      </c>
      <c r="C80" s="483" t="e">
        <v>#N/A</v>
      </c>
      <c r="D80" s="136">
        <v>3.3001939999999998</v>
      </c>
      <c r="E80" s="482">
        <f t="shared" si="7"/>
        <v>3.3941913333333336</v>
      </c>
      <c r="F80" s="482">
        <v>3.3001939999999998</v>
      </c>
      <c r="G80" s="138"/>
    </row>
    <row r="81" spans="1:7" x14ac:dyDescent="0.25">
      <c r="A81" s="147">
        <f t="shared" si="3"/>
        <v>2020</v>
      </c>
      <c r="B81" s="444">
        <v>44105</v>
      </c>
      <c r="C81" s="483" t="e">
        <v>#N/A</v>
      </c>
      <c r="D81" s="136">
        <v>3.4328460000000001</v>
      </c>
      <c r="E81" s="482">
        <f t="shared" si="7"/>
        <v>3.3941913333333336</v>
      </c>
      <c r="F81" s="482">
        <v>3.4328460000000001</v>
      </c>
      <c r="G81" s="138"/>
    </row>
    <row r="82" spans="1:7" x14ac:dyDescent="0.25">
      <c r="A82" s="147">
        <f t="shared" si="3"/>
        <v>2020</v>
      </c>
      <c r="B82" s="444">
        <v>44136</v>
      </c>
      <c r="C82" s="483" t="e">
        <v>#N/A</v>
      </c>
      <c r="D82" s="136">
        <v>3.5347010000000001</v>
      </c>
      <c r="E82" s="482">
        <f t="shared" si="7"/>
        <v>3.3941913333333336</v>
      </c>
      <c r="F82" s="482">
        <v>3.5347010000000001</v>
      </c>
      <c r="G82" s="138"/>
    </row>
    <row r="83" spans="1:7" x14ac:dyDescent="0.25">
      <c r="A83" s="147">
        <f t="shared" si="3"/>
        <v>2020</v>
      </c>
      <c r="B83" s="444">
        <v>44166</v>
      </c>
      <c r="C83" s="483" t="e">
        <v>#N/A</v>
      </c>
      <c r="D83" s="136">
        <v>3.7184819999999998</v>
      </c>
      <c r="E83" s="482"/>
      <c r="F83" s="482">
        <v>3.7184819999999998</v>
      </c>
      <c r="G83" s="138"/>
    </row>
    <row r="84" spans="1:7" x14ac:dyDescent="0.25">
      <c r="B84" s="134"/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A89" s="5"/>
      <c r="B89" s="5" t="s">
        <v>0</v>
      </c>
      <c r="D89" s="140"/>
      <c r="F89" s="140"/>
      <c r="G89" s="138"/>
    </row>
    <row r="90" spans="1:7" x14ac:dyDescent="0.25">
      <c r="A90">
        <v>2.5</v>
      </c>
      <c r="B90" s="6">
        <v>-0.25</v>
      </c>
      <c r="D90" s="140"/>
      <c r="F90" s="140"/>
      <c r="G90" s="138"/>
    </row>
    <row r="91" spans="1:7" x14ac:dyDescent="0.25">
      <c r="A91">
        <v>2.5</v>
      </c>
      <c r="B91" s="6">
        <v>0.5</v>
      </c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5.7109375" style="171" customWidth="1"/>
    <col min="18" max="24" width="9.140625" style="171"/>
    <col min="25" max="25" width="27" style="171" customWidth="1"/>
    <col min="26" max="16384" width="9.140625" style="171"/>
  </cols>
  <sheetData>
    <row r="2" spans="1:25" ht="15.75" x14ac:dyDescent="0.25">
      <c r="A2" s="44" t="s">
        <v>550</v>
      </c>
      <c r="N2" s="382"/>
    </row>
    <row r="3" spans="1:25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25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  <c r="Y4" s="173"/>
    </row>
    <row r="5" spans="1:25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361</v>
      </c>
      <c r="R5" s="181"/>
      <c r="Y5" s="174"/>
    </row>
    <row r="6" spans="1:25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301" t="s">
        <v>363</v>
      </c>
      <c r="R6" s="302" t="s">
        <v>362</v>
      </c>
      <c r="Y6" s="174"/>
    </row>
    <row r="7" spans="1:25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303" t="s">
        <v>252</v>
      </c>
      <c r="R7" s="304" t="s">
        <v>364</v>
      </c>
      <c r="Y7" s="174"/>
    </row>
    <row r="8" spans="1:25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303" t="s">
        <v>250</v>
      </c>
      <c r="R8" s="304" t="s">
        <v>365</v>
      </c>
      <c r="Y8" s="174"/>
    </row>
    <row r="9" spans="1:25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305" t="s">
        <v>251</v>
      </c>
      <c r="R9" s="306" t="s">
        <v>366</v>
      </c>
      <c r="Y9" s="174"/>
    </row>
    <row r="10" spans="1:25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Y10" s="174"/>
    </row>
    <row r="11" spans="1:25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Y11" s="174"/>
    </row>
    <row r="12" spans="1:25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Y12" s="174"/>
    </row>
    <row r="13" spans="1:25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Y13" s="174"/>
    </row>
    <row r="14" spans="1:25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Y14" s="174"/>
    </row>
    <row r="15" spans="1:25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Y15" s="174"/>
    </row>
    <row r="16" spans="1:25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Y16" s="174"/>
    </row>
    <row r="17" spans="1:25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Y17" s="174"/>
    </row>
    <row r="18" spans="1:25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Y18" s="174"/>
    </row>
    <row r="19" spans="1:25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Y19" s="174"/>
    </row>
    <row r="20" spans="1:25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Y20" s="175"/>
    </row>
    <row r="21" spans="1:25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Y21" s="174"/>
    </row>
    <row r="22" spans="1:25" x14ac:dyDescent="0.25">
      <c r="Y22" s="174"/>
    </row>
    <row r="23" spans="1:25" x14ac:dyDescent="0.25">
      <c r="Y23" s="174"/>
    </row>
    <row r="24" spans="1:25" x14ac:dyDescent="0.25">
      <c r="Y24" s="174"/>
    </row>
    <row r="25" spans="1:25" x14ac:dyDescent="0.25">
      <c r="B25" s="171" t="s">
        <v>12</v>
      </c>
      <c r="C25" s="171">
        <v>2000</v>
      </c>
      <c r="D25" s="171">
        <v>2001</v>
      </c>
      <c r="E25" s="171">
        <v>2002</v>
      </c>
      <c r="F25" s="171">
        <v>2003</v>
      </c>
      <c r="G25" s="171">
        <v>2004</v>
      </c>
      <c r="H25" s="171">
        <v>2005</v>
      </c>
      <c r="I25" s="171">
        <v>2006</v>
      </c>
      <c r="J25" s="171">
        <v>2007</v>
      </c>
      <c r="K25" s="171">
        <v>2008</v>
      </c>
      <c r="L25" s="171">
        <v>2009</v>
      </c>
      <c r="M25" s="171">
        <v>2010</v>
      </c>
      <c r="N25" s="171">
        <v>2011</v>
      </c>
      <c r="O25" s="171">
        <v>2012</v>
      </c>
      <c r="P25" s="171">
        <v>2013</v>
      </c>
      <c r="Q25" s="171">
        <v>2014</v>
      </c>
      <c r="R25" s="171">
        <v>2015</v>
      </c>
      <c r="S25" s="171">
        <v>2016</v>
      </c>
      <c r="T25" s="171">
        <v>2017</v>
      </c>
      <c r="U25" s="171">
        <v>2018</v>
      </c>
      <c r="V25" s="171">
        <v>2019</v>
      </c>
      <c r="W25" s="171">
        <v>2020</v>
      </c>
      <c r="Y25" s="174"/>
    </row>
    <row r="26" spans="1:25" x14ac:dyDescent="0.25">
      <c r="A26" s="193"/>
      <c r="B26" s="346" t="s">
        <v>363</v>
      </c>
      <c r="C26" s="347">
        <v>0.10768759562999999</v>
      </c>
      <c r="D26" s="347">
        <v>0.11430879452000001</v>
      </c>
      <c r="E26" s="347">
        <v>9.0456027396999997E-2</v>
      </c>
      <c r="F26" s="347">
        <v>0.13054520548000001</v>
      </c>
      <c r="G26" s="347">
        <v>0.18103860383000001</v>
      </c>
      <c r="H26" s="347">
        <v>0.19568473973</v>
      </c>
      <c r="I26" s="347">
        <v>0.18233403288</v>
      </c>
      <c r="J26" s="347">
        <v>0.13933212603</v>
      </c>
      <c r="K26" s="347">
        <v>0.13245945081999999</v>
      </c>
      <c r="L26" s="347">
        <v>6.2311679452000002E-2</v>
      </c>
      <c r="M26" s="347">
        <v>1.1957284932E-2</v>
      </c>
      <c r="N26" s="347">
        <v>-1.4400742466E-2</v>
      </c>
      <c r="O26" s="347">
        <v>-5.4726745902000003E-2</v>
      </c>
      <c r="P26" s="347">
        <v>-0.17501223288000001</v>
      </c>
      <c r="Q26" s="347">
        <v>-0.31520172055000001</v>
      </c>
      <c r="R26" s="347">
        <v>-0.49121172329000001</v>
      </c>
      <c r="S26" s="347">
        <v>-0.65689627321999999</v>
      </c>
      <c r="T26" s="347">
        <v>-0.75761514794999996</v>
      </c>
      <c r="U26" s="347">
        <v>-0.81755601369999997</v>
      </c>
      <c r="V26" s="347">
        <v>-0.93580088877000001</v>
      </c>
      <c r="W26" s="347">
        <v>-1.0303450292</v>
      </c>
      <c r="Y26" s="174"/>
    </row>
    <row r="27" spans="1:25" x14ac:dyDescent="0.25">
      <c r="A27" s="193"/>
      <c r="B27" s="193" t="s">
        <v>252</v>
      </c>
      <c r="C27" s="172">
        <v>2.0838797813999999E-2</v>
      </c>
      <c r="D27" s="172">
        <v>4.3315068492999998E-3</v>
      </c>
      <c r="E27" s="172">
        <v>0</v>
      </c>
      <c r="F27" s="172">
        <v>2.5205479452000001E-4</v>
      </c>
      <c r="G27" s="172">
        <v>4.0382786885000002E-4</v>
      </c>
      <c r="H27" s="172">
        <v>6.3250958904E-4</v>
      </c>
      <c r="I27" s="172">
        <v>4.1865753424999999E-4</v>
      </c>
      <c r="J27" s="172">
        <v>3.2271780822000002E-4</v>
      </c>
      <c r="K27" s="172">
        <v>3.3015027321999998E-4</v>
      </c>
      <c r="L27" s="172">
        <v>3.5024383561999998E-4</v>
      </c>
      <c r="M27" s="172">
        <v>3.6958904110000001E-4</v>
      </c>
      <c r="N27" s="172">
        <v>3.2556164384000001E-4</v>
      </c>
      <c r="O27" s="172">
        <v>3.1379781420999998E-4</v>
      </c>
      <c r="P27" s="172">
        <v>3.3655616438000002E-4</v>
      </c>
      <c r="Q27" s="172">
        <v>-3.7509539725999998E-2</v>
      </c>
      <c r="R27" s="172">
        <v>-6.4610758904000004E-2</v>
      </c>
      <c r="S27" s="172">
        <v>-9.4826969945000006E-2</v>
      </c>
      <c r="T27" s="172">
        <v>-0.17759363013999999</v>
      </c>
      <c r="U27" s="172">
        <v>-0.25538894521</v>
      </c>
      <c r="V27" s="172">
        <v>-0.29879816684999999</v>
      </c>
      <c r="W27" s="172">
        <v>-0.37284043715999998</v>
      </c>
      <c r="Y27" s="174"/>
    </row>
    <row r="28" spans="1:25" x14ac:dyDescent="0.25">
      <c r="A28" s="193"/>
      <c r="B28" s="193" t="s">
        <v>250</v>
      </c>
      <c r="C28" s="172">
        <v>1.1940819671999999E-2</v>
      </c>
      <c r="D28" s="172">
        <v>4.3356958904000001E-2</v>
      </c>
      <c r="E28" s="172">
        <v>2.5012443836000001E-2</v>
      </c>
      <c r="F28" s="172">
        <v>3.8761643835999997E-2</v>
      </c>
      <c r="G28" s="172">
        <v>3.8184125683000003E-2</v>
      </c>
      <c r="H28" s="172">
        <v>7.8523120547999994E-2</v>
      </c>
      <c r="I28" s="172">
        <v>9.3106786301E-2</v>
      </c>
      <c r="J28" s="172">
        <v>5.0729624658000003E-2</v>
      </c>
      <c r="K28" s="172">
        <v>5.3002699453999998E-2</v>
      </c>
      <c r="L28" s="172">
        <v>1.9929290411E-2</v>
      </c>
      <c r="M28" s="172">
        <v>8.9503780822000004E-3</v>
      </c>
      <c r="N28" s="172">
        <v>4.8418904110000003E-4</v>
      </c>
      <c r="O28" s="172">
        <v>-1.3420355191000001E-3</v>
      </c>
      <c r="P28" s="172">
        <v>-8.9106547944999993E-3</v>
      </c>
      <c r="Q28" s="172">
        <v>-5.6081345205000001E-2</v>
      </c>
      <c r="R28" s="172">
        <v>-8.3071287670999999E-2</v>
      </c>
      <c r="S28" s="172">
        <v>-9.1469770492000002E-2</v>
      </c>
      <c r="T28" s="172">
        <v>-0.10744479726</v>
      </c>
      <c r="U28" s="172">
        <v>-0.15406365753000001</v>
      </c>
      <c r="V28" s="172">
        <v>-0.24284019096000001</v>
      </c>
      <c r="W28" s="172">
        <v>-0.29492302240000001</v>
      </c>
      <c r="Y28" s="176"/>
    </row>
    <row r="29" spans="1:25" x14ac:dyDescent="0.25">
      <c r="A29" s="193"/>
      <c r="B29" s="193" t="s">
        <v>251</v>
      </c>
      <c r="C29" s="172">
        <v>3.7838306011000002E-2</v>
      </c>
      <c r="D29" s="172">
        <v>4.2933783561999998E-2</v>
      </c>
      <c r="E29" s="172">
        <v>1.5747345204999999E-2</v>
      </c>
      <c r="F29" s="172">
        <v>4.3139224657999999E-2</v>
      </c>
      <c r="G29" s="172">
        <v>4.0103338798000002E-2</v>
      </c>
      <c r="H29" s="172">
        <v>4.0064265752999997E-2</v>
      </c>
      <c r="I29" s="172">
        <v>1.5807350684999999E-2</v>
      </c>
      <c r="J29" s="172">
        <v>1.5858863014E-2</v>
      </c>
      <c r="K29" s="172">
        <v>-1.2047642076999999E-2</v>
      </c>
      <c r="L29" s="172">
        <v>-2.748810137E-2</v>
      </c>
      <c r="M29" s="172">
        <v>-6.2860712329000003E-3</v>
      </c>
      <c r="N29" s="172">
        <v>-5.2482468492999999E-2</v>
      </c>
      <c r="O29" s="172">
        <v>-8.8676931693999997E-2</v>
      </c>
      <c r="P29" s="172">
        <v>-0.1031292137</v>
      </c>
      <c r="Q29" s="172">
        <v>-0.15163423562</v>
      </c>
      <c r="R29" s="172">
        <v>-0.17159679725999999</v>
      </c>
      <c r="S29" s="172">
        <v>-0.18785296721</v>
      </c>
      <c r="T29" s="172">
        <v>-0.16575221370000001</v>
      </c>
      <c r="U29" s="172">
        <v>-0.18021415616</v>
      </c>
      <c r="V29" s="172">
        <v>-0.19004480548</v>
      </c>
      <c r="W29" s="172">
        <v>-0.29803337841999999</v>
      </c>
      <c r="Y29" s="176"/>
    </row>
    <row r="30" spans="1:25" x14ac:dyDescent="0.25">
      <c r="B30" s="348" t="s">
        <v>367</v>
      </c>
      <c r="C30" s="349">
        <f t="shared" ref="C30" si="0">+SUM(C26:C29)</f>
        <v>0.17830551912699999</v>
      </c>
      <c r="D30" s="349">
        <f t="shared" ref="D30" si="1">+SUM(D26:D29)</f>
        <v>0.20493104383530003</v>
      </c>
      <c r="E30" s="349">
        <f t="shared" ref="E30" si="2">+SUM(E26:E29)</f>
        <v>0.13121581643800001</v>
      </c>
      <c r="F30" s="349">
        <f t="shared" ref="F30" si="3">+SUM(F26:F29)</f>
        <v>0.21269812876852001</v>
      </c>
      <c r="G30" s="349">
        <f t="shared" ref="G30" si="4">+SUM(G26:G29)</f>
        <v>0.25972989617984998</v>
      </c>
      <c r="H30" s="349">
        <f t="shared" ref="H30" si="5">+SUM(H26:H29)</f>
        <v>0.31490463562003995</v>
      </c>
      <c r="I30" s="349">
        <f t="shared" ref="I30" si="6">+SUM(I26:I29)</f>
        <v>0.29166682740025002</v>
      </c>
      <c r="J30" s="349">
        <f t="shared" ref="J30" si="7">+SUM(J26:J29)</f>
        <v>0.20624333151021998</v>
      </c>
      <c r="K30" s="349">
        <f t="shared" ref="K30" si="8">+SUM(K26:K29)</f>
        <v>0.17374465847022</v>
      </c>
      <c r="L30" s="349">
        <f t="shared" ref="L30" si="9">+SUM(L26:L29)</f>
        <v>5.5103112328620002E-2</v>
      </c>
      <c r="M30" s="349">
        <f t="shared" ref="M30" si="10">+SUM(M26:M29)</f>
        <v>1.49911808224E-2</v>
      </c>
      <c r="N30" s="349">
        <f t="shared" ref="N30" si="11">+SUM(N26:N29)</f>
        <v>-6.6073460274059997E-2</v>
      </c>
      <c r="O30" s="349">
        <f t="shared" ref="O30" si="12">+SUM(O26:O29)</f>
        <v>-0.14443191530089</v>
      </c>
      <c r="P30" s="349">
        <f t="shared" ref="P30" si="13">+SUM(P26:P29)</f>
        <v>-0.28671554521011999</v>
      </c>
      <c r="Q30" s="349">
        <f t="shared" ref="Q30" si="14">+SUM(Q26:Q29)</f>
        <v>-0.56042684110100005</v>
      </c>
      <c r="R30" s="349">
        <f>+SUM(R26:R29)</f>
        <v>-0.81049056712500001</v>
      </c>
      <c r="S30" s="349">
        <f t="shared" ref="S30:V30" si="15">+SUM(S26:S29)</f>
        <v>-1.0310459808670001</v>
      </c>
      <c r="T30" s="349">
        <f t="shared" si="15"/>
        <v>-1.20840578905</v>
      </c>
      <c r="U30" s="349">
        <f t="shared" si="15"/>
        <v>-1.4072227725999999</v>
      </c>
      <c r="V30" s="349">
        <f t="shared" si="15"/>
        <v>-1.6674840520599998</v>
      </c>
      <c r="W30" s="349">
        <f t="shared" ref="W30" si="16">+SUM(W26:W29)</f>
        <v>-1.99614186718</v>
      </c>
      <c r="Y30" s="177"/>
    </row>
    <row r="31" spans="1:25" x14ac:dyDescent="0.25">
      <c r="Y31" s="174"/>
    </row>
    <row r="32" spans="1:25" x14ac:dyDescent="0.25">
      <c r="B32" s="367" t="s">
        <v>552</v>
      </c>
    </row>
    <row r="42" spans="2:3" x14ac:dyDescent="0.25">
      <c r="B42" s="5"/>
      <c r="C42" s="5" t="s">
        <v>360</v>
      </c>
    </row>
    <row r="43" spans="2:3" x14ac:dyDescent="0.25">
      <c r="B43">
        <v>19.5</v>
      </c>
      <c r="C43" s="6">
        <v>0</v>
      </c>
    </row>
    <row r="44" spans="2:3" x14ac:dyDescent="0.25">
      <c r="B44">
        <v>19.5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7"/>
    </row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501</v>
      </c>
      <c r="Q6" s="246" t="s">
        <v>500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586" t="s">
        <v>40</v>
      </c>
      <c r="D26" s="586"/>
      <c r="E26" s="586"/>
    </row>
    <row r="27" spans="1:11" x14ac:dyDescent="0.2">
      <c r="A27" s="3"/>
      <c r="B27" s="37" t="s">
        <v>38</v>
      </c>
      <c r="C27" s="194" t="s">
        <v>583</v>
      </c>
      <c r="D27" s="194"/>
      <c r="E27" s="1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26.88</v>
      </c>
      <c r="C29" s="43">
        <f>+MIN($B$29,$B$41,$B$53,$B$65,$B$77)</f>
        <v>26.88</v>
      </c>
      <c r="D29" s="43">
        <f>+MAX($B$29,$B$41,$B$53,$B$65,$B$77)</f>
        <v>74.698999999999998</v>
      </c>
      <c r="E29" s="17">
        <f t="shared" ref="E29:E92" si="0">D29-C29</f>
        <v>47.819000000000003</v>
      </c>
      <c r="G29" s="43"/>
      <c r="H29" s="17"/>
    </row>
    <row r="30" spans="1:11" x14ac:dyDescent="0.2">
      <c r="A30" s="1">
        <v>41671</v>
      </c>
      <c r="B30" s="12">
        <v>23.622</v>
      </c>
      <c r="C30" s="43">
        <f>+MIN($B$30,$B$42,$B$54,$B$66,$B$78)</f>
        <v>23.622</v>
      </c>
      <c r="D30" s="43">
        <f>+MAX($B$30,$B$42,$B$54,$B$66,$B$78)</f>
        <v>61.234999999999999</v>
      </c>
      <c r="E30" s="17">
        <f t="shared" si="0"/>
        <v>37.613</v>
      </c>
      <c r="G30" s="43"/>
      <c r="H30" s="17"/>
    </row>
    <row r="31" spans="1:11" x14ac:dyDescent="0.2">
      <c r="A31" s="1">
        <v>41699</v>
      </c>
      <c r="B31" s="12">
        <v>24.407</v>
      </c>
      <c r="C31" s="43">
        <f>+MIN($B$31,$B$43,$B$55,$B$67,$B$79)</f>
        <v>24.407</v>
      </c>
      <c r="D31" s="43">
        <f>+MAX($B$31,$B$43,$B$55,$B$67,$B$79)</f>
        <v>61.761000000000003</v>
      </c>
      <c r="E31" s="17">
        <f t="shared" si="0"/>
        <v>37.353999999999999</v>
      </c>
      <c r="G31" s="43"/>
      <c r="H31" s="17"/>
    </row>
    <row r="32" spans="1:11" x14ac:dyDescent="0.2">
      <c r="A32" s="1">
        <v>41730</v>
      </c>
      <c r="B32" s="12">
        <v>30.382000000000001</v>
      </c>
      <c r="C32" s="43">
        <f>+MIN($B$32,$B$44,$B$56,$B$68,$B$80)</f>
        <v>30.382000000000001</v>
      </c>
      <c r="D32" s="43">
        <f>+MAX($B$32,$B$44,$B$56,$B$68,$B$80)</f>
        <v>68.766000000000005</v>
      </c>
      <c r="E32" s="17">
        <f t="shared" si="0"/>
        <v>38.384</v>
      </c>
      <c r="G32" s="43"/>
      <c r="H32" s="17"/>
    </row>
    <row r="33" spans="1:8" x14ac:dyDescent="0.2">
      <c r="A33" s="1">
        <v>41760</v>
      </c>
      <c r="B33" s="12">
        <v>41.997</v>
      </c>
      <c r="C33" s="43">
        <f>+MIN($B$33,$B$45,$B$57,$B$69,$B$81)</f>
        <v>41.997</v>
      </c>
      <c r="D33" s="43">
        <f>+MAX($B$33,$B$45,$B$57,$B$69,$B$81)</f>
        <v>71.649000000000001</v>
      </c>
      <c r="E33" s="17">
        <f t="shared" si="0"/>
        <v>29.652000000000001</v>
      </c>
      <c r="G33" s="43"/>
      <c r="H33" s="17"/>
    </row>
    <row r="34" spans="1:8" x14ac:dyDescent="0.2">
      <c r="A34" s="1">
        <v>41791</v>
      </c>
      <c r="B34" s="12">
        <v>52.515000000000001</v>
      </c>
      <c r="C34" s="43">
        <f>+MIN($B$34,$B$46,$B$58,$B$70,$B$82)</f>
        <v>52.515000000000001</v>
      </c>
      <c r="D34" s="43">
        <f>+MAX($B$34,$B$46,$B$58,$B$70,$B$82)</f>
        <v>79.819999999999993</v>
      </c>
      <c r="E34" s="17">
        <f t="shared" si="0"/>
        <v>27.304999999999993</v>
      </c>
      <c r="G34" s="43"/>
      <c r="H34" s="17"/>
    </row>
    <row r="35" spans="1:8" x14ac:dyDescent="0.2">
      <c r="A35" s="1">
        <v>41821</v>
      </c>
      <c r="B35" s="12">
        <v>62.774999999999999</v>
      </c>
      <c r="C35" s="43">
        <f>+MIN($B$35,$B$47,$B$59,$B$71,$B$83)</f>
        <v>60.075000000000003</v>
      </c>
      <c r="D35" s="43">
        <f>+MAX($B$35,$B$47,$B$59,$B$71,$B$83)</f>
        <v>85.808000000000007</v>
      </c>
      <c r="E35" s="17">
        <f t="shared" si="0"/>
        <v>25.733000000000004</v>
      </c>
      <c r="G35" s="43"/>
      <c r="H35" s="17"/>
    </row>
    <row r="36" spans="1:8" x14ac:dyDescent="0.2">
      <c r="A36" s="1">
        <v>41852</v>
      </c>
      <c r="B36" s="12">
        <v>71.921999999999997</v>
      </c>
      <c r="C36" s="43">
        <f>+MIN($B$36,$B$48,$B$60,$B$72,$B$84)</f>
        <v>66.531999999999996</v>
      </c>
      <c r="D36" s="43">
        <f>+MAX($B$36,$B$48,$B$60,$B$72,$B$84)</f>
        <v>94.159000000000006</v>
      </c>
      <c r="E36" s="17">
        <f t="shared" si="0"/>
        <v>27.62700000000001</v>
      </c>
      <c r="G36" s="43"/>
      <c r="H36" s="17"/>
    </row>
    <row r="37" spans="1:8" x14ac:dyDescent="0.2">
      <c r="A37" s="1">
        <v>41883</v>
      </c>
      <c r="B37" s="12">
        <v>76.191000000000003</v>
      </c>
      <c r="C37" s="43">
        <f>+MIN($B$37,$B$49,$B$61,$B$73,$B$85)</f>
        <v>71.391000000000005</v>
      </c>
      <c r="D37" s="43">
        <f>+MAX($B$37,$B$49,$B$61,$B$73,$B$85)</f>
        <v>98.974999999999994</v>
      </c>
      <c r="E37" s="17">
        <f t="shared" si="0"/>
        <v>27.583999999999989</v>
      </c>
      <c r="G37" s="43"/>
      <c r="H37" s="17"/>
    </row>
    <row r="38" spans="1:8" x14ac:dyDescent="0.2">
      <c r="A38" s="1">
        <v>41913</v>
      </c>
      <c r="B38" s="12">
        <v>76.733999999999995</v>
      </c>
      <c r="C38" s="43">
        <f>+MIN($B$38,$B$50,$B$62,$B$74,$B$86)</f>
        <v>72.944000000000003</v>
      </c>
      <c r="D38" s="43">
        <f>+MAX($B$38,$B$50,$B$62,$B$74,$B$86)</f>
        <v>99.213999999999999</v>
      </c>
      <c r="E38" s="17">
        <f t="shared" si="0"/>
        <v>26.269999999999996</v>
      </c>
      <c r="G38" s="43"/>
      <c r="H38" s="17"/>
    </row>
    <row r="39" spans="1:8" x14ac:dyDescent="0.2">
      <c r="A39" s="1">
        <v>41944</v>
      </c>
      <c r="B39" s="12">
        <v>75.091999999999999</v>
      </c>
      <c r="C39" s="43">
        <f>+MIN($B$39,$B$51,$B$63,$B$75,$B$87)</f>
        <v>69.936000000000007</v>
      </c>
      <c r="D39" s="43">
        <f>+MAX($B$39,$B$51,$B$63,$B$75,$B$87)</f>
        <v>99.777000000000001</v>
      </c>
      <c r="E39" s="17">
        <f t="shared" si="0"/>
        <v>29.840999999999994</v>
      </c>
      <c r="G39" s="43"/>
      <c r="H39" s="17"/>
    </row>
    <row r="40" spans="1:8" x14ac:dyDescent="0.2">
      <c r="A40" s="1">
        <v>41974</v>
      </c>
      <c r="B40" s="12">
        <v>72.296999999999997</v>
      </c>
      <c r="C40" s="43">
        <f>+MIN($B$40,$B$52,$B$64,$B$76,$B$88)</f>
        <v>62.183</v>
      </c>
      <c r="D40" s="43">
        <f>+MAX($B$40,$B$52,$B$64,$B$76,$B$88)</f>
        <v>91.379000000000005</v>
      </c>
      <c r="E40" s="17">
        <f t="shared" si="0"/>
        <v>29.196000000000005</v>
      </c>
      <c r="G40" s="43"/>
      <c r="H40" s="17"/>
    </row>
    <row r="41" spans="1:8" x14ac:dyDescent="0.2">
      <c r="A41" s="1">
        <v>42005</v>
      </c>
      <c r="B41" s="12">
        <v>62.917999999999999</v>
      </c>
      <c r="C41" s="43">
        <f>+MIN($B$29,$B$41,$B$53,$B$65,$B$77)</f>
        <v>26.88</v>
      </c>
      <c r="D41" s="43">
        <f>+MAX($B$29,$B$41,$B$53,$B$65,$B$77)</f>
        <v>74.698999999999998</v>
      </c>
      <c r="E41" s="17">
        <f t="shared" si="0"/>
        <v>47.819000000000003</v>
      </c>
      <c r="G41" s="43"/>
      <c r="H41" s="17"/>
    </row>
    <row r="42" spans="1:8" x14ac:dyDescent="0.2">
      <c r="A42" s="1">
        <v>42036</v>
      </c>
      <c r="B42" s="12">
        <v>50.23</v>
      </c>
      <c r="C42" s="43">
        <f>+MIN($B$30,$B$42,$B$54,$B$66,$B$78)</f>
        <v>23.622</v>
      </c>
      <c r="D42" s="43">
        <f>+MAX($B$30,$B$42,$B$54,$B$66,$B$78)</f>
        <v>61.234999999999999</v>
      </c>
      <c r="E42" s="17">
        <f t="shared" si="0"/>
        <v>37.613</v>
      </c>
      <c r="G42" s="43"/>
      <c r="H42" s="17"/>
    </row>
    <row r="43" spans="1:8" x14ac:dyDescent="0.2">
      <c r="A43" s="1">
        <v>42064</v>
      </c>
      <c r="B43" s="12">
        <v>53.320999999999998</v>
      </c>
      <c r="C43" s="43">
        <f>+MIN($B$31,$B$43,$B$55,$B$67,$B$79)</f>
        <v>24.407</v>
      </c>
      <c r="D43" s="43">
        <f>+MAX($B$31,$B$43,$B$55,$B$67,$B$79)</f>
        <v>61.761000000000003</v>
      </c>
      <c r="E43" s="17">
        <f t="shared" si="0"/>
        <v>37.353999999999999</v>
      </c>
      <c r="G43" s="43"/>
      <c r="H43" s="17"/>
    </row>
    <row r="44" spans="1:8" x14ac:dyDescent="0.2">
      <c r="A44" s="1">
        <v>42095</v>
      </c>
      <c r="B44" s="12">
        <v>61.402000000000001</v>
      </c>
      <c r="C44" s="43">
        <f>+MIN($B$32,$B$44,$B$56,$B$68,$B$80)</f>
        <v>30.382000000000001</v>
      </c>
      <c r="D44" s="43">
        <f>+MAX($B$32,$B$44,$B$56,$B$68,$B$80)</f>
        <v>68.766000000000005</v>
      </c>
      <c r="E44" s="17">
        <f t="shared" si="0"/>
        <v>38.384</v>
      </c>
      <c r="G44" s="43"/>
      <c r="H44" s="17"/>
    </row>
    <row r="45" spans="1:8" x14ac:dyDescent="0.2">
      <c r="A45" s="1">
        <v>42125</v>
      </c>
      <c r="B45" s="12">
        <v>71.649000000000001</v>
      </c>
      <c r="C45" s="43">
        <f>+MIN($B$33,$B$45,$B$57,$B$69,$B$81)</f>
        <v>41.997</v>
      </c>
      <c r="D45" s="43">
        <f>+MAX($B$33,$B$45,$B$57,$B$69,$B$81)</f>
        <v>71.649000000000001</v>
      </c>
      <c r="E45" s="17">
        <f t="shared" si="0"/>
        <v>29.652000000000001</v>
      </c>
      <c r="G45" s="43"/>
      <c r="H45" s="17"/>
    </row>
    <row r="46" spans="1:8" x14ac:dyDescent="0.2">
      <c r="A46" s="1">
        <v>42156</v>
      </c>
      <c r="B46" s="12">
        <v>78.064999999999998</v>
      </c>
      <c r="C46" s="43">
        <f>+MIN($B$34,$B$46,$B$58,$B$70,$B$82)</f>
        <v>52.515000000000001</v>
      </c>
      <c r="D46" s="43">
        <f>+MAX($B$34,$B$46,$B$58,$B$70,$B$82)</f>
        <v>79.819999999999993</v>
      </c>
      <c r="E46" s="17">
        <f t="shared" si="0"/>
        <v>27.304999999999993</v>
      </c>
      <c r="G46" s="43"/>
      <c r="H46" s="17"/>
    </row>
    <row r="47" spans="1:8" x14ac:dyDescent="0.2">
      <c r="A47" s="1">
        <v>42186</v>
      </c>
      <c r="B47" s="12">
        <v>84.828000000000003</v>
      </c>
      <c r="C47" s="43">
        <f>+MIN($B$35,$B$47,$B$59,$B$71,$B$83)</f>
        <v>60.075000000000003</v>
      </c>
      <c r="D47" s="43">
        <f>+MAX($B$35,$B$47,$B$59,$B$71,$B$83)</f>
        <v>85.808000000000007</v>
      </c>
      <c r="E47" s="17">
        <f t="shared" si="0"/>
        <v>25.733000000000004</v>
      </c>
      <c r="G47" s="43"/>
      <c r="H47" s="17"/>
    </row>
    <row r="48" spans="1:8" x14ac:dyDescent="0.2">
      <c r="A48" s="1">
        <v>42217</v>
      </c>
      <c r="B48" s="12">
        <v>91.41</v>
      </c>
      <c r="C48" s="43">
        <f>+MIN($B$36,$B$48,$B$60,$B$72,$B$84)</f>
        <v>66.531999999999996</v>
      </c>
      <c r="D48" s="43">
        <f>+MAX($B$36,$B$48,$B$60,$B$72,$B$84)</f>
        <v>94.159000000000006</v>
      </c>
      <c r="E48" s="17">
        <f t="shared" si="0"/>
        <v>27.62700000000001</v>
      </c>
      <c r="G48" s="43"/>
      <c r="H48" s="17"/>
    </row>
    <row r="49" spans="1:8" x14ac:dyDescent="0.2">
      <c r="A49" s="1">
        <v>42248</v>
      </c>
      <c r="B49" s="12">
        <v>94.433999999999997</v>
      </c>
      <c r="C49" s="43">
        <f>+MIN($B$37,$B$49,$B$61,$B$73,$B$85)</f>
        <v>71.391000000000005</v>
      </c>
      <c r="D49" s="43">
        <f>+MAX($B$37,$B$49,$B$61,$B$73,$B$85)</f>
        <v>98.974999999999994</v>
      </c>
      <c r="E49" s="17">
        <f t="shared" si="0"/>
        <v>27.583999999999989</v>
      </c>
      <c r="G49" s="43"/>
      <c r="H49" s="17"/>
    </row>
    <row r="50" spans="1:8" x14ac:dyDescent="0.2">
      <c r="A50" s="1">
        <v>42278</v>
      </c>
      <c r="B50" s="12">
        <v>99.213999999999999</v>
      </c>
      <c r="C50" s="43">
        <f>+MIN($B$38,$B$50,$B$62,$B$74,$B$86)</f>
        <v>72.944000000000003</v>
      </c>
      <c r="D50" s="43">
        <f>+MAX($B$38,$B$50,$B$62,$B$74,$B$86)</f>
        <v>99.213999999999999</v>
      </c>
      <c r="E50" s="17">
        <f t="shared" si="0"/>
        <v>26.269999999999996</v>
      </c>
      <c r="G50" s="43"/>
      <c r="H50" s="17"/>
    </row>
    <row r="51" spans="1:8" x14ac:dyDescent="0.2">
      <c r="A51" s="1">
        <v>42309</v>
      </c>
      <c r="B51" s="12">
        <v>99.777000000000001</v>
      </c>
      <c r="C51" s="43">
        <f>+MIN($B$39,$B$51,$B$63,$B$75,$B$87)</f>
        <v>69.936000000000007</v>
      </c>
      <c r="D51" s="43">
        <f>+MAX($B$39,$B$51,$B$63,$B$75,$B$87)</f>
        <v>99.777000000000001</v>
      </c>
      <c r="E51" s="17">
        <f t="shared" si="0"/>
        <v>29.840999999999994</v>
      </c>
      <c r="G51" s="43"/>
      <c r="H51" s="17"/>
    </row>
    <row r="52" spans="1:8" x14ac:dyDescent="0.2">
      <c r="A52" s="1">
        <v>42339</v>
      </c>
      <c r="B52" s="12">
        <v>91.379000000000005</v>
      </c>
      <c r="C52" s="43">
        <f>+MIN($B$40,$B$52,$B$64,$B$76,$B$88)</f>
        <v>62.183</v>
      </c>
      <c r="D52" s="43">
        <f>+MAX($B$40,$B$52,$B$64,$B$76,$B$88)</f>
        <v>91.379000000000005</v>
      </c>
      <c r="E52" s="17">
        <f t="shared" si="0"/>
        <v>29.196000000000005</v>
      </c>
      <c r="G52" s="43"/>
      <c r="H52" s="17"/>
    </row>
    <row r="53" spans="1:8" x14ac:dyDescent="0.2">
      <c r="A53" s="1">
        <v>42370</v>
      </c>
      <c r="B53" s="12">
        <v>74.698999999999998</v>
      </c>
      <c r="C53" s="43">
        <f>+MIN($B$29,$B$41,$B$53,$B$65,$B$77)</f>
        <v>26.88</v>
      </c>
      <c r="D53" s="43">
        <f>+MAX($B$29,$B$41,$B$53,$B$65,$B$77)</f>
        <v>74.698999999999998</v>
      </c>
      <c r="E53" s="17">
        <f t="shared" si="0"/>
        <v>47.819000000000003</v>
      </c>
      <c r="G53" s="43"/>
      <c r="H53" s="17"/>
    </row>
    <row r="54" spans="1:8" x14ac:dyDescent="0.2">
      <c r="A54" s="1">
        <v>42401</v>
      </c>
      <c r="B54" s="12">
        <v>61.234999999999999</v>
      </c>
      <c r="C54" s="43">
        <f>+MIN($B$30,$B$42,$B$54,$B$66,$B$78)</f>
        <v>23.622</v>
      </c>
      <c r="D54" s="43">
        <f>+MAX($B$30,$B$42,$B$54,$B$66,$B$78)</f>
        <v>61.234999999999999</v>
      </c>
      <c r="E54" s="17">
        <f t="shared" si="0"/>
        <v>37.613</v>
      </c>
      <c r="G54" s="43"/>
      <c r="H54" s="17"/>
    </row>
    <row r="55" spans="1:8" x14ac:dyDescent="0.2">
      <c r="A55" s="1">
        <v>42430</v>
      </c>
      <c r="B55" s="12">
        <v>61.761000000000003</v>
      </c>
      <c r="C55" s="43">
        <f>+MIN($B$31,$B$43,$B$55,$B$67,$B$79)</f>
        <v>24.407</v>
      </c>
      <c r="D55" s="43">
        <f>+MAX($B$31,$B$43,$B$55,$B$67,$B$79)</f>
        <v>61.761000000000003</v>
      </c>
      <c r="E55" s="17">
        <f t="shared" si="0"/>
        <v>37.353999999999999</v>
      </c>
      <c r="G55" s="43"/>
      <c r="H55" s="17"/>
    </row>
    <row r="56" spans="1:8" x14ac:dyDescent="0.2">
      <c r="A56" s="1">
        <v>42461</v>
      </c>
      <c r="B56" s="12">
        <v>68.766000000000005</v>
      </c>
      <c r="C56" s="43">
        <f>+MIN($B$32,$B$44,$B$56,$B$68,$B$80)</f>
        <v>30.382000000000001</v>
      </c>
      <c r="D56" s="43">
        <f>+MAX($B$32,$B$44,$B$56,$B$68,$B$80)</f>
        <v>68.766000000000005</v>
      </c>
      <c r="E56" s="17">
        <f t="shared" si="0"/>
        <v>38.384</v>
      </c>
      <c r="G56" s="43"/>
      <c r="H56" s="17"/>
    </row>
    <row r="57" spans="1:8" x14ac:dyDescent="0.2">
      <c r="A57" s="1">
        <v>42491</v>
      </c>
      <c r="B57" s="12">
        <v>71.302000000000007</v>
      </c>
      <c r="C57" s="43">
        <f>+MIN($B$33,$B$45,$B$57,$B$69,$B$81)</f>
        <v>41.997</v>
      </c>
      <c r="D57" s="43">
        <f>+MAX($B$33,$B$45,$B$57,$B$69,$B$81)</f>
        <v>71.649000000000001</v>
      </c>
      <c r="E57" s="17">
        <f t="shared" si="0"/>
        <v>29.652000000000001</v>
      </c>
      <c r="G57" s="43"/>
      <c r="H57" s="17"/>
    </row>
    <row r="58" spans="1:8" x14ac:dyDescent="0.2">
      <c r="A58" s="1">
        <v>42522</v>
      </c>
      <c r="B58" s="12">
        <v>79.819999999999993</v>
      </c>
      <c r="C58" s="43">
        <f>+MIN($B$34,$B$46,$B$58,$B$70,$B$82)</f>
        <v>52.515000000000001</v>
      </c>
      <c r="D58" s="43">
        <f>+MAX($B$34,$B$46,$B$58,$B$70,$B$82)</f>
        <v>79.819999999999993</v>
      </c>
      <c r="E58" s="17">
        <f t="shared" si="0"/>
        <v>27.304999999999993</v>
      </c>
      <c r="G58" s="43"/>
      <c r="H58" s="17"/>
    </row>
    <row r="59" spans="1:8" x14ac:dyDescent="0.2">
      <c r="A59" s="1">
        <v>42552</v>
      </c>
      <c r="B59" s="12">
        <v>85.808000000000007</v>
      </c>
      <c r="C59" s="43">
        <f>+MIN($B$35,$B$47,$B$59,$B$71,$B$83)</f>
        <v>60.075000000000003</v>
      </c>
      <c r="D59" s="43">
        <f>+MAX($B$35,$B$47,$B$59,$B$71,$B$83)</f>
        <v>85.808000000000007</v>
      </c>
      <c r="E59" s="17">
        <f t="shared" si="0"/>
        <v>25.733000000000004</v>
      </c>
      <c r="G59" s="43"/>
      <c r="H59" s="17"/>
    </row>
    <row r="60" spans="1:8" x14ac:dyDescent="0.2">
      <c r="A60" s="1">
        <v>42583</v>
      </c>
      <c r="B60" s="12">
        <v>94.159000000000006</v>
      </c>
      <c r="C60" s="43">
        <f>+MIN($B$36,$B$48,$B$60,$B$72,$B$84)</f>
        <v>66.531999999999996</v>
      </c>
      <c r="D60" s="43">
        <f>+MAX($B$36,$B$48,$B$60,$B$72,$B$84)</f>
        <v>94.159000000000006</v>
      </c>
      <c r="E60" s="17">
        <f t="shared" si="0"/>
        <v>27.62700000000001</v>
      </c>
      <c r="G60" s="43"/>
      <c r="H60" s="17"/>
    </row>
    <row r="61" spans="1:8" x14ac:dyDescent="0.2">
      <c r="A61" s="1">
        <v>42614</v>
      </c>
      <c r="B61" s="12">
        <v>98.974999999999994</v>
      </c>
      <c r="C61" s="43">
        <f>+MIN($B$37,$B$49,$B$61,$B$73,$B$85)</f>
        <v>71.391000000000005</v>
      </c>
      <c r="D61" s="43">
        <f>+MAX($B$37,$B$49,$B$61,$B$73,$B$85)</f>
        <v>98.974999999999994</v>
      </c>
      <c r="E61" s="17">
        <f t="shared" si="0"/>
        <v>27.583999999999989</v>
      </c>
      <c r="G61" s="43"/>
      <c r="H61" s="17"/>
    </row>
    <row r="62" spans="1:8" x14ac:dyDescent="0.2">
      <c r="A62" s="1">
        <v>42644</v>
      </c>
      <c r="B62" s="12">
        <v>96.251999999999995</v>
      </c>
      <c r="C62" s="43">
        <f>+MIN($B$38,$B$50,$B$62,$B$74,$B$86)</f>
        <v>72.944000000000003</v>
      </c>
      <c r="D62" s="43">
        <f>+MAX($B$38,$B$50,$B$62,$B$74,$B$86)</f>
        <v>99.213999999999999</v>
      </c>
      <c r="E62" s="17">
        <f t="shared" si="0"/>
        <v>26.269999999999996</v>
      </c>
      <c r="G62" s="43"/>
      <c r="H62" s="17"/>
    </row>
    <row r="63" spans="1:8" x14ac:dyDescent="0.2">
      <c r="A63" s="1">
        <v>42675</v>
      </c>
      <c r="B63" s="12">
        <v>94.394000000000005</v>
      </c>
      <c r="C63" s="43">
        <f>+MIN($B$39,$B$51,$B$63,$B$75,$B$87)</f>
        <v>69.936000000000007</v>
      </c>
      <c r="D63" s="43">
        <f>+MAX($B$39,$B$51,$B$63,$B$75,$B$87)</f>
        <v>99.777000000000001</v>
      </c>
      <c r="E63" s="17">
        <f t="shared" si="0"/>
        <v>29.840999999999994</v>
      </c>
      <c r="G63" s="43"/>
      <c r="H63" s="17"/>
    </row>
    <row r="64" spans="1:8" x14ac:dyDescent="0.2">
      <c r="A64" s="1">
        <v>42705</v>
      </c>
      <c r="B64" s="12">
        <v>77.046999999999997</v>
      </c>
      <c r="C64" s="43">
        <f>+MIN($B$40,$B$52,$B$64,$B$76,$B$88)</f>
        <v>62.183</v>
      </c>
      <c r="D64" s="43">
        <f>+MAX($B$40,$B$52,$B$64,$B$76,$B$88)</f>
        <v>91.379000000000005</v>
      </c>
      <c r="E64" s="17">
        <f t="shared" si="0"/>
        <v>29.196000000000005</v>
      </c>
      <c r="G64" s="43"/>
      <c r="H64" s="17"/>
    </row>
    <row r="65" spans="1:8" x14ac:dyDescent="0.2">
      <c r="A65" s="1">
        <v>42736</v>
      </c>
      <c r="B65" s="12">
        <v>53.35</v>
      </c>
      <c r="C65" s="43">
        <f>+MIN($B$29,$B$41,$B$53,$B$65,$B$77)</f>
        <v>26.88</v>
      </c>
      <c r="D65" s="43">
        <f>+MAX($B$29,$B$41,$B$53,$B$65,$B$77)</f>
        <v>74.698999999999998</v>
      </c>
      <c r="E65" s="17">
        <f t="shared" si="0"/>
        <v>47.819000000000003</v>
      </c>
      <c r="G65" s="43"/>
      <c r="H65" s="17"/>
    </row>
    <row r="66" spans="1:8" x14ac:dyDescent="0.2">
      <c r="A66" s="1">
        <v>42767</v>
      </c>
      <c r="B66" s="12">
        <v>47.243000000000002</v>
      </c>
      <c r="C66" s="43">
        <f>+MIN($B$30,$B$42,$B$54,$B$66,$B$78)</f>
        <v>23.622</v>
      </c>
      <c r="D66" s="43">
        <f>+MAX($B$30,$B$42,$B$54,$B$66,$B$78)</f>
        <v>61.234999999999999</v>
      </c>
      <c r="E66" s="17">
        <f t="shared" si="0"/>
        <v>37.613</v>
      </c>
      <c r="G66" s="43"/>
      <c r="H66" s="17"/>
    </row>
    <row r="67" spans="1:8" x14ac:dyDescent="0.2">
      <c r="A67" s="1">
        <v>42795</v>
      </c>
      <c r="B67" s="12">
        <v>40.155000000000001</v>
      </c>
      <c r="C67" s="43">
        <f>+MIN($B$31,$B$43,$B$55,$B$67,$B$79)</f>
        <v>24.407</v>
      </c>
      <c r="D67" s="43">
        <f>+MAX($B$31,$B$43,$B$55,$B$67,$B$79)</f>
        <v>61.761000000000003</v>
      </c>
      <c r="E67" s="17">
        <f t="shared" si="0"/>
        <v>37.353999999999999</v>
      </c>
      <c r="G67" s="43"/>
      <c r="H67" s="17"/>
    </row>
    <row r="68" spans="1:8" x14ac:dyDescent="0.2">
      <c r="A68" s="1">
        <v>42826</v>
      </c>
      <c r="B68" s="12">
        <v>38.497</v>
      </c>
      <c r="C68" s="43">
        <f>+MIN($B$32,$B$44,$B$56,$B$68,$B$80)</f>
        <v>30.382000000000001</v>
      </c>
      <c r="D68" s="43">
        <f>+MAX($B$32,$B$44,$B$56,$B$68,$B$80)</f>
        <v>68.766000000000005</v>
      </c>
      <c r="E68" s="17">
        <f t="shared" si="0"/>
        <v>38.384</v>
      </c>
      <c r="G68" s="43"/>
      <c r="H68" s="17"/>
    </row>
    <row r="69" spans="1:8" x14ac:dyDescent="0.2">
      <c r="A69" s="1">
        <v>42856</v>
      </c>
      <c r="B69" s="12">
        <v>46.146999999999998</v>
      </c>
      <c r="C69" s="43">
        <f>+MIN($B$33,$B$45,$B$57,$B$69,$B$81)</f>
        <v>41.997</v>
      </c>
      <c r="D69" s="43">
        <f>+MAX($B$33,$B$45,$B$57,$B$69,$B$81)</f>
        <v>71.649000000000001</v>
      </c>
      <c r="E69" s="17">
        <f t="shared" si="0"/>
        <v>29.652000000000001</v>
      </c>
      <c r="G69" s="43"/>
      <c r="H69" s="17"/>
    </row>
    <row r="70" spans="1:8" x14ac:dyDescent="0.2">
      <c r="A70" s="1">
        <v>42887</v>
      </c>
      <c r="B70" s="12">
        <v>56.906999999999996</v>
      </c>
      <c r="C70" s="43">
        <f>+MIN($B$34,$B$46,$B$58,$B$70,$B$82)</f>
        <v>52.515000000000001</v>
      </c>
      <c r="D70" s="43">
        <f>+MAX($B$34,$B$46,$B$58,$B$70,$B$82)</f>
        <v>79.819999999999993</v>
      </c>
      <c r="E70" s="17">
        <f t="shared" si="0"/>
        <v>27.304999999999993</v>
      </c>
      <c r="G70" s="43"/>
      <c r="H70" s="17"/>
    </row>
    <row r="71" spans="1:8" x14ac:dyDescent="0.2">
      <c r="A71" s="1">
        <v>42917</v>
      </c>
      <c r="B71" s="12">
        <v>63.676000000000002</v>
      </c>
      <c r="C71" s="43">
        <f>+MIN($B$35,$B$47,$B$59,$B$71,$B$83)</f>
        <v>60.075000000000003</v>
      </c>
      <c r="D71" s="43">
        <f>+MAX($B$35,$B$47,$B$59,$B$71,$B$83)</f>
        <v>85.808000000000007</v>
      </c>
      <c r="E71" s="17">
        <f t="shared" si="0"/>
        <v>25.733000000000004</v>
      </c>
      <c r="G71" s="43"/>
      <c r="H71" s="17"/>
    </row>
    <row r="72" spans="1:8" x14ac:dyDescent="0.2">
      <c r="A72" s="1">
        <v>42948</v>
      </c>
      <c r="B72" s="12">
        <v>73.858000000000004</v>
      </c>
      <c r="C72" s="43">
        <f>+MIN($B$36,$B$48,$B$60,$B$72,$B$84)</f>
        <v>66.531999999999996</v>
      </c>
      <c r="D72" s="43">
        <f>+MAX($B$36,$B$48,$B$60,$B$72,$B$84)</f>
        <v>94.159000000000006</v>
      </c>
      <c r="E72" s="17">
        <f t="shared" si="0"/>
        <v>27.62700000000001</v>
      </c>
      <c r="G72" s="43"/>
      <c r="H72" s="17"/>
    </row>
    <row r="73" spans="1:8" x14ac:dyDescent="0.2">
      <c r="A73" s="1">
        <v>42979</v>
      </c>
      <c r="B73" s="12">
        <v>71.391000000000005</v>
      </c>
      <c r="C73" s="43">
        <f>+MIN($B$37,$B$49,$B$61,$B$73,$B$85)</f>
        <v>71.391000000000005</v>
      </c>
      <c r="D73" s="43">
        <f>+MAX($B$37,$B$49,$B$61,$B$73,$B$85)</f>
        <v>98.974999999999994</v>
      </c>
      <c r="E73" s="17">
        <f t="shared" si="0"/>
        <v>27.583999999999989</v>
      </c>
      <c r="G73" s="43"/>
      <c r="H73" s="17"/>
    </row>
    <row r="74" spans="1:8" x14ac:dyDescent="0.2">
      <c r="A74" s="1">
        <v>43009</v>
      </c>
      <c r="B74" s="12">
        <v>72.944000000000003</v>
      </c>
      <c r="C74" s="43">
        <f>+MIN($B$38,$B$50,$B$62,$B$74,$B$86)</f>
        <v>72.944000000000003</v>
      </c>
      <c r="D74" s="43">
        <f>+MAX($B$38,$B$50,$B$62,$B$74,$B$86)</f>
        <v>99.213999999999999</v>
      </c>
      <c r="E74" s="17">
        <f t="shared" si="0"/>
        <v>26.269999999999996</v>
      </c>
      <c r="G74" s="43"/>
      <c r="H74" s="17"/>
    </row>
    <row r="75" spans="1:8" x14ac:dyDescent="0.2">
      <c r="A75" s="1">
        <v>43040</v>
      </c>
      <c r="B75" s="12">
        <v>69.936000000000007</v>
      </c>
      <c r="C75" s="43">
        <f>+MIN($B$39,$B$51,$B$63,$B$75,$B$87)</f>
        <v>69.936000000000007</v>
      </c>
      <c r="D75" s="43">
        <f>+MAX($B$39,$B$51,$B$63,$B$75,$B$87)</f>
        <v>99.777000000000001</v>
      </c>
      <c r="E75" s="17">
        <f t="shared" si="0"/>
        <v>29.840999999999994</v>
      </c>
      <c r="G75" s="43"/>
      <c r="H75" s="17"/>
    </row>
    <row r="76" spans="1:8" x14ac:dyDescent="0.2">
      <c r="A76" s="1">
        <v>43070</v>
      </c>
      <c r="B76" s="12">
        <v>62.183</v>
      </c>
      <c r="C76" s="43">
        <f>+MIN($B$40,$B$52,$B$64,$B$76,$B$88)</f>
        <v>62.183</v>
      </c>
      <c r="D76" s="43">
        <f>+MAX($B$40,$B$52,$B$64,$B$76,$B$88)</f>
        <v>91.379000000000005</v>
      </c>
      <c r="E76" s="17">
        <f t="shared" si="0"/>
        <v>29.196000000000005</v>
      </c>
      <c r="G76" s="43"/>
      <c r="H76" s="17"/>
    </row>
    <row r="77" spans="1:8" x14ac:dyDescent="0.2">
      <c r="A77" s="1">
        <v>43101</v>
      </c>
      <c r="B77" s="12">
        <v>45.719000000000001</v>
      </c>
      <c r="C77" s="43">
        <f>+MIN($B$29,$B$41,$B$53,$B$65,$B$77)</f>
        <v>26.88</v>
      </c>
      <c r="D77" s="43">
        <f>+MAX($B$29,$B$41,$B$53,$B$65,$B$77)</f>
        <v>74.698999999999998</v>
      </c>
      <c r="E77" s="17">
        <f t="shared" si="0"/>
        <v>47.819000000000003</v>
      </c>
      <c r="G77" s="43"/>
      <c r="H77" s="17"/>
    </row>
    <row r="78" spans="1:8" x14ac:dyDescent="0.2">
      <c r="A78" s="1">
        <v>43132</v>
      </c>
      <c r="B78" s="12">
        <v>38.656999999999996</v>
      </c>
      <c r="C78" s="43">
        <f>+MIN($B$30,$B$42,$B$54,$B$66,$B$78)</f>
        <v>23.622</v>
      </c>
      <c r="D78" s="43">
        <f>+MAX($B$30,$B$42,$B$54,$B$66,$B$78)</f>
        <v>61.234999999999999</v>
      </c>
      <c r="E78" s="17">
        <f t="shared" si="0"/>
        <v>37.613</v>
      </c>
      <c r="G78" s="43"/>
      <c r="H78" s="17"/>
    </row>
    <row r="79" spans="1:8" x14ac:dyDescent="0.2">
      <c r="A79" s="1">
        <v>43160</v>
      </c>
      <c r="B79" s="12">
        <v>33.825000000000003</v>
      </c>
      <c r="C79" s="43">
        <f>+MIN($B$31,$B$43,$B$55,$B$67,$B$79)</f>
        <v>24.407</v>
      </c>
      <c r="D79" s="43">
        <f>+MAX($B$31,$B$43,$B$55,$B$67,$B$79)</f>
        <v>61.761000000000003</v>
      </c>
      <c r="E79" s="17">
        <f t="shared" si="0"/>
        <v>37.353999999999999</v>
      </c>
      <c r="G79" s="43"/>
      <c r="H79" s="17"/>
    </row>
    <row r="80" spans="1:8" x14ac:dyDescent="0.2">
      <c r="A80" s="1">
        <v>43191</v>
      </c>
      <c r="B80" s="12">
        <v>34.874000000000002</v>
      </c>
      <c r="C80" s="43">
        <f>+MIN($B$32,$B$44,$B$56,$B$68,$B$80)</f>
        <v>30.382000000000001</v>
      </c>
      <c r="D80" s="43">
        <f>+MAX($B$32,$B$44,$B$56,$B$68,$B$80)</f>
        <v>68.766000000000005</v>
      </c>
      <c r="E80" s="17">
        <f t="shared" si="0"/>
        <v>38.384</v>
      </c>
      <c r="G80" s="43"/>
      <c r="H80" s="17"/>
    </row>
    <row r="81" spans="1:8" x14ac:dyDescent="0.2">
      <c r="A81" s="1">
        <v>43221</v>
      </c>
      <c r="B81" s="12">
        <v>43.844000000000001</v>
      </c>
      <c r="C81" s="43">
        <f>+MIN($B$33,$B$45,$B$57,$B$69,$B$81)</f>
        <v>41.997</v>
      </c>
      <c r="D81" s="43">
        <f>+MAX($B$33,$B$45,$B$57,$B$69,$B$81)</f>
        <v>71.649000000000001</v>
      </c>
      <c r="E81" s="17">
        <f t="shared" si="0"/>
        <v>29.652000000000001</v>
      </c>
      <c r="G81" s="43"/>
      <c r="H81" s="17"/>
    </row>
    <row r="82" spans="1:8" x14ac:dyDescent="0.2">
      <c r="A82" s="1">
        <v>43252</v>
      </c>
      <c r="B82" s="12">
        <v>56.505000000000003</v>
      </c>
      <c r="C82" s="43">
        <f>+MIN($B$34,$B$46,$B$58,$B$70,$B$82)</f>
        <v>52.515000000000001</v>
      </c>
      <c r="D82" s="43">
        <f>+MAX($B$34,$B$46,$B$58,$B$70,$B$82)</f>
        <v>79.819999999999993</v>
      </c>
      <c r="E82" s="17">
        <f t="shared" si="0"/>
        <v>27.304999999999993</v>
      </c>
      <c r="G82" s="43"/>
      <c r="H82" s="17"/>
    </row>
    <row r="83" spans="1:8" x14ac:dyDescent="0.2">
      <c r="A83" s="1">
        <v>43282</v>
      </c>
      <c r="B83" s="12">
        <v>60.075000000000003</v>
      </c>
      <c r="C83" s="43">
        <f>+MIN($B$35,$B$47,$B$59,$B$71,$B$83)</f>
        <v>60.075000000000003</v>
      </c>
      <c r="D83" s="43">
        <f>+MAX($B$35,$B$47,$B$59,$B$71,$B$83)</f>
        <v>85.808000000000007</v>
      </c>
      <c r="E83" s="17">
        <f t="shared" si="0"/>
        <v>25.733000000000004</v>
      </c>
      <c r="G83" s="43"/>
      <c r="H83" s="17"/>
    </row>
    <row r="84" spans="1:8" x14ac:dyDescent="0.2">
      <c r="A84" s="1">
        <v>43313</v>
      </c>
      <c r="B84" s="12">
        <v>66.531999999999996</v>
      </c>
      <c r="C84" s="43">
        <f>+MIN($B$36,$B$48,$B$60,$B$72,$B$84)</f>
        <v>66.531999999999996</v>
      </c>
      <c r="D84" s="43">
        <f>+MAX($B$36,$B$48,$B$60,$B$72,$B$84)</f>
        <v>94.159000000000006</v>
      </c>
      <c r="E84" s="17">
        <f t="shared" si="0"/>
        <v>27.62700000000001</v>
      </c>
      <c r="G84" s="43"/>
      <c r="H84" s="17"/>
    </row>
    <row r="85" spans="1:8" x14ac:dyDescent="0.2">
      <c r="A85" s="1">
        <v>43344</v>
      </c>
      <c r="B85" s="12">
        <v>75.16</v>
      </c>
      <c r="C85" s="43">
        <f>+MIN($B$37,$B$49,$B$61,$B$73,$B$85)</f>
        <v>71.391000000000005</v>
      </c>
      <c r="D85" s="43">
        <f>+MAX($B$37,$B$49,$B$61,$B$73,$B$85)</f>
        <v>98.974999999999994</v>
      </c>
      <c r="E85" s="17">
        <f t="shared" si="0"/>
        <v>27.583999999999989</v>
      </c>
      <c r="G85" s="43"/>
      <c r="H85" s="17"/>
    </row>
    <row r="86" spans="1:8" x14ac:dyDescent="0.2">
      <c r="A86" s="1">
        <v>43374</v>
      </c>
      <c r="B86" s="12">
        <v>78.768000000000001</v>
      </c>
      <c r="C86" s="43">
        <f>+MIN($B$38,$B$50,$B$62,$B$74,$B$86)</f>
        <v>72.944000000000003</v>
      </c>
      <c r="D86" s="43">
        <f>+MAX($B$38,$B$50,$B$62,$B$74,$B$86)</f>
        <v>99.213999999999999</v>
      </c>
      <c r="E86" s="17">
        <f t="shared" si="0"/>
        <v>26.269999999999996</v>
      </c>
      <c r="G86" s="43"/>
      <c r="H86" s="17"/>
    </row>
    <row r="87" spans="1:8" x14ac:dyDescent="0.2">
      <c r="A87" s="1">
        <v>43405</v>
      </c>
      <c r="B87" s="12">
        <v>73.914000000000001</v>
      </c>
      <c r="C87" s="43">
        <f>+MIN($B$39,$B$51,$B$63,$B$75,$B$87)</f>
        <v>69.936000000000007</v>
      </c>
      <c r="D87" s="43">
        <f>+MAX($B$39,$B$51,$B$63,$B$75,$B$87)</f>
        <v>99.777000000000001</v>
      </c>
      <c r="E87" s="17">
        <f t="shared" si="0"/>
        <v>29.840999999999994</v>
      </c>
      <c r="G87" s="43"/>
      <c r="H87" s="17"/>
    </row>
    <row r="88" spans="1:8" x14ac:dyDescent="0.2">
      <c r="A88" s="1">
        <v>43435</v>
      </c>
      <c r="B88" s="12">
        <v>63.670999999999999</v>
      </c>
      <c r="C88" s="43">
        <f>+MIN($B$40,$B$52,$B$64,$B$76,$B$88)</f>
        <v>62.183</v>
      </c>
      <c r="D88" s="43">
        <f>+MAX($B$40,$B$52,$B$64,$B$76,$B$88)</f>
        <v>91.379000000000005</v>
      </c>
      <c r="E88" s="17">
        <f t="shared" si="0"/>
        <v>29.196000000000005</v>
      </c>
      <c r="G88" s="43"/>
      <c r="H88" s="17"/>
    </row>
    <row r="89" spans="1:8" x14ac:dyDescent="0.2">
      <c r="A89" s="1">
        <v>43466</v>
      </c>
      <c r="B89" s="12">
        <v>51.045000000000002</v>
      </c>
      <c r="C89" s="43">
        <f>+MIN($B$29,$B$41,$B$53,$B$65,$B$77)</f>
        <v>26.88</v>
      </c>
      <c r="D89" s="43">
        <f>+MAX($B$29,$B$41,$B$53,$B$65,$B$77)</f>
        <v>74.698999999999998</v>
      </c>
      <c r="E89" s="17">
        <f t="shared" si="0"/>
        <v>47.819000000000003</v>
      </c>
      <c r="G89" s="43"/>
      <c r="H89" s="17"/>
    </row>
    <row r="90" spans="1:8" x14ac:dyDescent="0.2">
      <c r="A90" s="1">
        <v>43497</v>
      </c>
      <c r="B90" s="12">
        <v>45.033999999999999</v>
      </c>
      <c r="C90" s="43">
        <f>+MIN($B$30,$B$42,$B$54,$B$66,$B$78)</f>
        <v>23.622</v>
      </c>
      <c r="D90" s="43">
        <f>+MAX($B$30,$B$42,$B$54,$B$66,$B$78)</f>
        <v>61.234999999999999</v>
      </c>
      <c r="E90" s="17">
        <f t="shared" si="0"/>
        <v>37.613</v>
      </c>
      <c r="G90" s="43"/>
      <c r="H90" s="17"/>
    </row>
    <row r="91" spans="1:8" x14ac:dyDescent="0.2">
      <c r="A91" s="1">
        <v>43525</v>
      </c>
      <c r="B91" s="12">
        <v>47.771999999999998</v>
      </c>
      <c r="C91" s="43">
        <f>+MIN($B$31,$B$43,$B$55,$B$67,$B$79)</f>
        <v>24.407</v>
      </c>
      <c r="D91" s="43">
        <f>+MAX($B$31,$B$43,$B$55,$B$67,$B$79)</f>
        <v>61.761000000000003</v>
      </c>
      <c r="E91" s="17">
        <f t="shared" si="0"/>
        <v>37.353999999999999</v>
      </c>
      <c r="G91" s="43"/>
      <c r="H91" s="17"/>
    </row>
    <row r="92" spans="1:8" x14ac:dyDescent="0.2">
      <c r="A92" s="1">
        <v>43556</v>
      </c>
      <c r="B92" s="12">
        <v>52.969000000000001</v>
      </c>
      <c r="C92" s="43">
        <f>+MIN($B$32,$B$44,$B$56,$B$68,$B$80)</f>
        <v>30.382000000000001</v>
      </c>
      <c r="D92" s="43">
        <f>+MAX($B$32,$B$44,$B$56,$B$68,$B$80)</f>
        <v>68.766000000000005</v>
      </c>
      <c r="E92" s="17">
        <f t="shared" si="0"/>
        <v>38.384</v>
      </c>
      <c r="G92" s="43"/>
      <c r="H92" s="17"/>
    </row>
    <row r="93" spans="1:8" x14ac:dyDescent="0.2">
      <c r="A93" s="1">
        <v>43586</v>
      </c>
      <c r="B93" s="12">
        <v>63.335999999999999</v>
      </c>
      <c r="C93" s="43">
        <f>+MIN($B$33,$B$45,$B$57,$B$69,$B$81)</f>
        <v>41.997</v>
      </c>
      <c r="D93" s="43">
        <f>+MAX($B$33,$B$45,$B$57,$B$69,$B$81)</f>
        <v>71.649000000000001</v>
      </c>
      <c r="E93" s="17">
        <f t="shared" ref="E93:E112" si="1">D93-C93</f>
        <v>29.652000000000001</v>
      </c>
      <c r="G93" s="43"/>
      <c r="H93" s="17"/>
    </row>
    <row r="94" spans="1:8" x14ac:dyDescent="0.2">
      <c r="A94" s="1">
        <v>43617</v>
      </c>
      <c r="B94" s="12">
        <v>70.485871385999999</v>
      </c>
      <c r="C94" s="43">
        <f>+MIN($B$34,$B$46,$B$58,$B$70,$B$82)</f>
        <v>52.515000000000001</v>
      </c>
      <c r="D94" s="43">
        <f>+MAX($B$34,$B$46,$B$58,$B$70,$B$82)</f>
        <v>79.819999999999993</v>
      </c>
      <c r="E94" s="17">
        <f t="shared" si="1"/>
        <v>27.304999999999993</v>
      </c>
      <c r="G94" s="43"/>
      <c r="H94" s="17"/>
    </row>
    <row r="95" spans="1:8" x14ac:dyDescent="0.2">
      <c r="A95" s="1">
        <v>43647</v>
      </c>
      <c r="B95" s="12">
        <v>75.583710037000003</v>
      </c>
      <c r="C95" s="43">
        <f>+MIN($B$35,$B$47,$B$59,$B$71,$B$83)</f>
        <v>60.075000000000003</v>
      </c>
      <c r="D95" s="43">
        <f>+MAX($B$35,$B$47,$B$59,$B$71,$B$83)</f>
        <v>85.808000000000007</v>
      </c>
      <c r="E95" s="17">
        <f t="shared" si="1"/>
        <v>25.733000000000004</v>
      </c>
      <c r="G95" s="43"/>
      <c r="H95" s="17"/>
    </row>
    <row r="96" spans="1:8" x14ac:dyDescent="0.2">
      <c r="A96" s="1">
        <v>43678</v>
      </c>
      <c r="B96" s="12">
        <v>83.408060000000006</v>
      </c>
      <c r="C96" s="43">
        <f>+MIN($B$36,$B$48,$B$60,$B$72,$B$84)</f>
        <v>66.531999999999996</v>
      </c>
      <c r="D96" s="43">
        <f>+MAX($B$36,$B$48,$B$60,$B$72,$B$84)</f>
        <v>94.159000000000006</v>
      </c>
      <c r="E96" s="17">
        <f t="shared" si="1"/>
        <v>27.62700000000001</v>
      </c>
      <c r="G96" s="43"/>
      <c r="H96" s="17"/>
    </row>
    <row r="97" spans="1:8" x14ac:dyDescent="0.2">
      <c r="A97" s="1">
        <v>43709</v>
      </c>
      <c r="B97" s="12">
        <v>87.63767</v>
      </c>
      <c r="C97" s="43">
        <f>+MIN($B$37,$B$49,$B$61,$B$73,$B$85)</f>
        <v>71.391000000000005</v>
      </c>
      <c r="D97" s="43">
        <f>+MAX($B$37,$B$49,$B$61,$B$73,$B$85)</f>
        <v>98.974999999999994</v>
      </c>
      <c r="E97" s="17">
        <f t="shared" si="1"/>
        <v>27.583999999999989</v>
      </c>
      <c r="G97" s="43"/>
      <c r="H97" s="17"/>
    </row>
    <row r="98" spans="1:8" x14ac:dyDescent="0.2">
      <c r="A98" s="1">
        <v>43739</v>
      </c>
      <c r="B98" s="12">
        <v>89.1738</v>
      </c>
      <c r="C98" s="43">
        <f>+MIN($B$38,$B$50,$B$62,$B$74,$B$86)</f>
        <v>72.944000000000003</v>
      </c>
      <c r="D98" s="43">
        <f>+MAX($B$38,$B$50,$B$62,$B$74,$B$86)</f>
        <v>99.213999999999999</v>
      </c>
      <c r="E98" s="17">
        <f t="shared" si="1"/>
        <v>26.269999999999996</v>
      </c>
      <c r="G98" s="43"/>
      <c r="H98" s="17"/>
    </row>
    <row r="99" spans="1:8" x14ac:dyDescent="0.2">
      <c r="A99" s="1">
        <v>43770</v>
      </c>
      <c r="B99" s="12">
        <v>86.388220000000004</v>
      </c>
      <c r="C99" s="43">
        <f>+MIN($B$39,$B$51,$B$63,$B$75,$B$87)</f>
        <v>69.936000000000007</v>
      </c>
      <c r="D99" s="43">
        <f>+MAX($B$39,$B$51,$B$63,$B$75,$B$87)</f>
        <v>99.777000000000001</v>
      </c>
      <c r="E99" s="17">
        <f t="shared" si="1"/>
        <v>29.840999999999994</v>
      </c>
      <c r="G99" s="43"/>
      <c r="H99" s="17"/>
    </row>
    <row r="100" spans="1:8" x14ac:dyDescent="0.2">
      <c r="A100" s="1">
        <v>43800</v>
      </c>
      <c r="B100" s="12">
        <v>76.177700000000002</v>
      </c>
      <c r="C100" s="43">
        <f>+MIN($B$40,$B$52,$B$64,$B$76,$B$88)</f>
        <v>62.183</v>
      </c>
      <c r="D100" s="43">
        <f>+MAX($B$40,$B$52,$B$64,$B$76,$B$88)</f>
        <v>91.379000000000005</v>
      </c>
      <c r="E100" s="17">
        <f t="shared" si="1"/>
        <v>29.196000000000005</v>
      </c>
      <c r="G100" s="43"/>
      <c r="H100" s="17"/>
    </row>
    <row r="101" spans="1:8" x14ac:dyDescent="0.2">
      <c r="A101" s="1">
        <v>43831</v>
      </c>
      <c r="B101" s="12">
        <v>59.787410000000001</v>
      </c>
      <c r="C101" s="43">
        <f>+MIN($B$29,$B$41,$B$53,$B$65,$B$77)</f>
        <v>26.88</v>
      </c>
      <c r="D101" s="17">
        <f>+MAX($B$29,$B$41,$B$53,$B$65,$B$77)</f>
        <v>74.698999999999998</v>
      </c>
      <c r="E101" s="17">
        <f t="shared" si="1"/>
        <v>47.819000000000003</v>
      </c>
      <c r="G101" s="43"/>
      <c r="H101" s="17"/>
    </row>
    <row r="102" spans="1:8" x14ac:dyDescent="0.2">
      <c r="A102" s="1">
        <v>43862</v>
      </c>
      <c r="B102" s="12">
        <v>50.969270000000002</v>
      </c>
      <c r="C102" s="43">
        <f>+MIN($B$30,$B$42,$B$54,$B$66,$B$78)</f>
        <v>23.622</v>
      </c>
      <c r="D102" s="17">
        <f>+MAX($B$30,$B$42,$B$54,$B$66,$B$78)</f>
        <v>61.234999999999999</v>
      </c>
      <c r="E102" s="17">
        <f t="shared" si="1"/>
        <v>37.613</v>
      </c>
      <c r="G102" s="43"/>
      <c r="H102" s="17"/>
    </row>
    <row r="103" spans="1:8" x14ac:dyDescent="0.2">
      <c r="A103" s="1">
        <v>43891</v>
      </c>
      <c r="B103" s="12">
        <v>48.679490000000001</v>
      </c>
      <c r="C103" s="43">
        <f>+MIN($B$31,$B$43,$B$55,$B$67,$B$79)</f>
        <v>24.407</v>
      </c>
      <c r="D103" s="17">
        <f>+MAX($B$31,$B$43,$B$55,$B$67,$B$79)</f>
        <v>61.761000000000003</v>
      </c>
      <c r="E103" s="17">
        <f t="shared" si="1"/>
        <v>37.353999999999999</v>
      </c>
      <c r="G103" s="43"/>
      <c r="H103" s="17"/>
    </row>
    <row r="104" spans="1:8" x14ac:dyDescent="0.2">
      <c r="A104" s="1">
        <v>43922</v>
      </c>
      <c r="B104" s="12">
        <v>53.283679999999997</v>
      </c>
      <c r="C104" s="43">
        <f>+MIN($B$32,$B$44,$B$56,$B$68,$B$80)</f>
        <v>30.382000000000001</v>
      </c>
      <c r="D104" s="17">
        <f>+MAX($B$32,$B$44,$B$56,$B$68,$B$80)</f>
        <v>68.766000000000005</v>
      </c>
      <c r="E104" s="17">
        <f t="shared" si="1"/>
        <v>38.384</v>
      </c>
      <c r="G104" s="43"/>
      <c r="H104" s="17"/>
    </row>
    <row r="105" spans="1:8" x14ac:dyDescent="0.2">
      <c r="A105" s="1">
        <v>43952</v>
      </c>
      <c r="B105" s="12">
        <v>61.096589999999999</v>
      </c>
      <c r="C105" s="43">
        <f>+MIN($B$33,$B$45,$B$57,$B$69,$B$81)</f>
        <v>41.997</v>
      </c>
      <c r="D105" s="17">
        <f>+MAX($B$33,$B$45,$B$57,$B$69,$B$81)</f>
        <v>71.649000000000001</v>
      </c>
      <c r="E105" s="17">
        <f t="shared" si="1"/>
        <v>29.652000000000001</v>
      </c>
      <c r="G105" s="43"/>
      <c r="H105" s="17"/>
    </row>
    <row r="106" spans="1:8" x14ac:dyDescent="0.2">
      <c r="A106" s="1">
        <v>43983</v>
      </c>
      <c r="B106" s="12">
        <v>70.427199999999999</v>
      </c>
      <c r="C106" s="43">
        <f>+MIN($B$34,$B$46,$B$58,$B$70,$B$82)</f>
        <v>52.515000000000001</v>
      </c>
      <c r="D106" s="17">
        <f>+MAX($B$34,$B$46,$B$58,$B$70,$B$82)</f>
        <v>79.819999999999993</v>
      </c>
      <c r="E106" s="17">
        <f t="shared" si="1"/>
        <v>27.304999999999993</v>
      </c>
      <c r="G106" s="43"/>
      <c r="H106" s="17"/>
    </row>
    <row r="107" spans="1:8" x14ac:dyDescent="0.2">
      <c r="A107" s="1">
        <v>44013</v>
      </c>
      <c r="B107" s="12">
        <v>77.197909999999993</v>
      </c>
      <c r="C107" s="43">
        <f>+MIN($B$35,$B$47,$B$59,$B$71,$B$83)</f>
        <v>60.075000000000003</v>
      </c>
      <c r="D107" s="17">
        <f>+MAX($B$35,$B$47,$B$59,$B$71,$B$83)</f>
        <v>85.808000000000007</v>
      </c>
      <c r="E107" s="17">
        <f t="shared" si="1"/>
        <v>25.733000000000004</v>
      </c>
      <c r="G107" s="43"/>
      <c r="H107" s="17"/>
    </row>
    <row r="108" spans="1:8" x14ac:dyDescent="0.2">
      <c r="A108" s="1">
        <v>44044</v>
      </c>
      <c r="B108" s="12">
        <v>84.52364</v>
      </c>
      <c r="C108" s="43">
        <f>+MIN($B$36,$B$48,$B$60,$B$72,$B$84)</f>
        <v>66.531999999999996</v>
      </c>
      <c r="D108" s="17">
        <f>+MAX($B$36,$B$48,$B$60,$B$72,$B$84)</f>
        <v>94.159000000000006</v>
      </c>
      <c r="E108" s="17">
        <f t="shared" si="1"/>
        <v>27.62700000000001</v>
      </c>
      <c r="G108" s="43"/>
      <c r="H108" s="17"/>
    </row>
    <row r="109" spans="1:8" x14ac:dyDescent="0.2">
      <c r="A109" s="1">
        <v>44075</v>
      </c>
      <c r="B109" s="12">
        <v>88.232330000000005</v>
      </c>
      <c r="C109" s="43">
        <f>+MIN($B$37,$B$49,$B$61,$B$73,$B$85)</f>
        <v>71.391000000000005</v>
      </c>
      <c r="D109" s="17">
        <f>+MAX($B$37,$B$49,$B$61,$B$73,$B$85)</f>
        <v>98.974999999999994</v>
      </c>
      <c r="E109" s="17">
        <f t="shared" si="1"/>
        <v>27.583999999999989</v>
      </c>
      <c r="G109" s="43"/>
      <c r="H109" s="17"/>
    </row>
    <row r="110" spans="1:8" x14ac:dyDescent="0.2">
      <c r="A110" s="1">
        <v>44105</v>
      </c>
      <c r="B110" s="12">
        <v>89.442300000000003</v>
      </c>
      <c r="C110" s="43">
        <f>+MIN($B$38,$B$50,$B$62,$B$74,$B$86)</f>
        <v>72.944000000000003</v>
      </c>
      <c r="D110" s="17">
        <f>+MAX($B$38,$B$50,$B$62,$B$74,$B$86)</f>
        <v>99.213999999999999</v>
      </c>
      <c r="E110" s="17">
        <f t="shared" si="1"/>
        <v>26.269999999999996</v>
      </c>
      <c r="G110" s="43"/>
      <c r="H110" s="17"/>
    </row>
    <row r="111" spans="1:8" x14ac:dyDescent="0.2">
      <c r="A111" s="1">
        <v>44136</v>
      </c>
      <c r="B111" s="12">
        <v>86.192499999999995</v>
      </c>
      <c r="C111" s="43">
        <f>+MIN($B$39,$B$51,$B$63,$B$75,$B$87)</f>
        <v>69.936000000000007</v>
      </c>
      <c r="D111" s="17">
        <f>+MAX($B$39,$B$51,$B$63,$B$75,$B$87)</f>
        <v>99.777000000000001</v>
      </c>
      <c r="E111" s="17">
        <f t="shared" si="1"/>
        <v>29.840999999999994</v>
      </c>
      <c r="G111" s="43"/>
      <c r="H111" s="17"/>
    </row>
    <row r="112" spans="1:8" x14ac:dyDescent="0.2">
      <c r="A112" s="65">
        <v>44166</v>
      </c>
      <c r="B112" s="12">
        <v>75.511390000000006</v>
      </c>
      <c r="C112" s="70">
        <f>+MIN($B$40,$B$52,$B$64,$B$76,$B$88)</f>
        <v>62.183</v>
      </c>
      <c r="D112" s="69">
        <f>+MAX($B$40,$B$52,$B$64,$B$76,$B$88)</f>
        <v>91.379000000000005</v>
      </c>
      <c r="E112" s="69">
        <f t="shared" si="1"/>
        <v>29.196000000000005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588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2">
        <v>67</v>
      </c>
      <c r="B117">
        <v>0</v>
      </c>
    </row>
    <row r="118" spans="1:2" x14ac:dyDescent="0.2">
      <c r="A118" s="2">
        <v>67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1"/>
    <col min="2" max="2" width="20.85546875" style="131" customWidth="1"/>
    <col min="3" max="13" width="9.140625" style="131"/>
    <col min="14" max="15" width="9.140625" style="133"/>
    <col min="16" max="16" width="9.140625" style="131"/>
    <col min="17" max="17" width="25" style="131" customWidth="1"/>
    <col min="18" max="18" width="14.425781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297" t="s">
        <v>85</v>
      </c>
      <c r="R6" s="350" t="s">
        <v>305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298" t="s">
        <v>86</v>
      </c>
      <c r="R7" s="351" t="s">
        <v>306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300" t="s">
        <v>486</v>
      </c>
      <c r="R8" s="540" t="s">
        <v>307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2" x14ac:dyDescent="0.25">
      <c r="C24" s="579" t="s">
        <v>481</v>
      </c>
      <c r="D24" s="579"/>
      <c r="E24" s="579"/>
      <c r="F24" s="579"/>
      <c r="G24" s="579"/>
      <c r="H24" s="32"/>
      <c r="I24" s="579" t="s">
        <v>482</v>
      </c>
      <c r="J24" s="579"/>
      <c r="K24" s="579"/>
      <c r="L24" s="579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491" t="s">
        <v>85</v>
      </c>
      <c r="C26" s="83">
        <v>3.2805167486000002</v>
      </c>
      <c r="D26" s="83">
        <v>2.9049302739999998</v>
      </c>
      <c r="E26" s="83">
        <v>2.6706079588999998</v>
      </c>
      <c r="F26" s="83">
        <v>2.7544920684999998</v>
      </c>
      <c r="G26" s="83">
        <v>2.7709235464000002</v>
      </c>
      <c r="H26" s="154" t="s">
        <v>85</v>
      </c>
      <c r="I26" s="20">
        <f t="shared" ref="I26:L27" si="0">D26-C26</f>
        <v>-0.37558647460000039</v>
      </c>
      <c r="J26" s="20">
        <f t="shared" si="0"/>
        <v>-0.23432231510000001</v>
      </c>
      <c r="K26" s="20">
        <f t="shared" si="0"/>
        <v>8.3884109600000034E-2</v>
      </c>
      <c r="L26" s="20">
        <f t="shared" si="0"/>
        <v>1.6431477900000324E-2</v>
      </c>
    </row>
    <row r="27" spans="1:12" ht="26.25" x14ac:dyDescent="0.25">
      <c r="A27" s="133"/>
      <c r="B27" s="493" t="s">
        <v>86</v>
      </c>
      <c r="C27" s="84">
        <v>73.406096473000005</v>
      </c>
      <c r="D27" s="84">
        <v>76.143443848999993</v>
      </c>
      <c r="E27" s="84">
        <v>86.079235600000004</v>
      </c>
      <c r="F27" s="84">
        <v>94.406124008000006</v>
      </c>
      <c r="G27" s="84">
        <v>96.213300545999999</v>
      </c>
      <c r="H27" s="494" t="s">
        <v>86</v>
      </c>
      <c r="I27" s="68">
        <f t="shared" si="0"/>
        <v>2.7373473759999882</v>
      </c>
      <c r="J27" s="68">
        <f t="shared" si="0"/>
        <v>9.9357917510000107</v>
      </c>
      <c r="K27" s="68">
        <f t="shared" si="0"/>
        <v>8.3268884080000021</v>
      </c>
      <c r="L27" s="68">
        <f t="shared" si="0"/>
        <v>1.8071765379999931</v>
      </c>
    </row>
    <row r="28" spans="1:12" x14ac:dyDescent="0.25">
      <c r="A28"/>
      <c r="B28" s="492" t="s">
        <v>309</v>
      </c>
      <c r="C28" s="83">
        <f>+C27+C26</f>
        <v>76.686613221599998</v>
      </c>
      <c r="D28" s="83">
        <f>+D27+D26</f>
        <v>79.048374122999988</v>
      </c>
      <c r="E28" s="83">
        <f>+E27+E26</f>
        <v>88.749843558900011</v>
      </c>
      <c r="F28" s="83">
        <f>+F27+F26</f>
        <v>97.160616076500006</v>
      </c>
      <c r="G28" s="83">
        <f>+G27+G26</f>
        <v>98.984224092399998</v>
      </c>
      <c r="H28" s="30" t="s">
        <v>440</v>
      </c>
      <c r="I28" s="12">
        <f>+SUM(I26:I27)</f>
        <v>2.3617609013999878</v>
      </c>
      <c r="J28" s="12">
        <f>+SUM(J26:J27)</f>
        <v>9.7014694359000107</v>
      </c>
      <c r="K28" s="12">
        <f>+SUM(K26:K27)</f>
        <v>8.4107725176000017</v>
      </c>
      <c r="L28" s="12">
        <f>+SUM(L26:L27)</f>
        <v>1.8236080158999934</v>
      </c>
    </row>
    <row r="29" spans="1:12" x14ac:dyDescent="0.25">
      <c r="A29" s="367" t="s">
        <v>552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3" t="s">
        <v>308</v>
      </c>
      <c r="D33" s="132" t="s">
        <v>239</v>
      </c>
      <c r="E33" s="468" t="s">
        <v>238</v>
      </c>
      <c r="F33" s="468" t="s">
        <v>480</v>
      </c>
    </row>
    <row r="34" spans="1:7" x14ac:dyDescent="0.25">
      <c r="A34" s="147">
        <f t="shared" ref="A34:A81" si="1">YEAR(B34)</f>
        <v>2017</v>
      </c>
      <c r="B34" s="444">
        <v>42736</v>
      </c>
      <c r="C34" s="445">
        <v>75.979681515999999</v>
      </c>
      <c r="D34" s="141" t="e">
        <v>#N/A</v>
      </c>
      <c r="E34" s="446"/>
      <c r="F34" s="446">
        <v>75.979681515999999</v>
      </c>
      <c r="G34" s="138"/>
    </row>
    <row r="35" spans="1:7" x14ac:dyDescent="0.25">
      <c r="A35" s="147">
        <f t="shared" si="1"/>
        <v>2017</v>
      </c>
      <c r="B35" s="444">
        <v>42767</v>
      </c>
      <c r="C35" s="445">
        <v>76.625913749999995</v>
      </c>
      <c r="D35" s="141" t="e">
        <v>#N/A</v>
      </c>
      <c r="E35" s="446">
        <f t="shared" ref="E35:E44" si="2">AVERAGEIF($A$34:$A$95,A35,$F$34:$F$95)</f>
        <v>79.973231072749996</v>
      </c>
      <c r="F35" s="446">
        <v>76.625913749999995</v>
      </c>
      <c r="G35" s="138"/>
    </row>
    <row r="36" spans="1:7" x14ac:dyDescent="0.25">
      <c r="A36" s="147">
        <f t="shared" si="1"/>
        <v>2017</v>
      </c>
      <c r="B36" s="444">
        <v>42795</v>
      </c>
      <c r="C36" s="445">
        <v>78.418810065000002</v>
      </c>
      <c r="D36" s="141" t="e">
        <v>#N/A</v>
      </c>
      <c r="E36" s="446">
        <f t="shared" si="2"/>
        <v>79.973231072749996</v>
      </c>
      <c r="F36" s="446">
        <v>78.418810065000002</v>
      </c>
      <c r="G36" s="138"/>
    </row>
    <row r="37" spans="1:7" x14ac:dyDescent="0.25">
      <c r="A37" s="147">
        <f t="shared" si="1"/>
        <v>2017</v>
      </c>
      <c r="B37" s="444">
        <v>42826</v>
      </c>
      <c r="C37" s="445">
        <v>78.502159832999993</v>
      </c>
      <c r="D37" s="141" t="e">
        <v>#N/A</v>
      </c>
      <c r="E37" s="446">
        <f t="shared" si="2"/>
        <v>79.973231072749996</v>
      </c>
      <c r="F37" s="446">
        <v>78.502159832999993</v>
      </c>
      <c r="G37" s="138"/>
    </row>
    <row r="38" spans="1:7" x14ac:dyDescent="0.25">
      <c r="A38" s="147">
        <f t="shared" si="1"/>
        <v>2017</v>
      </c>
      <c r="B38" s="444">
        <v>42856</v>
      </c>
      <c r="C38" s="445">
        <v>78.371707870999998</v>
      </c>
      <c r="D38" s="141" t="e">
        <v>#N/A</v>
      </c>
      <c r="E38" s="446">
        <f t="shared" si="2"/>
        <v>79.973231072749996</v>
      </c>
      <c r="F38" s="446">
        <v>78.371707870999998</v>
      </c>
      <c r="G38" s="138"/>
    </row>
    <row r="39" spans="1:7" x14ac:dyDescent="0.25">
      <c r="A39" s="147">
        <f t="shared" si="1"/>
        <v>2017</v>
      </c>
      <c r="B39" s="444">
        <v>42887</v>
      </c>
      <c r="C39" s="445">
        <v>78.987322599999999</v>
      </c>
      <c r="D39" s="141" t="e">
        <v>#N/A</v>
      </c>
      <c r="E39" s="446">
        <f t="shared" si="2"/>
        <v>79.973231072749996</v>
      </c>
      <c r="F39" s="446">
        <v>78.987322599999999</v>
      </c>
      <c r="G39" s="138"/>
    </row>
    <row r="40" spans="1:7" x14ac:dyDescent="0.25">
      <c r="A40" s="147">
        <f t="shared" si="1"/>
        <v>2017</v>
      </c>
      <c r="B40" s="444">
        <v>42917</v>
      </c>
      <c r="C40" s="445">
        <v>79.955689226000004</v>
      </c>
      <c r="D40" s="141" t="e">
        <v>#N/A</v>
      </c>
      <c r="E40" s="446">
        <f t="shared" si="2"/>
        <v>79.973231072749996</v>
      </c>
      <c r="F40" s="446">
        <v>79.955689226000004</v>
      </c>
      <c r="G40" s="138"/>
    </row>
    <row r="41" spans="1:7" x14ac:dyDescent="0.25">
      <c r="A41" s="147">
        <f t="shared" si="1"/>
        <v>2017</v>
      </c>
      <c r="B41" s="444">
        <v>42948</v>
      </c>
      <c r="C41" s="445">
        <v>79.936718225999996</v>
      </c>
      <c r="D41" s="141" t="e">
        <v>#N/A</v>
      </c>
      <c r="E41" s="446">
        <f t="shared" si="2"/>
        <v>79.973231072749996</v>
      </c>
      <c r="F41" s="446">
        <v>79.936718225999996</v>
      </c>
      <c r="G41" s="138"/>
    </row>
    <row r="42" spans="1:7" x14ac:dyDescent="0.25">
      <c r="A42" s="147">
        <f t="shared" si="1"/>
        <v>2017</v>
      </c>
      <c r="B42" s="444">
        <v>42979</v>
      </c>
      <c r="C42" s="445">
        <v>81.133553966999997</v>
      </c>
      <c r="D42" s="141" t="e">
        <v>#N/A</v>
      </c>
      <c r="E42" s="446">
        <f t="shared" si="2"/>
        <v>79.973231072749996</v>
      </c>
      <c r="F42" s="446">
        <v>81.133553966999997</v>
      </c>
      <c r="G42" s="138"/>
    </row>
    <row r="43" spans="1:7" x14ac:dyDescent="0.25">
      <c r="A43" s="147">
        <f t="shared" si="1"/>
        <v>2017</v>
      </c>
      <c r="B43" s="444">
        <v>43009</v>
      </c>
      <c r="C43" s="445">
        <v>82.268117064999998</v>
      </c>
      <c r="D43" s="141" t="e">
        <v>#N/A</v>
      </c>
      <c r="E43" s="446">
        <f t="shared" si="2"/>
        <v>79.973231072749996</v>
      </c>
      <c r="F43" s="446">
        <v>82.268117064999998</v>
      </c>
      <c r="G43" s="138"/>
    </row>
    <row r="44" spans="1:7" x14ac:dyDescent="0.25">
      <c r="A44" s="147">
        <f t="shared" si="1"/>
        <v>2017</v>
      </c>
      <c r="B44" s="444">
        <v>43040</v>
      </c>
      <c r="C44" s="445">
        <v>84.499417367000007</v>
      </c>
      <c r="D44" s="141" t="e">
        <v>#N/A</v>
      </c>
      <c r="E44" s="446">
        <f t="shared" si="2"/>
        <v>79.973231072749996</v>
      </c>
      <c r="F44" s="446">
        <v>84.499417367000007</v>
      </c>
      <c r="G44" s="138"/>
    </row>
    <row r="45" spans="1:7" x14ac:dyDescent="0.25">
      <c r="A45" s="147">
        <f t="shared" si="1"/>
        <v>2017</v>
      </c>
      <c r="B45" s="444">
        <v>43070</v>
      </c>
      <c r="C45" s="445">
        <v>84.999681386999995</v>
      </c>
      <c r="D45" s="141" t="e">
        <v>#N/A</v>
      </c>
      <c r="E45" s="446"/>
      <c r="F45" s="446">
        <v>84.999681386999995</v>
      </c>
      <c r="G45" s="138"/>
    </row>
    <row r="46" spans="1:7" x14ac:dyDescent="0.25">
      <c r="A46" s="147">
        <f t="shared" si="1"/>
        <v>2018</v>
      </c>
      <c r="B46" s="444">
        <v>43101</v>
      </c>
      <c r="C46" s="445">
        <v>83.432426323000001</v>
      </c>
      <c r="D46" s="141" t="e">
        <v>#N/A</v>
      </c>
      <c r="E46" s="446"/>
      <c r="F46" s="446">
        <v>83.432426323000001</v>
      </c>
      <c r="G46" s="138"/>
    </row>
    <row r="47" spans="1:7" x14ac:dyDescent="0.25">
      <c r="A47" s="147">
        <f t="shared" si="1"/>
        <v>2018</v>
      </c>
      <c r="B47" s="444">
        <v>43132</v>
      </c>
      <c r="C47" s="445">
        <v>85.163614499999994</v>
      </c>
      <c r="D47" s="141" t="e">
        <v>#N/A</v>
      </c>
      <c r="E47" s="446">
        <f t="shared" ref="E47" si="3">AVERAGEIF($A$34:$A$95,A47,$F$34:$F$95)</f>
        <v>89.659562240166665</v>
      </c>
      <c r="F47" s="446">
        <v>85.163614499999994</v>
      </c>
      <c r="G47" s="138"/>
    </row>
    <row r="48" spans="1:7" x14ac:dyDescent="0.25">
      <c r="A48" s="147">
        <f t="shared" si="1"/>
        <v>2018</v>
      </c>
      <c r="B48" s="444">
        <v>43160</v>
      </c>
      <c r="C48" s="445">
        <v>86.223440934999999</v>
      </c>
      <c r="D48" s="141" t="e">
        <v>#N/A</v>
      </c>
      <c r="E48" s="446">
        <f t="shared" ref="E48:E56" si="4">AVERAGEIF($A$34:$A$95,A48,$F$34:$F$95)</f>
        <v>89.659562240166665</v>
      </c>
      <c r="F48" s="446">
        <v>86.223440934999999</v>
      </c>
      <c r="G48" s="138"/>
    </row>
    <row r="49" spans="1:7" x14ac:dyDescent="0.25">
      <c r="A49" s="147">
        <f t="shared" si="1"/>
        <v>2018</v>
      </c>
      <c r="B49" s="444">
        <v>43191</v>
      </c>
      <c r="C49" s="445">
        <v>86.596001200000003</v>
      </c>
      <c r="D49" s="141" t="e">
        <v>#N/A</v>
      </c>
      <c r="E49" s="446">
        <f t="shared" si="4"/>
        <v>89.659562240166665</v>
      </c>
      <c r="F49" s="446">
        <v>86.596001200000003</v>
      </c>
      <c r="G49" s="138"/>
    </row>
    <row r="50" spans="1:7" x14ac:dyDescent="0.25">
      <c r="A50" s="147">
        <f t="shared" si="1"/>
        <v>2018</v>
      </c>
      <c r="B50" s="444">
        <v>43221</v>
      </c>
      <c r="C50" s="445">
        <v>87.530164612999997</v>
      </c>
      <c r="D50" s="141" t="e">
        <v>#N/A</v>
      </c>
      <c r="E50" s="446">
        <f t="shared" si="4"/>
        <v>89.659562240166665</v>
      </c>
      <c r="F50" s="446">
        <v>87.530164612999997</v>
      </c>
      <c r="G50" s="138"/>
    </row>
    <row r="51" spans="1:7" x14ac:dyDescent="0.25">
      <c r="A51" s="147">
        <f t="shared" si="1"/>
        <v>2018</v>
      </c>
      <c r="B51" s="444">
        <v>43252</v>
      </c>
      <c r="C51" s="445">
        <v>88.033588899999998</v>
      </c>
      <c r="D51" s="141" t="e">
        <v>#N/A</v>
      </c>
      <c r="E51" s="446">
        <f t="shared" si="4"/>
        <v>89.659562240166665</v>
      </c>
      <c r="F51" s="446">
        <v>88.033588899999998</v>
      </c>
      <c r="G51" s="138"/>
    </row>
    <row r="52" spans="1:7" x14ac:dyDescent="0.25">
      <c r="A52" s="147">
        <f t="shared" si="1"/>
        <v>2018</v>
      </c>
      <c r="B52" s="444">
        <v>43282</v>
      </c>
      <c r="C52" s="445">
        <v>89.794047613000004</v>
      </c>
      <c r="D52" s="141" t="e">
        <v>#N/A</v>
      </c>
      <c r="E52" s="446">
        <f t="shared" si="4"/>
        <v>89.659562240166665</v>
      </c>
      <c r="F52" s="446">
        <v>89.794047613000004</v>
      </c>
      <c r="G52" s="138"/>
    </row>
    <row r="53" spans="1:7" x14ac:dyDescent="0.25">
      <c r="A53" s="147">
        <f t="shared" si="1"/>
        <v>2018</v>
      </c>
      <c r="B53" s="444">
        <v>43313</v>
      </c>
      <c r="C53" s="445">
        <v>91.766870128999997</v>
      </c>
      <c r="D53" s="141" t="e">
        <v>#N/A</v>
      </c>
      <c r="E53" s="446">
        <f t="shared" si="4"/>
        <v>89.659562240166665</v>
      </c>
      <c r="F53" s="446">
        <v>91.766870128999997</v>
      </c>
      <c r="G53" s="138"/>
    </row>
    <row r="54" spans="1:7" x14ac:dyDescent="0.25">
      <c r="A54" s="147">
        <f t="shared" si="1"/>
        <v>2018</v>
      </c>
      <c r="B54" s="444">
        <v>43344</v>
      </c>
      <c r="C54" s="445">
        <v>93.001004332999997</v>
      </c>
      <c r="D54" s="141" t="e">
        <v>#N/A</v>
      </c>
      <c r="E54" s="446">
        <f t="shared" si="4"/>
        <v>89.659562240166665</v>
      </c>
      <c r="F54" s="446">
        <v>93.001004332999997</v>
      </c>
      <c r="G54" s="138"/>
    </row>
    <row r="55" spans="1:7" x14ac:dyDescent="0.25">
      <c r="A55" s="147">
        <f t="shared" si="1"/>
        <v>2018</v>
      </c>
      <c r="B55" s="444">
        <v>43374</v>
      </c>
      <c r="C55" s="445">
        <v>93.836520194000002</v>
      </c>
      <c r="D55" s="141" t="e">
        <v>#N/A</v>
      </c>
      <c r="E55" s="446">
        <f t="shared" si="4"/>
        <v>89.659562240166665</v>
      </c>
      <c r="F55" s="446">
        <v>93.836520194000002</v>
      </c>
      <c r="G55" s="138"/>
    </row>
    <row r="56" spans="1:7" x14ac:dyDescent="0.25">
      <c r="A56" s="147">
        <f t="shared" si="1"/>
        <v>2018</v>
      </c>
      <c r="B56" s="444">
        <v>43405</v>
      </c>
      <c r="C56" s="445">
        <v>95.161740399999999</v>
      </c>
      <c r="D56" s="141" t="e">
        <v>#N/A</v>
      </c>
      <c r="E56" s="446">
        <f t="shared" si="4"/>
        <v>89.659562240166665</v>
      </c>
      <c r="F56" s="446">
        <v>95.161740399999999</v>
      </c>
      <c r="G56" s="138"/>
    </row>
    <row r="57" spans="1:7" x14ac:dyDescent="0.25">
      <c r="A57" s="147">
        <f t="shared" si="1"/>
        <v>2018</v>
      </c>
      <c r="B57" s="444">
        <v>43435</v>
      </c>
      <c r="C57" s="445">
        <v>95.375327741999996</v>
      </c>
      <c r="D57" s="141" t="e">
        <v>#N/A</v>
      </c>
      <c r="E57" s="446"/>
      <c r="F57" s="446">
        <v>95.375327741999996</v>
      </c>
      <c r="G57" s="138"/>
    </row>
    <row r="58" spans="1:7" x14ac:dyDescent="0.25">
      <c r="A58" s="147">
        <f t="shared" si="1"/>
        <v>2019</v>
      </c>
      <c r="B58" s="444">
        <v>43466</v>
      </c>
      <c r="C58" s="445">
        <v>95.319401999999997</v>
      </c>
      <c r="D58" s="141" t="e">
        <v>#N/A</v>
      </c>
      <c r="E58" s="446"/>
      <c r="F58" s="446">
        <v>95.319401999999997</v>
      </c>
      <c r="G58" s="138"/>
    </row>
    <row r="59" spans="1:7" x14ac:dyDescent="0.25">
      <c r="A59" s="147">
        <f t="shared" si="1"/>
        <v>2019</v>
      </c>
      <c r="B59" s="444">
        <v>43497</v>
      </c>
      <c r="C59" s="445">
        <v>96.317554571000002</v>
      </c>
      <c r="D59" s="141" t="e">
        <v>#N/A</v>
      </c>
      <c r="E59" s="446">
        <f t="shared" ref="E59" si="5">AVERAGEIF($A$34:$A$95,A59,$F$34:$F$95)</f>
        <v>98.05125086208335</v>
      </c>
      <c r="F59" s="446">
        <v>96.317554571000002</v>
      </c>
      <c r="G59" s="138"/>
    </row>
    <row r="60" spans="1:7" x14ac:dyDescent="0.25">
      <c r="A60" s="147">
        <f t="shared" si="1"/>
        <v>2019</v>
      </c>
      <c r="B60" s="444">
        <v>43525</v>
      </c>
      <c r="C60" s="445">
        <v>96.919631613000007</v>
      </c>
      <c r="D60" s="141" t="e">
        <v>#N/A</v>
      </c>
      <c r="E60" s="446">
        <f t="shared" ref="E60:E68" si="6">AVERAGEIF($A$34:$A$95,A60,$F$34:$F$95)</f>
        <v>98.05125086208335</v>
      </c>
      <c r="F60" s="446">
        <v>96.919631613000007</v>
      </c>
      <c r="G60" s="138"/>
    </row>
    <row r="61" spans="1:7" x14ac:dyDescent="0.25">
      <c r="A61" s="147">
        <f t="shared" si="1"/>
        <v>2019</v>
      </c>
      <c r="B61" s="444">
        <v>43556</v>
      </c>
      <c r="C61" s="445">
        <v>97.338010999999995</v>
      </c>
      <c r="D61" s="141" t="e">
        <v>#N/A</v>
      </c>
      <c r="E61" s="446">
        <f t="shared" si="6"/>
        <v>98.05125086208335</v>
      </c>
      <c r="F61" s="446">
        <v>97.338010999999995</v>
      </c>
      <c r="G61" s="138"/>
    </row>
    <row r="62" spans="1:7" x14ac:dyDescent="0.25">
      <c r="A62" s="147">
        <f t="shared" si="1"/>
        <v>2019</v>
      </c>
      <c r="B62" s="444">
        <v>43586</v>
      </c>
      <c r="C62" s="445">
        <v>96.847991160999996</v>
      </c>
      <c r="D62" s="141" t="e">
        <v>#N/A</v>
      </c>
      <c r="E62" s="446">
        <f t="shared" si="6"/>
        <v>98.05125086208335</v>
      </c>
      <c r="F62" s="446">
        <v>96.847991160999996</v>
      </c>
      <c r="G62" s="138"/>
    </row>
    <row r="63" spans="1:7" x14ac:dyDescent="0.25">
      <c r="A63" s="147">
        <f t="shared" si="1"/>
        <v>2019</v>
      </c>
      <c r="B63" s="444">
        <v>43617</v>
      </c>
      <c r="C63" s="445">
        <v>96.867810000000006</v>
      </c>
      <c r="D63" s="141" t="e">
        <v>#N/A</v>
      </c>
      <c r="E63" s="446">
        <f t="shared" si="6"/>
        <v>98.05125086208335</v>
      </c>
      <c r="F63" s="446">
        <v>96.867810000000006</v>
      </c>
      <c r="G63" s="138"/>
    </row>
    <row r="64" spans="1:7" x14ac:dyDescent="0.25">
      <c r="A64" s="147">
        <f t="shared" si="1"/>
        <v>2019</v>
      </c>
      <c r="B64" s="444">
        <v>43647</v>
      </c>
      <c r="C64" s="445">
        <v>97.318830000000005</v>
      </c>
      <c r="D64" s="141">
        <v>97.318830000000005</v>
      </c>
      <c r="E64" s="446">
        <f t="shared" si="6"/>
        <v>98.05125086208335</v>
      </c>
      <c r="F64" s="446">
        <v>97.318830000000005</v>
      </c>
      <c r="G64" s="138"/>
    </row>
    <row r="65" spans="1:7" x14ac:dyDescent="0.25">
      <c r="A65" s="147">
        <f t="shared" si="1"/>
        <v>2019</v>
      </c>
      <c r="B65" s="444">
        <v>43678</v>
      </c>
      <c r="C65" s="445" t="e">
        <v>#N/A</v>
      </c>
      <c r="D65" s="141">
        <v>98.92</v>
      </c>
      <c r="E65" s="446">
        <f t="shared" si="6"/>
        <v>98.05125086208335</v>
      </c>
      <c r="F65" s="446">
        <v>98.92</v>
      </c>
      <c r="G65" s="138"/>
    </row>
    <row r="66" spans="1:7" x14ac:dyDescent="0.25">
      <c r="A66" s="147">
        <f t="shared" si="1"/>
        <v>2019</v>
      </c>
      <c r="B66" s="444">
        <v>43709</v>
      </c>
      <c r="C66" s="445" t="e">
        <v>#N/A</v>
      </c>
      <c r="D66" s="141">
        <v>99.770380000000003</v>
      </c>
      <c r="E66" s="446">
        <f t="shared" si="6"/>
        <v>98.05125086208335</v>
      </c>
      <c r="F66" s="446">
        <v>99.770380000000003</v>
      </c>
      <c r="G66" s="138"/>
    </row>
    <row r="67" spans="1:7" x14ac:dyDescent="0.25">
      <c r="A67" s="147">
        <f t="shared" si="1"/>
        <v>2019</v>
      </c>
      <c r="B67" s="444">
        <v>43739</v>
      </c>
      <c r="C67" s="445" t="e">
        <v>#N/A</v>
      </c>
      <c r="D67" s="141">
        <v>100.17100000000001</v>
      </c>
      <c r="E67" s="446">
        <f t="shared" si="6"/>
        <v>98.05125086208335</v>
      </c>
      <c r="F67" s="446">
        <v>100.17100000000001</v>
      </c>
      <c r="G67" s="138"/>
    </row>
    <row r="68" spans="1:7" x14ac:dyDescent="0.25">
      <c r="A68" s="147">
        <f t="shared" si="1"/>
        <v>2019</v>
      </c>
      <c r="B68" s="444">
        <v>43770</v>
      </c>
      <c r="C68" s="445" t="e">
        <v>#N/A</v>
      </c>
      <c r="D68" s="141">
        <v>100.60339999999999</v>
      </c>
      <c r="E68" s="446">
        <f t="shared" si="6"/>
        <v>98.05125086208335</v>
      </c>
      <c r="F68" s="446">
        <v>100.60339999999999</v>
      </c>
      <c r="G68" s="138"/>
    </row>
    <row r="69" spans="1:7" x14ac:dyDescent="0.25">
      <c r="A69" s="147">
        <f t="shared" si="1"/>
        <v>2019</v>
      </c>
      <c r="B69" s="444">
        <v>43800</v>
      </c>
      <c r="C69" s="445" t="e">
        <v>#N/A</v>
      </c>
      <c r="D69" s="141">
        <v>100.221</v>
      </c>
      <c r="E69" s="446"/>
      <c r="F69" s="446">
        <v>100.221</v>
      </c>
      <c r="G69" s="138"/>
    </row>
    <row r="70" spans="1:7" x14ac:dyDescent="0.25">
      <c r="A70" s="147">
        <f t="shared" si="1"/>
        <v>2020</v>
      </c>
      <c r="B70" s="444">
        <v>43831</v>
      </c>
      <c r="C70" s="445" t="e">
        <v>#N/A</v>
      </c>
      <c r="D70" s="141">
        <v>99.613470000000007</v>
      </c>
      <c r="E70" s="446"/>
      <c r="F70" s="446">
        <v>99.613470000000007</v>
      </c>
      <c r="G70" s="138"/>
    </row>
    <row r="71" spans="1:7" x14ac:dyDescent="0.25">
      <c r="A71" s="147">
        <f t="shared" si="1"/>
        <v>2020</v>
      </c>
      <c r="B71" s="444">
        <v>43862</v>
      </c>
      <c r="C71" s="445" t="e">
        <v>#N/A</v>
      </c>
      <c r="D71" s="141">
        <v>99.133150000000001</v>
      </c>
      <c r="E71" s="446">
        <f t="shared" ref="E71" si="7">AVERAGEIF($A$34:$A$95,A71,$F$34:$F$95)</f>
        <v>99.881454166666671</v>
      </c>
      <c r="F71" s="446">
        <v>99.133150000000001</v>
      </c>
      <c r="G71" s="138"/>
    </row>
    <row r="72" spans="1:7" x14ac:dyDescent="0.25">
      <c r="A72" s="147">
        <f t="shared" si="1"/>
        <v>2020</v>
      </c>
      <c r="B72" s="444">
        <v>43891</v>
      </c>
      <c r="C72" s="445" t="e">
        <v>#N/A</v>
      </c>
      <c r="D72" s="141">
        <v>98.939250000000001</v>
      </c>
      <c r="E72" s="446">
        <f t="shared" ref="E72:E80" si="8">AVERAGEIF($A$34:$A$95,A72,$F$34:$F$95)</f>
        <v>99.881454166666671</v>
      </c>
      <c r="F72" s="446">
        <v>98.939250000000001</v>
      </c>
      <c r="G72" s="138"/>
    </row>
    <row r="73" spans="1:7" x14ac:dyDescent="0.25">
      <c r="A73" s="147">
        <f t="shared" si="1"/>
        <v>2020</v>
      </c>
      <c r="B73" s="444">
        <v>43922</v>
      </c>
      <c r="C73" s="445" t="e">
        <v>#N/A</v>
      </c>
      <c r="D73" s="141">
        <v>99.002139999999997</v>
      </c>
      <c r="E73" s="446">
        <f t="shared" si="8"/>
        <v>99.881454166666671</v>
      </c>
      <c r="F73" s="446">
        <v>99.002139999999997</v>
      </c>
      <c r="G73" s="138"/>
    </row>
    <row r="74" spans="1:7" x14ac:dyDescent="0.25">
      <c r="A74" s="147">
        <f t="shared" si="1"/>
        <v>2020</v>
      </c>
      <c r="B74" s="444">
        <v>43952</v>
      </c>
      <c r="C74" s="445" t="e">
        <v>#N/A</v>
      </c>
      <c r="D74" s="141">
        <v>99.284819999999996</v>
      </c>
      <c r="E74" s="446">
        <f t="shared" si="8"/>
        <v>99.881454166666671</v>
      </c>
      <c r="F74" s="446">
        <v>99.284819999999996</v>
      </c>
      <c r="G74" s="138"/>
    </row>
    <row r="75" spans="1:7" x14ac:dyDescent="0.25">
      <c r="A75" s="147">
        <f t="shared" si="1"/>
        <v>2020</v>
      </c>
      <c r="B75" s="444">
        <v>43983</v>
      </c>
      <c r="C75" s="445" t="e">
        <v>#N/A</v>
      </c>
      <c r="D75" s="141">
        <v>99.637100000000004</v>
      </c>
      <c r="E75" s="446">
        <f t="shared" si="8"/>
        <v>99.881454166666671</v>
      </c>
      <c r="F75" s="446">
        <v>99.637100000000004</v>
      </c>
      <c r="G75" s="138"/>
    </row>
    <row r="76" spans="1:7" x14ac:dyDescent="0.25">
      <c r="A76" s="147">
        <f t="shared" si="1"/>
        <v>2020</v>
      </c>
      <c r="B76" s="444">
        <v>44013</v>
      </c>
      <c r="C76" s="445" t="e">
        <v>#N/A</v>
      </c>
      <c r="D76" s="141">
        <v>99.887519999999995</v>
      </c>
      <c r="E76" s="446">
        <f t="shared" si="8"/>
        <v>99.881454166666671</v>
      </c>
      <c r="F76" s="446">
        <v>99.887519999999995</v>
      </c>
      <c r="G76" s="138"/>
    </row>
    <row r="77" spans="1:7" x14ac:dyDescent="0.25">
      <c r="A77" s="147">
        <f t="shared" si="1"/>
        <v>2020</v>
      </c>
      <c r="B77" s="444">
        <v>44044</v>
      </c>
      <c r="C77" s="445" t="e">
        <v>#N/A</v>
      </c>
      <c r="D77" s="141">
        <v>100.3768</v>
      </c>
      <c r="E77" s="446">
        <f t="shared" si="8"/>
        <v>99.881454166666671</v>
      </c>
      <c r="F77" s="446">
        <v>100.3768</v>
      </c>
      <c r="G77" s="138"/>
    </row>
    <row r="78" spans="1:7" x14ac:dyDescent="0.25">
      <c r="A78" s="147">
        <f t="shared" si="1"/>
        <v>2020</v>
      </c>
      <c r="B78" s="444">
        <v>44075</v>
      </c>
      <c r="C78" s="445" t="e">
        <v>#N/A</v>
      </c>
      <c r="D78" s="141">
        <v>100.7668</v>
      </c>
      <c r="E78" s="446">
        <f t="shared" si="8"/>
        <v>99.881454166666671</v>
      </c>
      <c r="F78" s="446">
        <v>100.7668</v>
      </c>
      <c r="G78" s="138"/>
    </row>
    <row r="79" spans="1:7" x14ac:dyDescent="0.25">
      <c r="A79" s="147">
        <f t="shared" si="1"/>
        <v>2020</v>
      </c>
      <c r="B79" s="444">
        <v>44105</v>
      </c>
      <c r="C79" s="445" t="e">
        <v>#N/A</v>
      </c>
      <c r="D79" s="141">
        <v>100.7636</v>
      </c>
      <c r="E79" s="446">
        <f t="shared" si="8"/>
        <v>99.881454166666671</v>
      </c>
      <c r="F79" s="446">
        <v>100.7636</v>
      </c>
      <c r="G79" s="138"/>
    </row>
    <row r="80" spans="1:7" x14ac:dyDescent="0.25">
      <c r="A80" s="147">
        <f t="shared" si="1"/>
        <v>2020</v>
      </c>
      <c r="B80" s="444">
        <v>44136</v>
      </c>
      <c r="C80" s="445" t="e">
        <v>#N/A</v>
      </c>
      <c r="D80" s="141">
        <v>100.843</v>
      </c>
      <c r="E80" s="446">
        <f t="shared" si="8"/>
        <v>99.881454166666671</v>
      </c>
      <c r="F80" s="446">
        <v>100.843</v>
      </c>
      <c r="G80" s="138"/>
    </row>
    <row r="81" spans="1:7" x14ac:dyDescent="0.25">
      <c r="A81" s="147">
        <f t="shared" si="1"/>
        <v>2020</v>
      </c>
      <c r="B81" s="444">
        <v>44166</v>
      </c>
      <c r="C81" s="445" t="e">
        <v>#N/A</v>
      </c>
      <c r="D81" s="141">
        <v>100.32980000000001</v>
      </c>
      <c r="E81" s="446"/>
      <c r="F81" s="446">
        <v>100.32980000000001</v>
      </c>
      <c r="G81" s="138"/>
    </row>
    <row r="82" spans="1:7" x14ac:dyDescent="0.25">
      <c r="A82" s="147"/>
      <c r="B82" s="444"/>
      <c r="C82" s="147"/>
      <c r="D82" s="446"/>
      <c r="E82" s="147"/>
      <c r="F82" s="446"/>
      <c r="G82" s="138"/>
    </row>
    <row r="83" spans="1:7" x14ac:dyDescent="0.25">
      <c r="A83" s="147"/>
      <c r="B83" s="444"/>
      <c r="C83" s="147"/>
      <c r="D83" s="446"/>
      <c r="E83" s="147"/>
      <c r="F83" s="446"/>
      <c r="G83" s="138"/>
    </row>
    <row r="84" spans="1:7" x14ac:dyDescent="0.25">
      <c r="A84" s="147"/>
      <c r="B84" s="444"/>
      <c r="C84" s="147"/>
      <c r="D84" s="446"/>
      <c r="E84" s="147"/>
      <c r="F84" s="446"/>
      <c r="G84" s="138"/>
    </row>
    <row r="85" spans="1:7" x14ac:dyDescent="0.25">
      <c r="A85" s="147"/>
      <c r="B85" s="444"/>
      <c r="C85" s="147"/>
      <c r="D85" s="446"/>
      <c r="E85" s="147"/>
      <c r="F85" s="446"/>
      <c r="G85" s="138"/>
    </row>
    <row r="86" spans="1:7" x14ac:dyDescent="0.25">
      <c r="A86" s="147"/>
      <c r="B86" s="444"/>
      <c r="C86" s="147"/>
      <c r="D86" s="446"/>
      <c r="E86" s="147"/>
      <c r="F86" s="446"/>
      <c r="G86" s="138"/>
    </row>
    <row r="87" spans="1:7" x14ac:dyDescent="0.25">
      <c r="A87" s="147"/>
      <c r="B87" s="444"/>
      <c r="C87" s="147"/>
      <c r="D87" s="446"/>
      <c r="E87" s="147"/>
      <c r="F87" s="446"/>
      <c r="G87" s="138"/>
    </row>
    <row r="88" spans="1:7" x14ac:dyDescent="0.25">
      <c r="A88" s="75"/>
      <c r="B88" s="75" t="s">
        <v>0</v>
      </c>
      <c r="C88" s="147"/>
      <c r="D88" s="446"/>
      <c r="E88" s="147"/>
      <c r="F88" s="446"/>
      <c r="G88" s="138"/>
    </row>
    <row r="89" spans="1:7" x14ac:dyDescent="0.25">
      <c r="A89" s="30">
        <v>2.5</v>
      </c>
      <c r="B89" s="29">
        <v>-2</v>
      </c>
      <c r="C89" s="147"/>
      <c r="D89" s="446"/>
      <c r="E89" s="147"/>
      <c r="F89" s="446"/>
      <c r="G89" s="138"/>
    </row>
    <row r="90" spans="1:7" x14ac:dyDescent="0.25">
      <c r="A90" s="30">
        <v>2.5</v>
      </c>
      <c r="B90" s="29">
        <v>10</v>
      </c>
      <c r="C90" s="147"/>
      <c r="D90" s="446"/>
      <c r="E90" s="147"/>
      <c r="F90" s="446"/>
      <c r="G90" s="138"/>
    </row>
    <row r="91" spans="1:7" x14ac:dyDescent="0.25">
      <c r="B91" s="134"/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5.85546875" style="131" customWidth="1"/>
    <col min="18" max="18" width="11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N1" s="148"/>
      <c r="Q1" s="148"/>
    </row>
    <row r="2" spans="1:18" ht="15.75" x14ac:dyDescent="0.25">
      <c r="A2" s="44" t="s">
        <v>550</v>
      </c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53" t="s">
        <v>269</v>
      </c>
      <c r="R6" s="234" t="s">
        <v>274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54" t="s">
        <v>270</v>
      </c>
      <c r="R7" s="235" t="s">
        <v>275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54" t="s">
        <v>464</v>
      </c>
      <c r="R8" s="299" t="s">
        <v>276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354" t="s">
        <v>463</v>
      </c>
      <c r="R9" s="299" t="s">
        <v>465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  <c r="Q10" s="352" t="s">
        <v>207</v>
      </c>
      <c r="R10" s="296" t="s">
        <v>273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13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13" x14ac:dyDescent="0.25">
      <c r="A24"/>
      <c r="B24"/>
      <c r="C24" s="579" t="s">
        <v>74</v>
      </c>
      <c r="D24" s="579"/>
      <c r="E24" s="579"/>
      <c r="F24" s="579"/>
      <c r="G24" s="579"/>
      <c r="H24" s="32"/>
      <c r="I24" s="579" t="s">
        <v>75</v>
      </c>
      <c r="J24" s="579"/>
      <c r="K24" s="579"/>
      <c r="L24" s="579"/>
    </row>
    <row r="25" spans="1:13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133"/>
      <c r="B26" s="142" t="s">
        <v>269</v>
      </c>
      <c r="C26" s="6">
        <v>27.282158559999999</v>
      </c>
      <c r="D26" s="6">
        <v>25.385081882000001</v>
      </c>
      <c r="E26" s="6">
        <v>29.111489561999999</v>
      </c>
      <c r="F26" s="6">
        <v>30.569282973</v>
      </c>
      <c r="G26" s="6">
        <v>29.560821776000001</v>
      </c>
      <c r="H26" s="417" t="s">
        <v>269</v>
      </c>
      <c r="I26" s="6">
        <f t="shared" ref="I26:L29" si="0">D26-C26</f>
        <v>-1.8970766779999977</v>
      </c>
      <c r="J26" s="6">
        <f t="shared" si="0"/>
        <v>3.7264076799999977</v>
      </c>
      <c r="K26" s="6">
        <f t="shared" si="0"/>
        <v>1.4577934110000008</v>
      </c>
      <c r="L26" s="6">
        <f t="shared" si="0"/>
        <v>-1.008461196999999</v>
      </c>
    </row>
    <row r="27" spans="1:13" x14ac:dyDescent="0.25">
      <c r="A27" s="133"/>
      <c r="B27" s="142" t="s">
        <v>270</v>
      </c>
      <c r="C27" s="6">
        <v>21.116617485999999</v>
      </c>
      <c r="D27" s="6">
        <v>21.778613699000001</v>
      </c>
      <c r="E27" s="6">
        <v>22.70090411</v>
      </c>
      <c r="F27" s="6">
        <v>23.136691944999999</v>
      </c>
      <c r="G27" s="6">
        <v>23.712679891000001</v>
      </c>
      <c r="H27" s="417" t="s">
        <v>270</v>
      </c>
      <c r="I27" s="6">
        <f t="shared" si="0"/>
        <v>0.66199621300000189</v>
      </c>
      <c r="J27" s="6">
        <f t="shared" si="0"/>
        <v>0.92229041099999876</v>
      </c>
      <c r="K27" s="6">
        <f t="shared" si="0"/>
        <v>0.43578783499999929</v>
      </c>
      <c r="L27" s="6">
        <f t="shared" si="0"/>
        <v>0.57598794600000147</v>
      </c>
    </row>
    <row r="28" spans="1:13" x14ac:dyDescent="0.25">
      <c r="A28" s="133"/>
      <c r="B28" s="142" t="s">
        <v>271</v>
      </c>
      <c r="C28" s="6">
        <v>20.3720300546</v>
      </c>
      <c r="D28" s="6">
        <v>20.757120548</v>
      </c>
      <c r="E28" s="6">
        <v>23.151375342599998</v>
      </c>
      <c r="F28" s="6">
        <v>23.3750325506</v>
      </c>
      <c r="G28" s="6">
        <v>22.8472448419</v>
      </c>
      <c r="H28" s="417" t="s">
        <v>271</v>
      </c>
      <c r="I28" s="6">
        <f t="shared" si="0"/>
        <v>0.3850904933999999</v>
      </c>
      <c r="J28" s="6">
        <f t="shared" si="0"/>
        <v>2.3942547945999983</v>
      </c>
      <c r="K28" s="6">
        <f t="shared" si="0"/>
        <v>0.22365720800000233</v>
      </c>
      <c r="L28" s="6">
        <f t="shared" si="0"/>
        <v>-0.52778770870000002</v>
      </c>
    </row>
    <row r="29" spans="1:13" x14ac:dyDescent="0.25">
      <c r="A29" s="133"/>
      <c r="B29" s="143" t="s">
        <v>260</v>
      </c>
      <c r="C29" s="66">
        <f>+C30-SUM(C26:C28)</f>
        <v>6.2133224054000067</v>
      </c>
      <c r="D29" s="66">
        <f t="shared" ref="D29:G29" si="1">+D30-SUM(D26:D28)</f>
        <v>6.3962438359999965</v>
      </c>
      <c r="E29" s="66">
        <f t="shared" si="1"/>
        <v>7.1086876704000161</v>
      </c>
      <c r="F29" s="66">
        <f t="shared" si="1"/>
        <v>7.5695334254000102</v>
      </c>
      <c r="G29" s="66">
        <f t="shared" si="1"/>
        <v>7.8348577530999961</v>
      </c>
      <c r="H29" s="414" t="s">
        <v>260</v>
      </c>
      <c r="I29" s="66">
        <f t="shared" si="0"/>
        <v>0.18292143059998978</v>
      </c>
      <c r="J29" s="66">
        <f t="shared" si="0"/>
        <v>0.71244383440001968</v>
      </c>
      <c r="K29" s="66">
        <f t="shared" si="0"/>
        <v>0.46084575499999403</v>
      </c>
      <c r="L29" s="66">
        <f t="shared" si="0"/>
        <v>0.26532432769998593</v>
      </c>
    </row>
    <row r="30" spans="1:13" x14ac:dyDescent="0.25">
      <c r="A30"/>
      <c r="B30" s="126" t="s">
        <v>232</v>
      </c>
      <c r="C30" s="6">
        <v>74.984128506000005</v>
      </c>
      <c r="D30" s="6">
        <v>74.317059964999999</v>
      </c>
      <c r="E30" s="6">
        <v>82.072456685000006</v>
      </c>
      <c r="F30" s="6">
        <v>84.650540894000002</v>
      </c>
      <c r="G30" s="6">
        <v>83.955604261999994</v>
      </c>
      <c r="H30" s="6"/>
      <c r="I30" s="12">
        <f>+SUM(I26:I29)</f>
        <v>-0.66706854100000612</v>
      </c>
      <c r="J30" s="12">
        <f>+SUM(J26:J29)</f>
        <v>7.7553967200000145</v>
      </c>
      <c r="K30" s="12">
        <f>+SUM(K26:K29)</f>
        <v>2.5780842089999965</v>
      </c>
      <c r="L30" s="12">
        <f>+SUM(L26:L29)</f>
        <v>-0.69493663200001166</v>
      </c>
    </row>
    <row r="31" spans="1:13" x14ac:dyDescent="0.25">
      <c r="A31" s="367" t="s">
        <v>552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272</v>
      </c>
      <c r="D35" s="147" t="s">
        <v>239</v>
      </c>
      <c r="E35" s="468" t="s">
        <v>238</v>
      </c>
      <c r="F35" s="468" t="s">
        <v>480</v>
      </c>
    </row>
    <row r="36" spans="1:7" x14ac:dyDescent="0.25">
      <c r="A36" s="147">
        <f t="shared" ref="A36:A83" si="2">YEAR(B36)</f>
        <v>2017</v>
      </c>
      <c r="B36" s="444">
        <v>42736</v>
      </c>
      <c r="C36" s="483">
        <v>93.971454483000002</v>
      </c>
      <c r="D36" s="136" t="e">
        <v>#N/A</v>
      </c>
      <c r="E36" s="482"/>
      <c r="F36" s="482">
        <v>93.971454483000002</v>
      </c>
      <c r="G36" s="138"/>
    </row>
    <row r="37" spans="1:7" x14ac:dyDescent="0.25">
      <c r="A37" s="147">
        <f t="shared" si="2"/>
        <v>2017</v>
      </c>
      <c r="B37" s="444">
        <v>42767</v>
      </c>
      <c r="C37" s="483">
        <v>83.541220213000003</v>
      </c>
      <c r="D37" s="136" t="e">
        <v>#N/A</v>
      </c>
      <c r="E37" s="482">
        <f t="shared" ref="E37:E46" si="3">AVERAGEIF($A$36:$A$97,A37,$F$36:$F$97)</f>
        <v>74.319437042083337</v>
      </c>
      <c r="F37" s="482">
        <v>83.541220213000003</v>
      </c>
      <c r="G37" s="138"/>
    </row>
    <row r="38" spans="1:7" x14ac:dyDescent="0.25">
      <c r="A38" s="147">
        <f t="shared" si="2"/>
        <v>2017</v>
      </c>
      <c r="B38" s="444">
        <v>42795</v>
      </c>
      <c r="C38" s="483">
        <v>81.372219091999995</v>
      </c>
      <c r="D38" s="136" t="e">
        <v>#N/A</v>
      </c>
      <c r="E38" s="482">
        <f t="shared" si="3"/>
        <v>74.319437042083337</v>
      </c>
      <c r="F38" s="482">
        <v>81.372219091999995</v>
      </c>
      <c r="G38" s="138"/>
    </row>
    <row r="39" spans="1:7" x14ac:dyDescent="0.25">
      <c r="A39" s="147">
        <f t="shared" si="2"/>
        <v>2017</v>
      </c>
      <c r="B39" s="444">
        <v>42826</v>
      </c>
      <c r="C39" s="483">
        <v>64.367193936999996</v>
      </c>
      <c r="D39" s="136" t="e">
        <v>#N/A</v>
      </c>
      <c r="E39" s="482">
        <f t="shared" si="3"/>
        <v>74.319437042083337</v>
      </c>
      <c r="F39" s="482">
        <v>64.367193936999996</v>
      </c>
      <c r="G39" s="138"/>
    </row>
    <row r="40" spans="1:7" x14ac:dyDescent="0.25">
      <c r="A40" s="147">
        <f t="shared" si="2"/>
        <v>2017</v>
      </c>
      <c r="B40" s="444">
        <v>42856</v>
      </c>
      <c r="C40" s="483">
        <v>60.993230029000003</v>
      </c>
      <c r="D40" s="136" t="e">
        <v>#N/A</v>
      </c>
      <c r="E40" s="482">
        <f t="shared" si="3"/>
        <v>74.319437042083337</v>
      </c>
      <c r="F40" s="482">
        <v>60.993230029000003</v>
      </c>
      <c r="G40" s="138"/>
    </row>
    <row r="41" spans="1:7" x14ac:dyDescent="0.25">
      <c r="A41" s="147">
        <f t="shared" si="2"/>
        <v>2017</v>
      </c>
      <c r="B41" s="444">
        <v>42887</v>
      </c>
      <c r="C41" s="483">
        <v>63.633924</v>
      </c>
      <c r="D41" s="136" t="e">
        <v>#N/A</v>
      </c>
      <c r="E41" s="482">
        <f t="shared" si="3"/>
        <v>74.319437042083337</v>
      </c>
      <c r="F41" s="482">
        <v>63.633924</v>
      </c>
      <c r="G41" s="138"/>
    </row>
    <row r="42" spans="1:7" x14ac:dyDescent="0.25">
      <c r="A42" s="147">
        <f t="shared" si="2"/>
        <v>2017</v>
      </c>
      <c r="B42" s="444">
        <v>42917</v>
      </c>
      <c r="C42" s="483">
        <v>69.040276519000003</v>
      </c>
      <c r="D42" s="136" t="e">
        <v>#N/A</v>
      </c>
      <c r="E42" s="482">
        <f t="shared" si="3"/>
        <v>74.319437042083337</v>
      </c>
      <c r="F42" s="482">
        <v>69.040276519000003</v>
      </c>
      <c r="G42" s="138"/>
    </row>
    <row r="43" spans="1:7" x14ac:dyDescent="0.25">
      <c r="A43" s="147">
        <f t="shared" si="2"/>
        <v>2017</v>
      </c>
      <c r="B43" s="444">
        <v>42948</v>
      </c>
      <c r="C43" s="483">
        <v>67.523258455999994</v>
      </c>
      <c r="D43" s="136" t="e">
        <v>#N/A</v>
      </c>
      <c r="E43" s="482">
        <f t="shared" si="3"/>
        <v>74.319437042083337</v>
      </c>
      <c r="F43" s="482">
        <v>67.523258455999994</v>
      </c>
      <c r="G43" s="138"/>
    </row>
    <row r="44" spans="1:7" x14ac:dyDescent="0.25">
      <c r="A44" s="147">
        <f t="shared" si="2"/>
        <v>2017</v>
      </c>
      <c r="B44" s="444">
        <v>42979</v>
      </c>
      <c r="C44" s="483">
        <v>63.991618903000003</v>
      </c>
      <c r="D44" s="136" t="e">
        <v>#N/A</v>
      </c>
      <c r="E44" s="482">
        <f t="shared" si="3"/>
        <v>74.319437042083337</v>
      </c>
      <c r="F44" s="482">
        <v>63.991618903000003</v>
      </c>
      <c r="G44" s="138"/>
    </row>
    <row r="45" spans="1:7" x14ac:dyDescent="0.25">
      <c r="A45" s="147">
        <f t="shared" si="2"/>
        <v>2017</v>
      </c>
      <c r="B45" s="444">
        <v>43009</v>
      </c>
      <c r="C45" s="483">
        <v>65.473677874000003</v>
      </c>
      <c r="D45" s="136" t="e">
        <v>#N/A</v>
      </c>
      <c r="E45" s="482">
        <f t="shared" si="3"/>
        <v>74.319437042083337</v>
      </c>
      <c r="F45" s="482">
        <v>65.473677874000003</v>
      </c>
      <c r="G45" s="138"/>
    </row>
    <row r="46" spans="1:7" x14ac:dyDescent="0.25">
      <c r="A46" s="147">
        <f t="shared" si="2"/>
        <v>2017</v>
      </c>
      <c r="B46" s="444">
        <v>43040</v>
      </c>
      <c r="C46" s="483">
        <v>78.487295099999997</v>
      </c>
      <c r="D46" s="136" t="e">
        <v>#N/A</v>
      </c>
      <c r="E46" s="482">
        <f t="shared" si="3"/>
        <v>74.319437042083337</v>
      </c>
      <c r="F46" s="482">
        <v>78.487295099999997</v>
      </c>
      <c r="G46" s="138"/>
    </row>
    <row r="47" spans="1:7" x14ac:dyDescent="0.25">
      <c r="A47" s="147">
        <f t="shared" si="2"/>
        <v>2017</v>
      </c>
      <c r="B47" s="444">
        <v>43070</v>
      </c>
      <c r="C47" s="483">
        <v>99.437875899000005</v>
      </c>
      <c r="D47" s="136" t="e">
        <v>#N/A</v>
      </c>
      <c r="E47" s="482"/>
      <c r="F47" s="482">
        <v>99.437875899000005</v>
      </c>
      <c r="G47" s="138"/>
    </row>
    <row r="48" spans="1:7" x14ac:dyDescent="0.25">
      <c r="A48" s="147">
        <f t="shared" si="2"/>
        <v>2018</v>
      </c>
      <c r="B48" s="444">
        <v>43101</v>
      </c>
      <c r="C48" s="483">
        <v>106.78713442</v>
      </c>
      <c r="D48" s="136" t="e">
        <v>#N/A</v>
      </c>
      <c r="E48" s="482"/>
      <c r="F48" s="482">
        <v>106.78713442</v>
      </c>
      <c r="G48" s="138"/>
    </row>
    <row r="49" spans="1:7" x14ac:dyDescent="0.25">
      <c r="A49" s="147">
        <f t="shared" si="2"/>
        <v>2018</v>
      </c>
      <c r="B49" s="444">
        <v>43132</v>
      </c>
      <c r="C49" s="483">
        <v>96.43751675</v>
      </c>
      <c r="D49" s="136" t="e">
        <v>#N/A</v>
      </c>
      <c r="E49" s="482">
        <f t="shared" ref="E49" si="4">AVERAGEIF($A$36:$A$97,A49,$F$36:$F$97)</f>
        <v>82.133142699999993</v>
      </c>
      <c r="F49" s="482">
        <v>96.43751675</v>
      </c>
      <c r="G49" s="138"/>
    </row>
    <row r="50" spans="1:7" x14ac:dyDescent="0.25">
      <c r="A50" s="147">
        <f t="shared" si="2"/>
        <v>2018</v>
      </c>
      <c r="B50" s="444">
        <v>43160</v>
      </c>
      <c r="C50" s="483">
        <v>89.461310514999994</v>
      </c>
      <c r="D50" s="136" t="e">
        <v>#N/A</v>
      </c>
      <c r="E50" s="482">
        <f t="shared" ref="E50" si="5">AVERAGEIF($A$36:$A$97,A50,$F$36:$F$97)</f>
        <v>82.133142699999993</v>
      </c>
      <c r="F50" s="482">
        <v>89.461310514999994</v>
      </c>
      <c r="G50" s="138"/>
    </row>
    <row r="51" spans="1:7" x14ac:dyDescent="0.25">
      <c r="A51" s="147">
        <f t="shared" si="2"/>
        <v>2018</v>
      </c>
      <c r="B51" s="444">
        <v>43191</v>
      </c>
      <c r="C51" s="483">
        <v>77.873963367000002</v>
      </c>
      <c r="D51" s="136" t="e">
        <v>#N/A</v>
      </c>
      <c r="E51" s="482">
        <f t="shared" ref="E51:E58" si="6">AVERAGEIF($A$36:$A$97,A51,$F$36:$F$97)</f>
        <v>82.133142699999993</v>
      </c>
      <c r="F51" s="482">
        <v>77.873963367000002</v>
      </c>
      <c r="G51" s="138"/>
    </row>
    <row r="52" spans="1:7" x14ac:dyDescent="0.25">
      <c r="A52" s="147">
        <f t="shared" si="2"/>
        <v>2018</v>
      </c>
      <c r="B52" s="444">
        <v>43221</v>
      </c>
      <c r="C52" s="483">
        <v>66.024630258000002</v>
      </c>
      <c r="D52" s="136" t="e">
        <v>#N/A</v>
      </c>
      <c r="E52" s="482">
        <f t="shared" si="6"/>
        <v>82.133142699999993</v>
      </c>
      <c r="F52" s="482">
        <v>66.024630258000002</v>
      </c>
      <c r="G52" s="138"/>
    </row>
    <row r="53" spans="1:7" x14ac:dyDescent="0.25">
      <c r="A53" s="147">
        <f t="shared" si="2"/>
        <v>2018</v>
      </c>
      <c r="B53" s="444">
        <v>43252</v>
      </c>
      <c r="C53" s="483">
        <v>68.344642769999993</v>
      </c>
      <c r="D53" s="136" t="e">
        <v>#N/A</v>
      </c>
      <c r="E53" s="482">
        <f t="shared" si="6"/>
        <v>82.133142699999993</v>
      </c>
      <c r="F53" s="482">
        <v>68.344642769999993</v>
      </c>
      <c r="G53" s="138"/>
    </row>
    <row r="54" spans="1:7" x14ac:dyDescent="0.25">
      <c r="A54" s="147">
        <f t="shared" si="2"/>
        <v>2018</v>
      </c>
      <c r="B54" s="444">
        <v>43282</v>
      </c>
      <c r="C54" s="483">
        <v>75.690596263000003</v>
      </c>
      <c r="D54" s="136" t="e">
        <v>#N/A</v>
      </c>
      <c r="E54" s="482">
        <f t="shared" si="6"/>
        <v>82.133142699999993</v>
      </c>
      <c r="F54" s="482">
        <v>75.690596263000003</v>
      </c>
      <c r="G54" s="138"/>
    </row>
    <row r="55" spans="1:7" x14ac:dyDescent="0.25">
      <c r="A55" s="147">
        <f t="shared" si="2"/>
        <v>2018</v>
      </c>
      <c r="B55" s="444">
        <v>43313</v>
      </c>
      <c r="C55" s="483">
        <v>74.560227867999998</v>
      </c>
      <c r="D55" s="136" t="e">
        <v>#N/A</v>
      </c>
      <c r="E55" s="482">
        <f t="shared" si="6"/>
        <v>82.133142699999993</v>
      </c>
      <c r="F55" s="482">
        <v>74.560227867999998</v>
      </c>
      <c r="G55" s="138"/>
    </row>
    <row r="56" spans="1:7" x14ac:dyDescent="0.25">
      <c r="A56" s="147">
        <f t="shared" si="2"/>
        <v>2018</v>
      </c>
      <c r="B56" s="444">
        <v>43344</v>
      </c>
      <c r="C56" s="483">
        <v>71.951537533000007</v>
      </c>
      <c r="D56" s="136" t="e">
        <v>#N/A</v>
      </c>
      <c r="E56" s="482">
        <f t="shared" si="6"/>
        <v>82.133142699999993</v>
      </c>
      <c r="F56" s="482">
        <v>71.951537533000007</v>
      </c>
      <c r="G56" s="138"/>
    </row>
    <row r="57" spans="1:7" x14ac:dyDescent="0.25">
      <c r="A57" s="147">
        <f t="shared" si="2"/>
        <v>2018</v>
      </c>
      <c r="B57" s="444">
        <v>43374</v>
      </c>
      <c r="C57" s="483">
        <v>73.429359610000006</v>
      </c>
      <c r="D57" s="136" t="e">
        <v>#N/A</v>
      </c>
      <c r="E57" s="482">
        <f t="shared" si="6"/>
        <v>82.133142699999993</v>
      </c>
      <c r="F57" s="482">
        <v>73.429359610000006</v>
      </c>
      <c r="G57" s="138"/>
    </row>
    <row r="58" spans="1:7" x14ac:dyDescent="0.25">
      <c r="A58" s="147">
        <f t="shared" si="2"/>
        <v>2018</v>
      </c>
      <c r="B58" s="444">
        <v>43405</v>
      </c>
      <c r="C58" s="483">
        <v>89.599700562999999</v>
      </c>
      <c r="D58" s="136" t="e">
        <v>#N/A</v>
      </c>
      <c r="E58" s="482">
        <f t="shared" si="6"/>
        <v>82.133142699999993</v>
      </c>
      <c r="F58" s="482">
        <v>89.599700562999999</v>
      </c>
      <c r="G58" s="138"/>
    </row>
    <row r="59" spans="1:7" x14ac:dyDescent="0.25">
      <c r="A59" s="147">
        <f t="shared" si="2"/>
        <v>2018</v>
      </c>
      <c r="B59" s="444">
        <v>43435</v>
      </c>
      <c r="C59" s="483">
        <v>95.437092483000001</v>
      </c>
      <c r="D59" s="136" t="e">
        <v>#N/A</v>
      </c>
      <c r="E59" s="482"/>
      <c r="F59" s="482">
        <v>95.437092483000001</v>
      </c>
      <c r="G59" s="138"/>
    </row>
    <row r="60" spans="1:7" x14ac:dyDescent="0.25">
      <c r="A60" s="147">
        <f t="shared" si="2"/>
        <v>2019</v>
      </c>
      <c r="B60" s="444">
        <v>43466</v>
      </c>
      <c r="C60" s="483">
        <v>109.05139393</v>
      </c>
      <c r="D60" s="136" t="e">
        <v>#N/A</v>
      </c>
      <c r="E60" s="482"/>
      <c r="F60" s="482">
        <v>109.05139393</v>
      </c>
      <c r="G60" s="138"/>
    </row>
    <row r="61" spans="1:7" x14ac:dyDescent="0.25">
      <c r="A61" s="147">
        <f t="shared" si="2"/>
        <v>2019</v>
      </c>
      <c r="B61" s="444">
        <v>43497</v>
      </c>
      <c r="C61" s="483">
        <v>106.44127979</v>
      </c>
      <c r="D61" s="136" t="e">
        <v>#N/A</v>
      </c>
      <c r="E61" s="482">
        <f t="shared" ref="E61:E70" si="7">AVERAGEIF($A$36:$A$97,A61,$F$36:$F$97)</f>
        <v>84.738875156000006</v>
      </c>
      <c r="F61" s="482">
        <v>106.44127979</v>
      </c>
      <c r="G61" s="138"/>
    </row>
    <row r="62" spans="1:7" x14ac:dyDescent="0.25">
      <c r="A62" s="147">
        <f t="shared" si="2"/>
        <v>2019</v>
      </c>
      <c r="B62" s="444">
        <v>43525</v>
      </c>
      <c r="C62" s="483">
        <v>93.012758323</v>
      </c>
      <c r="D62" s="136" t="e">
        <v>#N/A</v>
      </c>
      <c r="E62" s="482">
        <f t="shared" si="7"/>
        <v>84.738875156000006</v>
      </c>
      <c r="F62" s="482">
        <v>93.012758323</v>
      </c>
      <c r="G62" s="138"/>
    </row>
    <row r="63" spans="1:7" x14ac:dyDescent="0.25">
      <c r="A63" s="147">
        <f t="shared" si="2"/>
        <v>2019</v>
      </c>
      <c r="B63" s="444">
        <v>43556</v>
      </c>
      <c r="C63" s="483">
        <v>72.758336099999994</v>
      </c>
      <c r="D63" s="136" t="e">
        <v>#N/A</v>
      </c>
      <c r="E63" s="482">
        <f t="shared" si="7"/>
        <v>84.738875156000006</v>
      </c>
      <c r="F63" s="482">
        <v>72.758336099999994</v>
      </c>
      <c r="G63" s="138"/>
    </row>
    <row r="64" spans="1:7" x14ac:dyDescent="0.25">
      <c r="A64" s="147">
        <f t="shared" si="2"/>
        <v>2019</v>
      </c>
      <c r="B64" s="444">
        <v>43586</v>
      </c>
      <c r="C64" s="483">
        <v>67.938844129000003</v>
      </c>
      <c r="D64" s="136" t="e">
        <v>#N/A</v>
      </c>
      <c r="E64" s="482">
        <f t="shared" si="7"/>
        <v>84.738875156000006</v>
      </c>
      <c r="F64" s="482">
        <v>67.938844129000003</v>
      </c>
      <c r="G64" s="138"/>
    </row>
    <row r="65" spans="1:7" x14ac:dyDescent="0.25">
      <c r="A65" s="147">
        <f t="shared" si="2"/>
        <v>2019</v>
      </c>
      <c r="B65" s="444">
        <v>43617</v>
      </c>
      <c r="C65" s="483">
        <v>70.915706299999997</v>
      </c>
      <c r="D65" s="136" t="e">
        <v>#N/A</v>
      </c>
      <c r="E65" s="482">
        <f t="shared" si="7"/>
        <v>84.738875156000006</v>
      </c>
      <c r="F65" s="482">
        <v>70.915706299999997</v>
      </c>
      <c r="G65" s="138"/>
    </row>
    <row r="66" spans="1:7" x14ac:dyDescent="0.25">
      <c r="A66" s="147">
        <f t="shared" si="2"/>
        <v>2019</v>
      </c>
      <c r="B66" s="444">
        <v>43647</v>
      </c>
      <c r="C66" s="483">
        <v>77.829673299999996</v>
      </c>
      <c r="D66" s="136">
        <v>77.829673299999996</v>
      </c>
      <c r="E66" s="482">
        <f t="shared" si="7"/>
        <v>84.738875156000006</v>
      </c>
      <c r="F66" s="482">
        <v>77.829673299999996</v>
      </c>
      <c r="G66" s="138"/>
    </row>
    <row r="67" spans="1:7" x14ac:dyDescent="0.25">
      <c r="A67" s="147">
        <f t="shared" si="2"/>
        <v>2019</v>
      </c>
      <c r="B67" s="444">
        <v>43678</v>
      </c>
      <c r="C67" s="483" t="e">
        <v>#N/A</v>
      </c>
      <c r="D67" s="136">
        <v>78.402820000000006</v>
      </c>
      <c r="E67" s="482">
        <f t="shared" si="7"/>
        <v>84.738875156000006</v>
      </c>
      <c r="F67" s="482">
        <v>78.402820000000006</v>
      </c>
      <c r="G67" s="138"/>
    </row>
    <row r="68" spans="1:7" x14ac:dyDescent="0.25">
      <c r="A68" s="147">
        <f t="shared" si="2"/>
        <v>2019</v>
      </c>
      <c r="B68" s="444">
        <v>43709</v>
      </c>
      <c r="C68" s="483" t="e">
        <v>#N/A</v>
      </c>
      <c r="D68" s="136">
        <v>73.306520000000006</v>
      </c>
      <c r="E68" s="482">
        <f t="shared" si="7"/>
        <v>84.738875156000006</v>
      </c>
      <c r="F68" s="482">
        <v>73.306520000000006</v>
      </c>
      <c r="G68" s="138"/>
    </row>
    <row r="69" spans="1:7" x14ac:dyDescent="0.25">
      <c r="A69" s="147">
        <f t="shared" si="2"/>
        <v>2019</v>
      </c>
      <c r="B69" s="444">
        <v>43739</v>
      </c>
      <c r="C69" s="483" t="e">
        <v>#N/A</v>
      </c>
      <c r="D69" s="136">
        <v>76.617140000000006</v>
      </c>
      <c r="E69" s="482">
        <f t="shared" si="7"/>
        <v>84.738875156000006</v>
      </c>
      <c r="F69" s="482">
        <v>76.617140000000006</v>
      </c>
      <c r="G69" s="138"/>
    </row>
    <row r="70" spans="1:7" x14ac:dyDescent="0.25">
      <c r="A70" s="147">
        <f t="shared" si="2"/>
        <v>2019</v>
      </c>
      <c r="B70" s="444">
        <v>43770</v>
      </c>
      <c r="C70" s="483" t="e">
        <v>#N/A</v>
      </c>
      <c r="D70" s="136">
        <v>89.109729999999999</v>
      </c>
      <c r="E70" s="482">
        <f t="shared" si="7"/>
        <v>84.738875156000006</v>
      </c>
      <c r="F70" s="482">
        <v>89.109729999999999</v>
      </c>
      <c r="G70" s="138"/>
    </row>
    <row r="71" spans="1:7" x14ac:dyDescent="0.25">
      <c r="A71" s="147">
        <f t="shared" si="2"/>
        <v>2019</v>
      </c>
      <c r="B71" s="444">
        <v>43800</v>
      </c>
      <c r="C71" s="483" t="e">
        <v>#N/A</v>
      </c>
      <c r="D71" s="136">
        <v>101.4823</v>
      </c>
      <c r="E71" s="482"/>
      <c r="F71" s="482">
        <v>101.4823</v>
      </c>
      <c r="G71" s="138"/>
    </row>
    <row r="72" spans="1:7" x14ac:dyDescent="0.25">
      <c r="A72" s="147">
        <f t="shared" si="2"/>
        <v>2020</v>
      </c>
      <c r="B72" s="444">
        <v>43831</v>
      </c>
      <c r="C72" s="483" t="e">
        <v>#N/A</v>
      </c>
      <c r="D72" s="136">
        <v>109.3544</v>
      </c>
      <c r="E72" s="482"/>
      <c r="F72" s="482">
        <v>109.3544</v>
      </c>
      <c r="G72" s="138"/>
    </row>
    <row r="73" spans="1:7" x14ac:dyDescent="0.25">
      <c r="A73" s="147">
        <f t="shared" si="2"/>
        <v>2020</v>
      </c>
      <c r="B73" s="444">
        <v>43862</v>
      </c>
      <c r="C73" s="483" t="e">
        <v>#N/A</v>
      </c>
      <c r="D73" s="136">
        <v>101.39149999999999</v>
      </c>
      <c r="E73" s="482">
        <f t="shared" ref="E73:E82" si="8">AVERAGEIF($A$36:$A$97,A73,$F$36:$F$97)</f>
        <v>83.981483333333344</v>
      </c>
      <c r="F73" s="482">
        <v>101.39149999999999</v>
      </c>
      <c r="G73" s="138"/>
    </row>
    <row r="74" spans="1:7" x14ac:dyDescent="0.25">
      <c r="A74" s="147">
        <f t="shared" si="2"/>
        <v>2020</v>
      </c>
      <c r="B74" s="444">
        <v>43891</v>
      </c>
      <c r="C74" s="483" t="e">
        <v>#N/A</v>
      </c>
      <c r="D74" s="136">
        <v>90.577849999999998</v>
      </c>
      <c r="E74" s="482">
        <f t="shared" si="8"/>
        <v>83.981483333333344</v>
      </c>
      <c r="F74" s="482">
        <v>90.577849999999998</v>
      </c>
      <c r="G74" s="138"/>
    </row>
    <row r="75" spans="1:7" x14ac:dyDescent="0.25">
      <c r="A75" s="147">
        <f t="shared" si="2"/>
        <v>2020</v>
      </c>
      <c r="B75" s="444">
        <v>43922</v>
      </c>
      <c r="C75" s="483" t="e">
        <v>#N/A</v>
      </c>
      <c r="D75" s="136">
        <v>76.937330000000003</v>
      </c>
      <c r="E75" s="482">
        <f t="shared" si="8"/>
        <v>83.981483333333344</v>
      </c>
      <c r="F75" s="482">
        <v>76.937330000000003</v>
      </c>
      <c r="G75" s="138"/>
    </row>
    <row r="76" spans="1:7" x14ac:dyDescent="0.25">
      <c r="A76" s="147">
        <f t="shared" si="2"/>
        <v>2020</v>
      </c>
      <c r="B76" s="444">
        <v>43952</v>
      </c>
      <c r="C76" s="483" t="e">
        <v>#N/A</v>
      </c>
      <c r="D76" s="136">
        <v>70.090490000000003</v>
      </c>
      <c r="E76" s="482">
        <f t="shared" si="8"/>
        <v>83.981483333333344</v>
      </c>
      <c r="F76" s="482">
        <v>70.090490000000003</v>
      </c>
      <c r="G76" s="138"/>
    </row>
    <row r="77" spans="1:7" x14ac:dyDescent="0.25">
      <c r="A77" s="147">
        <f t="shared" si="2"/>
        <v>2020</v>
      </c>
      <c r="B77" s="444">
        <v>43983</v>
      </c>
      <c r="C77" s="483" t="e">
        <v>#N/A</v>
      </c>
      <c r="D77" s="136">
        <v>72.677959999999999</v>
      </c>
      <c r="E77" s="482">
        <f t="shared" si="8"/>
        <v>83.981483333333344</v>
      </c>
      <c r="F77" s="482">
        <v>72.677959999999999</v>
      </c>
      <c r="G77" s="138"/>
    </row>
    <row r="78" spans="1:7" x14ac:dyDescent="0.25">
      <c r="A78" s="147">
        <f t="shared" si="2"/>
        <v>2020</v>
      </c>
      <c r="B78" s="444">
        <v>44013</v>
      </c>
      <c r="C78" s="483" t="e">
        <v>#N/A</v>
      </c>
      <c r="D78" s="136">
        <v>75.174390000000002</v>
      </c>
      <c r="E78" s="482">
        <f t="shared" si="8"/>
        <v>83.981483333333344</v>
      </c>
      <c r="F78" s="482">
        <v>75.174390000000002</v>
      </c>
      <c r="G78" s="138"/>
    </row>
    <row r="79" spans="1:7" x14ac:dyDescent="0.25">
      <c r="A79" s="147">
        <f t="shared" si="2"/>
        <v>2020</v>
      </c>
      <c r="B79" s="444">
        <v>44044</v>
      </c>
      <c r="C79" s="483" t="e">
        <v>#N/A</v>
      </c>
      <c r="D79" s="136">
        <v>77.396690000000007</v>
      </c>
      <c r="E79" s="482">
        <f t="shared" si="8"/>
        <v>83.981483333333344</v>
      </c>
      <c r="F79" s="482">
        <v>77.396690000000007</v>
      </c>
      <c r="G79" s="138"/>
    </row>
    <row r="80" spans="1:7" x14ac:dyDescent="0.25">
      <c r="A80" s="147">
        <f t="shared" si="2"/>
        <v>2020</v>
      </c>
      <c r="B80" s="444">
        <v>44075</v>
      </c>
      <c r="C80" s="483" t="e">
        <v>#N/A</v>
      </c>
      <c r="D80" s="136">
        <v>73.366540000000001</v>
      </c>
      <c r="E80" s="482">
        <f t="shared" si="8"/>
        <v>83.981483333333344</v>
      </c>
      <c r="F80" s="482">
        <v>73.366540000000001</v>
      </c>
      <c r="G80" s="138"/>
    </row>
    <row r="81" spans="1:7" x14ac:dyDescent="0.25">
      <c r="A81" s="147">
        <f t="shared" si="2"/>
        <v>2020</v>
      </c>
      <c r="B81" s="444">
        <v>44105</v>
      </c>
      <c r="C81" s="483" t="e">
        <v>#N/A</v>
      </c>
      <c r="D81" s="136">
        <v>75.504620000000003</v>
      </c>
      <c r="E81" s="482">
        <f t="shared" si="8"/>
        <v>83.981483333333344</v>
      </c>
      <c r="F81" s="482">
        <v>75.504620000000003</v>
      </c>
      <c r="G81" s="138"/>
    </row>
    <row r="82" spans="1:7" x14ac:dyDescent="0.25">
      <c r="A82" s="147">
        <f t="shared" si="2"/>
        <v>2020</v>
      </c>
      <c r="B82" s="444">
        <v>44136</v>
      </c>
      <c r="C82" s="483" t="e">
        <v>#N/A</v>
      </c>
      <c r="D82" s="136">
        <v>87.59581</v>
      </c>
      <c r="E82" s="482">
        <f t="shared" si="8"/>
        <v>83.981483333333344</v>
      </c>
      <c r="F82" s="482">
        <v>87.59581</v>
      </c>
      <c r="G82" s="138"/>
    </row>
    <row r="83" spans="1:7" x14ac:dyDescent="0.25">
      <c r="A83" s="147">
        <f t="shared" si="2"/>
        <v>2020</v>
      </c>
      <c r="B83" s="444">
        <v>44166</v>
      </c>
      <c r="C83" s="483" t="e">
        <v>#N/A</v>
      </c>
      <c r="D83" s="136">
        <v>97.710220000000007</v>
      </c>
      <c r="E83" s="482"/>
      <c r="F83" s="482">
        <v>97.710220000000007</v>
      </c>
      <c r="G83" s="138"/>
    </row>
    <row r="84" spans="1:7" x14ac:dyDescent="0.25">
      <c r="A84" s="147"/>
      <c r="B84" s="444"/>
      <c r="C84" s="147"/>
      <c r="D84" s="446"/>
      <c r="E84" s="147"/>
      <c r="F84" s="446"/>
      <c r="G84" s="138"/>
    </row>
    <row r="85" spans="1:7" x14ac:dyDescent="0.25">
      <c r="A85" s="147"/>
      <c r="B85" s="444"/>
      <c r="C85" s="147"/>
      <c r="D85" s="446"/>
      <c r="E85" s="147"/>
      <c r="F85" s="446"/>
      <c r="G85" s="138"/>
    </row>
    <row r="86" spans="1:7" x14ac:dyDescent="0.25">
      <c r="A86" s="147"/>
      <c r="B86" s="444"/>
      <c r="C86" s="147"/>
      <c r="D86" s="446"/>
      <c r="E86" s="147"/>
      <c r="F86" s="446"/>
      <c r="G86" s="138"/>
    </row>
    <row r="87" spans="1:7" x14ac:dyDescent="0.25">
      <c r="A87" s="147"/>
      <c r="B87" s="444"/>
      <c r="C87" s="147"/>
      <c r="D87" s="446"/>
      <c r="E87" s="147"/>
      <c r="F87" s="446"/>
      <c r="G87" s="138"/>
    </row>
    <row r="88" spans="1:7" x14ac:dyDescent="0.25">
      <c r="A88" s="147"/>
      <c r="B88" s="444"/>
      <c r="C88" s="147"/>
      <c r="D88" s="446"/>
      <c r="E88" s="147"/>
      <c r="F88" s="446"/>
      <c r="G88" s="138"/>
    </row>
    <row r="89" spans="1:7" x14ac:dyDescent="0.25">
      <c r="A89" s="75"/>
      <c r="B89" s="75" t="s">
        <v>0</v>
      </c>
      <c r="C89" s="147"/>
      <c r="D89" s="446"/>
      <c r="E89" s="147"/>
      <c r="F89" s="446"/>
      <c r="G89" s="138"/>
    </row>
    <row r="90" spans="1:7" x14ac:dyDescent="0.25">
      <c r="A90" s="30">
        <v>2.5</v>
      </c>
      <c r="B90" s="29">
        <v>-2</v>
      </c>
      <c r="C90" s="147"/>
      <c r="D90" s="446"/>
      <c r="E90" s="147"/>
      <c r="F90" s="446"/>
      <c r="G90" s="138"/>
    </row>
    <row r="91" spans="1:7" x14ac:dyDescent="0.25">
      <c r="A91" s="30">
        <v>2.5</v>
      </c>
      <c r="B91" s="29">
        <v>4</v>
      </c>
      <c r="C91" s="147"/>
      <c r="D91" s="446"/>
      <c r="E91" s="147"/>
      <c r="F91" s="446"/>
      <c r="G91" s="138"/>
    </row>
    <row r="92" spans="1:7" x14ac:dyDescent="0.25">
      <c r="A92" s="147"/>
      <c r="B92" s="444"/>
      <c r="C92" s="147"/>
      <c r="D92" s="446"/>
      <c r="E92" s="147"/>
      <c r="F92" s="446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98"/>
    <col min="11" max="11" width="10.42578125" style="98" customWidth="1"/>
    <col min="12" max="16" width="9.140625" style="98"/>
    <col min="17" max="17" width="27.5703125" style="98" customWidth="1"/>
    <col min="18" max="18" width="14.5703125" style="98" customWidth="1"/>
    <col min="19" max="16384" width="9.140625" style="98"/>
  </cols>
  <sheetData>
    <row r="1" spans="1:31" x14ac:dyDescent="0.2">
      <c r="A1" s="119" t="s">
        <v>93</v>
      </c>
    </row>
    <row r="2" spans="1:31" ht="15.75" x14ac:dyDescent="0.25">
      <c r="A2" s="44" t="s">
        <v>550</v>
      </c>
      <c r="F2" s="120"/>
    </row>
    <row r="3" spans="1:31" x14ac:dyDescent="0.2">
      <c r="A3" s="22" t="s">
        <v>16</v>
      </c>
      <c r="F3" s="120"/>
    </row>
    <row r="4" spans="1:31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  <c r="K4" s="184"/>
      <c r="M4" s="99"/>
    </row>
    <row r="5" spans="1:31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K5" s="184"/>
      <c r="Q5" s="180" t="s">
        <v>361</v>
      </c>
      <c r="R5" s="181"/>
    </row>
    <row r="6" spans="1:3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  <c r="M6" s="99"/>
      <c r="Q6" s="355" t="s">
        <v>447</v>
      </c>
      <c r="R6" s="356" t="s">
        <v>349</v>
      </c>
      <c r="AE6"/>
    </row>
    <row r="7" spans="1:31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K7" s="184"/>
      <c r="Q7" s="357" t="s">
        <v>450</v>
      </c>
      <c r="R7" s="358" t="s">
        <v>358</v>
      </c>
      <c r="U7"/>
    </row>
    <row r="8" spans="1:31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K8" s="184"/>
      <c r="Q8" s="357" t="s">
        <v>452</v>
      </c>
      <c r="R8" s="358" t="s">
        <v>351</v>
      </c>
    </row>
    <row r="9" spans="1:31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K9" s="184"/>
      <c r="Q9" s="357" t="s">
        <v>448</v>
      </c>
      <c r="R9" s="358" t="s">
        <v>273</v>
      </c>
    </row>
    <row r="10" spans="1:31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Q10" s="357" t="s">
        <v>449</v>
      </c>
      <c r="R10" s="358" t="s">
        <v>359</v>
      </c>
    </row>
    <row r="11" spans="1:31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Q11" s="359" t="s">
        <v>451</v>
      </c>
      <c r="R11" s="360" t="s">
        <v>350</v>
      </c>
    </row>
    <row r="12" spans="1:31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K12" s="184"/>
    </row>
    <row r="13" spans="1:31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  <c r="K13" s="184"/>
    </row>
    <row r="14" spans="1:31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  <c r="K14" s="184"/>
    </row>
    <row r="15" spans="1:31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  <c r="K15" s="184"/>
    </row>
    <row r="16" spans="1:31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  <c r="K16" s="184"/>
    </row>
    <row r="17" spans="1:14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  <c r="K17" s="184"/>
    </row>
    <row r="18" spans="1:14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  <c r="K18" s="184"/>
    </row>
    <row r="19" spans="1:14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  <c r="K19" s="184"/>
    </row>
    <row r="20" spans="1:14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  <c r="K20" s="184"/>
    </row>
    <row r="21" spans="1:14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  <c r="K21" s="184"/>
    </row>
    <row r="22" spans="1:14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  <c r="K22" s="184"/>
    </row>
    <row r="23" spans="1:14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  <c r="K23" s="184"/>
    </row>
    <row r="24" spans="1:14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  <c r="K24" s="184"/>
    </row>
    <row r="25" spans="1:14" x14ac:dyDescent="0.2">
      <c r="A25" s="184"/>
      <c r="B25" s="184"/>
      <c r="C25" s="184"/>
      <c r="D25" s="184"/>
      <c r="E25" s="184"/>
      <c r="F25" s="184"/>
      <c r="G25" s="184"/>
      <c r="H25" s="184"/>
      <c r="I25" s="184"/>
      <c r="J25" s="184"/>
      <c r="K25" s="184"/>
    </row>
    <row r="26" spans="1:14" x14ac:dyDescent="0.2">
      <c r="A26" s="119"/>
      <c r="B26" s="462"/>
      <c r="C26" s="119"/>
      <c r="D26" s="462"/>
      <c r="E26" s="462"/>
      <c r="F26" s="463"/>
      <c r="G26" s="119"/>
      <c r="H26" s="463"/>
      <c r="I26" s="463"/>
      <c r="J26" s="119"/>
      <c r="K26" s="119"/>
      <c r="N26" s="119"/>
    </row>
    <row r="27" spans="1:14" x14ac:dyDescent="0.2">
      <c r="A27" s="119"/>
      <c r="B27" s="462"/>
      <c r="C27" s="119"/>
      <c r="D27" s="462"/>
      <c r="E27" s="463"/>
      <c r="F27" s="463"/>
      <c r="G27" s="119"/>
      <c r="H27" s="463"/>
      <c r="I27" s="463"/>
      <c r="J27" s="119"/>
      <c r="K27" s="119"/>
      <c r="N27" s="119"/>
    </row>
    <row r="28" spans="1:14" ht="48" x14ac:dyDescent="0.2">
      <c r="A28" s="504" t="s">
        <v>15</v>
      </c>
      <c r="B28" s="156"/>
      <c r="C28" s="160"/>
      <c r="D28" s="504" t="s">
        <v>73</v>
      </c>
      <c r="E28" s="505" t="s">
        <v>483</v>
      </c>
      <c r="F28" s="505" t="s">
        <v>503</v>
      </c>
      <c r="G28" s="506" t="s">
        <v>452</v>
      </c>
      <c r="H28" s="505" t="s">
        <v>484</v>
      </c>
      <c r="I28" s="505" t="s">
        <v>502</v>
      </c>
      <c r="J28" s="506" t="s">
        <v>357</v>
      </c>
      <c r="K28" s="506" t="s">
        <v>451</v>
      </c>
      <c r="L28" s="506" t="s">
        <v>505</v>
      </c>
      <c r="M28" s="506" t="s">
        <v>504</v>
      </c>
    </row>
    <row r="29" spans="1:14" x14ac:dyDescent="0.2">
      <c r="A29" s="496" t="s">
        <v>554</v>
      </c>
      <c r="B29" s="589" t="str">
        <f>LEFT(A29,4)</f>
        <v>2014</v>
      </c>
      <c r="C29" s="497" t="str">
        <f t="shared" ref="C29:C56" si="0">RIGHT(A29,2)</f>
        <v>Q1</v>
      </c>
      <c r="D29" s="498">
        <v>41640</v>
      </c>
      <c r="E29" s="29">
        <v>67.987677778000005</v>
      </c>
      <c r="F29" s="29">
        <v>8.6107464999999994</v>
      </c>
      <c r="G29" s="29">
        <v>-0.91108997767</v>
      </c>
      <c r="H29" s="29">
        <v>94.480549389000004</v>
      </c>
      <c r="I29" s="29">
        <v>4.6984960221999996</v>
      </c>
      <c r="J29" s="499">
        <f>+F29-I29</f>
        <v>3.9122504777999998</v>
      </c>
      <c r="K29" s="29">
        <v>23.335100000000001</v>
      </c>
      <c r="L29" s="499">
        <f>+IF(K29&gt;0,+K29,0)*-1</f>
        <v>-23.335100000000001</v>
      </c>
      <c r="M29" s="499">
        <f>+IF(K29&lt;0,+K29,0)*-1</f>
        <v>0</v>
      </c>
    </row>
    <row r="30" spans="1:14" x14ac:dyDescent="0.2">
      <c r="A30" s="496" t="s">
        <v>555</v>
      </c>
      <c r="B30" s="588"/>
      <c r="C30" s="497" t="str">
        <f t="shared" si="0"/>
        <v>Q2</v>
      </c>
      <c r="D30" s="498">
        <v>41730</v>
      </c>
      <c r="E30" s="29">
        <v>70.404945054999999</v>
      </c>
      <c r="F30" s="29">
        <v>6.6920889670000001</v>
      </c>
      <c r="G30" s="29">
        <v>0.30533504143000001</v>
      </c>
      <c r="H30" s="29">
        <v>60.629018051999999</v>
      </c>
      <c r="I30" s="29">
        <v>3.9109554065999999</v>
      </c>
      <c r="J30" s="499">
        <f t="shared" ref="J30:J56" si="1">+F30-I30</f>
        <v>2.7811335604000003</v>
      </c>
      <c r="K30" s="29">
        <v>-13.024571429</v>
      </c>
      <c r="L30" s="499">
        <f t="shared" ref="L30:L56" si="2">+IF(K30&gt;0,+K30,0)*-1</f>
        <v>0</v>
      </c>
      <c r="M30" s="499">
        <f t="shared" ref="M30:M56" si="3">+IF(K30&lt;0,+K30,0)*-1</f>
        <v>13.024571429</v>
      </c>
      <c r="N30" s="499"/>
    </row>
    <row r="31" spans="1:14" x14ac:dyDescent="0.2">
      <c r="A31" s="496" t="s">
        <v>556</v>
      </c>
      <c r="B31" s="588"/>
      <c r="C31" s="497" t="str">
        <f t="shared" si="0"/>
        <v>Q3</v>
      </c>
      <c r="D31" s="498">
        <v>41821</v>
      </c>
      <c r="E31" s="29">
        <v>72.273456522000004</v>
      </c>
      <c r="F31" s="29">
        <v>6.6233909999999998</v>
      </c>
      <c r="G31" s="29">
        <v>-0.71122712054000004</v>
      </c>
      <c r="H31" s="29">
        <v>61.123470302999998</v>
      </c>
      <c r="I31" s="29">
        <v>3.9409544457000001</v>
      </c>
      <c r="J31" s="499">
        <f t="shared" si="1"/>
        <v>2.6824365542999997</v>
      </c>
      <c r="K31" s="29">
        <v>-13.287673913000001</v>
      </c>
      <c r="L31" s="499">
        <f t="shared" si="2"/>
        <v>0</v>
      </c>
      <c r="M31" s="499">
        <f t="shared" si="3"/>
        <v>13.287673913000001</v>
      </c>
      <c r="N31" s="499"/>
    </row>
    <row r="32" spans="1:14" x14ac:dyDescent="0.2">
      <c r="A32" s="496" t="s">
        <v>557</v>
      </c>
      <c r="B32" s="588"/>
      <c r="C32" s="497" t="str">
        <f t="shared" si="0"/>
        <v>Q4</v>
      </c>
      <c r="D32" s="498">
        <v>41913</v>
      </c>
      <c r="E32" s="29">
        <v>72.985858695999994</v>
      </c>
      <c r="F32" s="29">
        <v>7.6312957390999996</v>
      </c>
      <c r="G32" s="29">
        <v>-1.7812177899999999</v>
      </c>
      <c r="H32" s="29">
        <v>75.537899134</v>
      </c>
      <c r="I32" s="29">
        <v>4.0533962065000004</v>
      </c>
      <c r="J32" s="499">
        <f t="shared" si="1"/>
        <v>3.5778995325999992</v>
      </c>
      <c r="K32" s="29">
        <v>0.58723913042999998</v>
      </c>
      <c r="L32" s="499">
        <f t="shared" si="2"/>
        <v>-0.58723913042999998</v>
      </c>
      <c r="M32" s="499">
        <f t="shared" si="3"/>
        <v>0</v>
      </c>
      <c r="N32" s="499"/>
    </row>
    <row r="33" spans="1:14" x14ac:dyDescent="0.2">
      <c r="A33" s="496" t="s">
        <v>558</v>
      </c>
      <c r="B33" s="588" t="str">
        <f>LEFT(A33,4)</f>
        <v>2015</v>
      </c>
      <c r="C33" s="497" t="str">
        <f t="shared" si="0"/>
        <v>Q1</v>
      </c>
      <c r="D33" s="498">
        <v>42005</v>
      </c>
      <c r="E33" s="29">
        <v>73.796366667000001</v>
      </c>
      <c r="F33" s="29">
        <v>8.7877897888999996</v>
      </c>
      <c r="G33" s="29">
        <v>-0.67454482166999996</v>
      </c>
      <c r="H33" s="29">
        <v>95.905291656000003</v>
      </c>
      <c r="I33" s="29">
        <v>5.0382644222000001</v>
      </c>
      <c r="J33" s="499">
        <f t="shared" si="1"/>
        <v>3.7495253666999995</v>
      </c>
      <c r="K33" s="29">
        <v>18.874111111000001</v>
      </c>
      <c r="L33" s="499">
        <f t="shared" si="2"/>
        <v>-18.874111111000001</v>
      </c>
      <c r="M33" s="499">
        <f t="shared" si="3"/>
        <v>0</v>
      </c>
      <c r="N33" s="499"/>
    </row>
    <row r="34" spans="1:14" x14ac:dyDescent="0.2">
      <c r="A34" s="74" t="s">
        <v>559</v>
      </c>
      <c r="B34" s="588"/>
      <c r="C34" s="497" t="str">
        <f t="shared" si="0"/>
        <v>Q2</v>
      </c>
      <c r="D34" s="498">
        <v>42095</v>
      </c>
      <c r="E34" s="29">
        <v>74.423439560000006</v>
      </c>
      <c r="F34" s="29">
        <v>6.7663856043999999</v>
      </c>
      <c r="G34" s="29">
        <v>-0.30560804253000001</v>
      </c>
      <c r="H34" s="29">
        <v>63.362289979000003</v>
      </c>
      <c r="I34" s="29">
        <v>4.4261689010999996</v>
      </c>
      <c r="J34" s="499">
        <f t="shared" si="1"/>
        <v>2.3402167033000003</v>
      </c>
      <c r="K34" s="29">
        <v>-13.256956044000001</v>
      </c>
      <c r="L34" s="499">
        <f t="shared" si="2"/>
        <v>0</v>
      </c>
      <c r="M34" s="499">
        <f t="shared" si="3"/>
        <v>13.256956044000001</v>
      </c>
      <c r="N34" s="499"/>
    </row>
    <row r="35" spans="1:14" x14ac:dyDescent="0.2">
      <c r="A35" s="74" t="s">
        <v>560</v>
      </c>
      <c r="B35" s="588"/>
      <c r="C35" s="497" t="str">
        <f t="shared" si="0"/>
        <v>Q3</v>
      </c>
      <c r="D35" s="498">
        <v>42186</v>
      </c>
      <c r="E35" s="29">
        <v>74.394119564999997</v>
      </c>
      <c r="F35" s="29">
        <v>6.9528910978000003</v>
      </c>
      <c r="G35" s="29">
        <v>-0.39754909934999999</v>
      </c>
      <c r="H35" s="29">
        <v>65.454016856999999</v>
      </c>
      <c r="I35" s="29">
        <v>4.905183837</v>
      </c>
      <c r="J35" s="499">
        <f t="shared" si="1"/>
        <v>2.0477072608000002</v>
      </c>
      <c r="K35" s="29">
        <v>-10.751391304</v>
      </c>
      <c r="L35" s="499">
        <f t="shared" si="2"/>
        <v>0</v>
      </c>
      <c r="M35" s="499">
        <f t="shared" si="3"/>
        <v>10.751391304</v>
      </c>
      <c r="N35" s="499"/>
    </row>
    <row r="36" spans="1:14" x14ac:dyDescent="0.2">
      <c r="A36" s="74" t="s">
        <v>561</v>
      </c>
      <c r="B36" s="588"/>
      <c r="C36" s="497" t="str">
        <f t="shared" si="0"/>
        <v>Q4</v>
      </c>
      <c r="D36" s="498">
        <v>42278</v>
      </c>
      <c r="E36" s="29">
        <v>73.989010870000001</v>
      </c>
      <c r="F36" s="29">
        <v>7.3020150978</v>
      </c>
      <c r="G36" s="29">
        <v>-1.5525762489999999</v>
      </c>
      <c r="H36" s="29">
        <v>74.180554001000004</v>
      </c>
      <c r="I36" s="29">
        <v>5.1740261521999997</v>
      </c>
      <c r="J36" s="499">
        <f t="shared" si="1"/>
        <v>2.1279889456000003</v>
      </c>
      <c r="K36" s="29">
        <v>-0.54411956522000005</v>
      </c>
      <c r="L36" s="499">
        <f t="shared" si="2"/>
        <v>0</v>
      </c>
      <c r="M36" s="499">
        <f t="shared" si="3"/>
        <v>0.54411956522000005</v>
      </c>
      <c r="N36" s="499"/>
    </row>
    <row r="37" spans="1:14" x14ac:dyDescent="0.2">
      <c r="A37" s="74" t="s">
        <v>562</v>
      </c>
      <c r="B37" s="588" t="str">
        <f>LEFT(A37,4)</f>
        <v>2016</v>
      </c>
      <c r="C37" s="497" t="str">
        <f t="shared" si="0"/>
        <v>Q1</v>
      </c>
      <c r="D37" s="498">
        <v>42370</v>
      </c>
      <c r="E37" s="29">
        <v>73.959274725</v>
      </c>
      <c r="F37" s="29">
        <v>8.4191165274999999</v>
      </c>
      <c r="G37" s="29">
        <v>-0.98358408758000004</v>
      </c>
      <c r="H37" s="29">
        <v>89.013702867999996</v>
      </c>
      <c r="I37" s="29">
        <v>5.7823350658999999</v>
      </c>
      <c r="J37" s="499">
        <f t="shared" si="1"/>
        <v>2.6367814616</v>
      </c>
      <c r="K37" s="29">
        <v>13.242186813</v>
      </c>
      <c r="L37" s="499">
        <f t="shared" si="2"/>
        <v>-13.242186813</v>
      </c>
      <c r="M37" s="499">
        <f t="shared" si="3"/>
        <v>0</v>
      </c>
      <c r="N37" s="499"/>
    </row>
    <row r="38" spans="1:14" x14ac:dyDescent="0.2">
      <c r="A38" s="74" t="s">
        <v>563</v>
      </c>
      <c r="B38" s="588"/>
      <c r="C38" s="497" t="str">
        <f t="shared" si="0"/>
        <v>Q2</v>
      </c>
      <c r="D38" s="498">
        <v>42461</v>
      </c>
      <c r="E38" s="29">
        <v>72.914340659000004</v>
      </c>
      <c r="F38" s="29">
        <v>8.0386799451000002</v>
      </c>
      <c r="G38" s="29">
        <v>-0.49796526374</v>
      </c>
      <c r="H38" s="29">
        <v>66.486767757999999</v>
      </c>
      <c r="I38" s="29">
        <v>6.0345073626000003</v>
      </c>
      <c r="J38" s="499">
        <f t="shared" si="1"/>
        <v>2.0041725824999999</v>
      </c>
      <c r="K38" s="29">
        <v>-8.0905714286000006</v>
      </c>
      <c r="L38" s="499">
        <f t="shared" si="2"/>
        <v>0</v>
      </c>
      <c r="M38" s="499">
        <f t="shared" si="3"/>
        <v>8.0905714286000006</v>
      </c>
      <c r="N38" s="499"/>
    </row>
    <row r="39" spans="1:14" x14ac:dyDescent="0.2">
      <c r="A39" s="74" t="s">
        <v>564</v>
      </c>
      <c r="B39" s="588"/>
      <c r="C39" s="497" t="str">
        <f t="shared" si="0"/>
        <v>Q3</v>
      </c>
      <c r="D39" s="498">
        <v>42552</v>
      </c>
      <c r="E39" s="29">
        <v>72.221652173999999</v>
      </c>
      <c r="F39" s="29">
        <v>8.3206048696000003</v>
      </c>
      <c r="G39" s="29">
        <v>0.66983319390999996</v>
      </c>
      <c r="H39" s="29">
        <v>68.942769694000006</v>
      </c>
      <c r="I39" s="29">
        <v>6.5749401086999999</v>
      </c>
      <c r="J39" s="499">
        <f t="shared" si="1"/>
        <v>1.7456647609000004</v>
      </c>
      <c r="K39" s="29">
        <v>-5.8496847825999998</v>
      </c>
      <c r="L39" s="499">
        <f t="shared" si="2"/>
        <v>0</v>
      </c>
      <c r="M39" s="499">
        <f t="shared" si="3"/>
        <v>5.8496847825999998</v>
      </c>
      <c r="N39" s="499"/>
    </row>
    <row r="40" spans="1:14" x14ac:dyDescent="0.2">
      <c r="A40" s="74" t="s">
        <v>565</v>
      </c>
      <c r="B40" s="588"/>
      <c r="C40" s="497" t="str">
        <f t="shared" si="0"/>
        <v>Q4</v>
      </c>
      <c r="D40" s="498">
        <v>42644</v>
      </c>
      <c r="E40" s="29">
        <v>71.545858695999996</v>
      </c>
      <c r="F40" s="29">
        <v>8.0791769457000004</v>
      </c>
      <c r="G40" s="29">
        <v>-1.5576506176</v>
      </c>
      <c r="H40" s="29">
        <v>75.553406457999998</v>
      </c>
      <c r="I40" s="29">
        <v>7.1219676957000004</v>
      </c>
      <c r="J40" s="499">
        <f t="shared" si="1"/>
        <v>0.95720925000000001</v>
      </c>
      <c r="K40" s="29">
        <v>4.4541413043000002</v>
      </c>
      <c r="L40" s="499">
        <f t="shared" si="2"/>
        <v>-4.4541413043000002</v>
      </c>
      <c r="M40" s="499">
        <f t="shared" si="3"/>
        <v>0</v>
      </c>
      <c r="N40" s="499"/>
    </row>
    <row r="41" spans="1:14" x14ac:dyDescent="0.2">
      <c r="A41" s="74" t="s">
        <v>566</v>
      </c>
      <c r="B41" s="588" t="str">
        <f>LEFT(A41,4)</f>
        <v>2017</v>
      </c>
      <c r="C41" s="497" t="str">
        <f t="shared" si="0"/>
        <v>Q1</v>
      </c>
      <c r="D41" s="498">
        <v>42736</v>
      </c>
      <c r="E41" s="29">
        <v>71.993366667000004</v>
      </c>
      <c r="F41" s="29">
        <v>9.1868909777999992</v>
      </c>
      <c r="G41" s="29">
        <v>-9.6429457999999996E-2</v>
      </c>
      <c r="H41" s="29">
        <v>86.386756074999994</v>
      </c>
      <c r="I41" s="29">
        <v>8.8739609999999995</v>
      </c>
      <c r="J41" s="499">
        <f t="shared" si="1"/>
        <v>0.31292997779999965</v>
      </c>
      <c r="K41" s="29">
        <v>14.003611111</v>
      </c>
      <c r="L41" s="499">
        <f t="shared" si="2"/>
        <v>-14.003611111</v>
      </c>
      <c r="M41" s="499">
        <f t="shared" si="3"/>
        <v>0</v>
      </c>
      <c r="N41" s="499"/>
    </row>
    <row r="42" spans="1:14" x14ac:dyDescent="0.2">
      <c r="A42" s="74" t="s">
        <v>567</v>
      </c>
      <c r="B42" s="588"/>
      <c r="C42" s="497" t="str">
        <f t="shared" si="0"/>
        <v>Q2</v>
      </c>
      <c r="D42" s="498">
        <v>42826</v>
      </c>
      <c r="E42" s="29">
        <v>73.485934065999999</v>
      </c>
      <c r="F42" s="29">
        <v>7.9388673625999999</v>
      </c>
      <c r="G42" s="29">
        <v>-0.76719191198000003</v>
      </c>
      <c r="H42" s="29">
        <v>62.976084274999998</v>
      </c>
      <c r="I42" s="29">
        <v>8.2905142526999995</v>
      </c>
      <c r="J42" s="499">
        <f t="shared" si="1"/>
        <v>-0.35164689009999961</v>
      </c>
      <c r="K42" s="29">
        <v>-9.5678901099000004</v>
      </c>
      <c r="L42" s="499">
        <f t="shared" si="2"/>
        <v>0</v>
      </c>
      <c r="M42" s="499">
        <f t="shared" si="3"/>
        <v>9.5678901099000004</v>
      </c>
      <c r="N42" s="499"/>
    </row>
    <row r="43" spans="1:14" x14ac:dyDescent="0.2">
      <c r="A43" s="74" t="s">
        <v>568</v>
      </c>
      <c r="B43" s="588"/>
      <c r="C43" s="497" t="str">
        <f t="shared" si="0"/>
        <v>Q3</v>
      </c>
      <c r="D43" s="498">
        <v>42917</v>
      </c>
      <c r="E43" s="29">
        <v>75.089652173999994</v>
      </c>
      <c r="F43" s="29">
        <v>7.9117121303999998</v>
      </c>
      <c r="G43" s="29">
        <v>-0.80886511597999999</v>
      </c>
      <c r="H43" s="29">
        <v>66.882805993000005</v>
      </c>
      <c r="I43" s="29">
        <v>8.1046388478000004</v>
      </c>
      <c r="J43" s="499">
        <f t="shared" si="1"/>
        <v>-0.19292671740000067</v>
      </c>
      <c r="K43" s="29">
        <v>-7.3857934783000001</v>
      </c>
      <c r="L43" s="499">
        <f t="shared" si="2"/>
        <v>0</v>
      </c>
      <c r="M43" s="499">
        <f t="shared" si="3"/>
        <v>7.3857934783000001</v>
      </c>
      <c r="N43" s="499"/>
    </row>
    <row r="44" spans="1:14" x14ac:dyDescent="0.2">
      <c r="A44" s="74" t="s">
        <v>569</v>
      </c>
      <c r="B44" s="588"/>
      <c r="C44" s="497" t="str">
        <f t="shared" si="0"/>
        <v>Q4</v>
      </c>
      <c r="D44" s="498">
        <v>43009</v>
      </c>
      <c r="E44" s="29">
        <v>78.438543478</v>
      </c>
      <c r="F44" s="29">
        <v>8.3180007499999995</v>
      </c>
      <c r="G44" s="29">
        <v>-2.2489596745</v>
      </c>
      <c r="H44" s="29">
        <v>81.161706738999996</v>
      </c>
      <c r="I44" s="29">
        <v>9.4471386848000005</v>
      </c>
      <c r="J44" s="499">
        <f t="shared" si="1"/>
        <v>-1.129137934800001</v>
      </c>
      <c r="K44" s="29">
        <v>5.9124565217000002</v>
      </c>
      <c r="L44" s="499">
        <f t="shared" si="2"/>
        <v>-5.9124565217000002</v>
      </c>
      <c r="M44" s="499">
        <f t="shared" si="3"/>
        <v>0</v>
      </c>
      <c r="N44" s="499"/>
    </row>
    <row r="45" spans="1:14" x14ac:dyDescent="0.2">
      <c r="A45" s="74" t="s">
        <v>570</v>
      </c>
      <c r="B45" s="588" t="str">
        <f>LEFT(A45,4)</f>
        <v>2018</v>
      </c>
      <c r="C45" s="497" t="str">
        <f t="shared" si="0"/>
        <v>Q1</v>
      </c>
      <c r="D45" s="498">
        <v>43101</v>
      </c>
      <c r="E45" s="29">
        <v>79.130588888999995</v>
      </c>
      <c r="F45" s="29">
        <v>8.9785631444000007</v>
      </c>
      <c r="G45" s="29">
        <v>0.60637799999999997</v>
      </c>
      <c r="H45" s="29">
        <v>97.599469577999997</v>
      </c>
      <c r="I45" s="29">
        <v>9.6372604555999999</v>
      </c>
      <c r="J45" s="499">
        <f t="shared" si="1"/>
        <v>-0.65869731119999919</v>
      </c>
      <c r="K45" s="29">
        <v>18.314766667000001</v>
      </c>
      <c r="L45" s="499">
        <f t="shared" si="2"/>
        <v>-18.314766667000001</v>
      </c>
      <c r="M45" s="499">
        <f t="shared" si="3"/>
        <v>0</v>
      </c>
      <c r="N45" s="499"/>
    </row>
    <row r="46" spans="1:14" x14ac:dyDescent="0.2">
      <c r="A46" s="74" t="s">
        <v>571</v>
      </c>
      <c r="B46" s="588"/>
      <c r="C46" s="497" t="str">
        <f t="shared" si="0"/>
        <v>Q2</v>
      </c>
      <c r="D46" s="498">
        <v>43191</v>
      </c>
      <c r="E46" s="29">
        <v>81.173043956000001</v>
      </c>
      <c r="F46" s="29">
        <v>7.6692493187000004</v>
      </c>
      <c r="G46" s="29">
        <v>-0.52341046043999995</v>
      </c>
      <c r="H46" s="29">
        <v>70.695843100000005</v>
      </c>
      <c r="I46" s="29">
        <v>8.9346331208999992</v>
      </c>
      <c r="J46" s="499">
        <f t="shared" si="1"/>
        <v>-1.2653838021999988</v>
      </c>
      <c r="K46" s="29">
        <v>-8.8540329670000002</v>
      </c>
      <c r="L46" s="499">
        <f t="shared" si="2"/>
        <v>0</v>
      </c>
      <c r="M46" s="499">
        <f t="shared" si="3"/>
        <v>8.8540329670000002</v>
      </c>
      <c r="N46" s="499"/>
    </row>
    <row r="47" spans="1:14" x14ac:dyDescent="0.2">
      <c r="A47" s="74" t="s">
        <v>572</v>
      </c>
      <c r="B47" s="588"/>
      <c r="C47" s="497" t="str">
        <f t="shared" si="0"/>
        <v>Q3</v>
      </c>
      <c r="D47" s="498">
        <v>43282</v>
      </c>
      <c r="E47" s="29">
        <v>84.945630434999998</v>
      </c>
      <c r="F47" s="29">
        <v>7.5881643043000002</v>
      </c>
      <c r="G47" s="29">
        <v>-0.41018460815000002</v>
      </c>
      <c r="H47" s="29">
        <v>74.090452979000005</v>
      </c>
      <c r="I47" s="29">
        <v>9.9912223696000009</v>
      </c>
      <c r="J47" s="499">
        <f t="shared" si="1"/>
        <v>-2.4030580653000007</v>
      </c>
      <c r="K47" s="29">
        <v>-8.2288478261000009</v>
      </c>
      <c r="L47" s="499">
        <f t="shared" si="2"/>
        <v>0</v>
      </c>
      <c r="M47" s="499">
        <f t="shared" si="3"/>
        <v>8.2288478261000009</v>
      </c>
      <c r="N47" s="499"/>
    </row>
    <row r="48" spans="1:14" x14ac:dyDescent="0.2">
      <c r="A48" s="74" t="s">
        <v>573</v>
      </c>
      <c r="B48" s="588"/>
      <c r="C48" s="497" t="str">
        <f t="shared" si="0"/>
        <v>Q4</v>
      </c>
      <c r="D48" s="498">
        <v>43374</v>
      </c>
      <c r="E48" s="29">
        <v>88.207445652000004</v>
      </c>
      <c r="F48" s="29">
        <v>7.4430767609000004</v>
      </c>
      <c r="G48" s="29">
        <v>-1.3400219373</v>
      </c>
      <c r="H48" s="29">
        <v>86.117945997999996</v>
      </c>
      <c r="I48" s="29">
        <v>10.954565347999999</v>
      </c>
      <c r="J48" s="499">
        <f t="shared" si="1"/>
        <v>-3.5114885870999988</v>
      </c>
      <c r="K48" s="29">
        <v>2.5792391304</v>
      </c>
      <c r="L48" s="499">
        <f t="shared" si="2"/>
        <v>-2.5792391304</v>
      </c>
      <c r="M48" s="499">
        <f t="shared" si="3"/>
        <v>0</v>
      </c>
      <c r="N48" s="499"/>
    </row>
    <row r="49" spans="1:14" x14ac:dyDescent="0.2">
      <c r="A49" s="74" t="s">
        <v>574</v>
      </c>
      <c r="B49" s="588" t="str">
        <f>LEFT(A49,4)</f>
        <v>2019</v>
      </c>
      <c r="C49" s="497" t="str">
        <f t="shared" si="0"/>
        <v>Q1</v>
      </c>
      <c r="D49" s="498">
        <v>43466</v>
      </c>
      <c r="E49" s="29">
        <v>89.424377777999993</v>
      </c>
      <c r="F49" s="29">
        <v>8.6346632777999996</v>
      </c>
      <c r="G49" s="29">
        <v>-0.60951216555999999</v>
      </c>
      <c r="H49" s="29">
        <v>102.71493949000001</v>
      </c>
      <c r="I49" s="29">
        <v>11.864233843999999</v>
      </c>
      <c r="J49" s="499">
        <f t="shared" si="1"/>
        <v>-3.2295705661999996</v>
      </c>
      <c r="K49" s="29">
        <v>16.937677778000001</v>
      </c>
      <c r="L49" s="499">
        <f t="shared" si="2"/>
        <v>-16.937677778000001</v>
      </c>
      <c r="M49" s="499">
        <f t="shared" si="3"/>
        <v>0</v>
      </c>
      <c r="N49" s="499"/>
    </row>
    <row r="50" spans="1:14" x14ac:dyDescent="0.2">
      <c r="A50" s="74" t="s">
        <v>575</v>
      </c>
      <c r="B50" s="588"/>
      <c r="C50" s="497" t="str">
        <f t="shared" si="0"/>
        <v>Q2</v>
      </c>
      <c r="D50" s="498">
        <v>43556</v>
      </c>
      <c r="E50" s="29">
        <v>90.069016484000002</v>
      </c>
      <c r="F50" s="29">
        <v>6.7940217582000004</v>
      </c>
      <c r="G50" s="29">
        <v>-0.84029587755000001</v>
      </c>
      <c r="H50" s="29">
        <v>70.509070769000004</v>
      </c>
      <c r="I50" s="29">
        <v>11.686864242</v>
      </c>
      <c r="J50" s="499">
        <f t="shared" si="1"/>
        <v>-4.8928424838</v>
      </c>
      <c r="K50" s="29">
        <v>-13.983657771000001</v>
      </c>
      <c r="L50" s="499">
        <f t="shared" si="2"/>
        <v>0</v>
      </c>
      <c r="M50" s="499">
        <f t="shared" si="3"/>
        <v>13.983657771000001</v>
      </c>
      <c r="N50" s="499"/>
    </row>
    <row r="51" spans="1:14" x14ac:dyDescent="0.2">
      <c r="A51" s="74" t="s">
        <v>576</v>
      </c>
      <c r="B51" s="588"/>
      <c r="C51" s="497" t="str">
        <f t="shared" si="0"/>
        <v>Q3</v>
      </c>
      <c r="D51" s="498">
        <v>43647</v>
      </c>
      <c r="E51" s="29">
        <v>91.539893913</v>
      </c>
      <c r="F51" s="29">
        <v>6.9192243261000002</v>
      </c>
      <c r="G51" s="29">
        <v>0.76011549286000002</v>
      </c>
      <c r="H51" s="29">
        <v>76.547857524999998</v>
      </c>
      <c r="I51" s="29">
        <v>12.550083804</v>
      </c>
      <c r="J51" s="499">
        <f t="shared" si="1"/>
        <v>-5.6308594778999996</v>
      </c>
      <c r="K51" s="29">
        <v>-10.309908870999999</v>
      </c>
      <c r="L51" s="499">
        <f t="shared" si="2"/>
        <v>0</v>
      </c>
      <c r="M51" s="499">
        <f t="shared" si="3"/>
        <v>10.309908870999999</v>
      </c>
      <c r="N51" s="499"/>
    </row>
    <row r="52" spans="1:14" x14ac:dyDescent="0.2">
      <c r="A52" s="74" t="s">
        <v>577</v>
      </c>
      <c r="B52" s="588"/>
      <c r="C52" s="497" t="str">
        <f t="shared" si="0"/>
        <v>Q4</v>
      </c>
      <c r="D52" s="498">
        <v>43739</v>
      </c>
      <c r="E52" s="29">
        <v>93.040050870000002</v>
      </c>
      <c r="F52" s="29">
        <v>7.5759600543000003</v>
      </c>
      <c r="G52" s="29">
        <v>0.42003603478000001</v>
      </c>
      <c r="H52" s="29">
        <v>89.069288478000004</v>
      </c>
      <c r="I52" s="29">
        <v>14.641548803999999</v>
      </c>
      <c r="J52" s="499">
        <f t="shared" si="1"/>
        <v>-7.0655887496999989</v>
      </c>
      <c r="K52" s="29">
        <v>2.4830802174</v>
      </c>
      <c r="L52" s="499">
        <f t="shared" si="2"/>
        <v>-2.4830802174</v>
      </c>
      <c r="M52" s="499">
        <f t="shared" si="3"/>
        <v>0</v>
      </c>
      <c r="N52" s="499"/>
    </row>
    <row r="53" spans="1:14" x14ac:dyDescent="0.2">
      <c r="A53" s="74" t="s">
        <v>578</v>
      </c>
      <c r="B53" s="588" t="str">
        <f>LEFT(A53,4)</f>
        <v>2020</v>
      </c>
      <c r="C53" s="497" t="str">
        <f t="shared" si="0"/>
        <v>Q1</v>
      </c>
      <c r="D53" s="498">
        <v>43831</v>
      </c>
      <c r="E53" s="29">
        <v>91.972853076999996</v>
      </c>
      <c r="F53" s="29">
        <v>8.5535951978</v>
      </c>
      <c r="G53" s="29">
        <v>-0.79359936263999997</v>
      </c>
      <c r="H53" s="29">
        <v>100.42036538000001</v>
      </c>
      <c r="I53" s="29">
        <v>16.474697363000001</v>
      </c>
      <c r="J53" s="499">
        <f t="shared" si="1"/>
        <v>-7.9211021652000007</v>
      </c>
      <c r="K53" s="29">
        <v>16.972727340999999</v>
      </c>
      <c r="L53" s="499">
        <f t="shared" si="2"/>
        <v>-16.972727340999999</v>
      </c>
      <c r="M53" s="499">
        <f t="shared" si="3"/>
        <v>0</v>
      </c>
      <c r="N53" s="499"/>
    </row>
    <row r="54" spans="1:14" x14ac:dyDescent="0.2">
      <c r="A54" s="74" t="s">
        <v>579</v>
      </c>
      <c r="B54" s="588"/>
      <c r="C54" s="497" t="str">
        <f t="shared" si="0"/>
        <v>Q2</v>
      </c>
      <c r="D54" s="498">
        <v>43922</v>
      </c>
      <c r="E54" s="29">
        <v>91.995070330000004</v>
      </c>
      <c r="F54" s="29">
        <v>6.8526947033000001</v>
      </c>
      <c r="G54" s="29">
        <v>0.37376789999999999</v>
      </c>
      <c r="H54" s="29">
        <v>73.200702088</v>
      </c>
      <c r="I54" s="29">
        <v>14.591944614999999</v>
      </c>
      <c r="J54" s="499">
        <f t="shared" si="1"/>
        <v>-7.7392499116999991</v>
      </c>
      <c r="K54" s="29">
        <v>-11.618431648</v>
      </c>
      <c r="L54" s="499">
        <f t="shared" si="2"/>
        <v>0</v>
      </c>
      <c r="M54" s="499">
        <f t="shared" si="3"/>
        <v>11.618431648</v>
      </c>
      <c r="N54" s="499"/>
    </row>
    <row r="55" spans="1:14" x14ac:dyDescent="0.2">
      <c r="A55" s="74" t="s">
        <v>580</v>
      </c>
      <c r="B55" s="588"/>
      <c r="C55" s="497" t="str">
        <f t="shared" si="0"/>
        <v>Q3</v>
      </c>
      <c r="D55" s="498">
        <v>44013</v>
      </c>
      <c r="E55" s="29">
        <v>92.901231413000005</v>
      </c>
      <c r="F55" s="29">
        <v>6.9545933696000004</v>
      </c>
      <c r="G55" s="29">
        <v>-0.79049180434999999</v>
      </c>
      <c r="H55" s="29">
        <v>75.333692174000007</v>
      </c>
      <c r="I55" s="29">
        <v>14.765332717</v>
      </c>
      <c r="J55" s="499">
        <f t="shared" si="1"/>
        <v>-7.8107393473999993</v>
      </c>
      <c r="K55" s="29">
        <v>-9.1577230000000007</v>
      </c>
      <c r="L55" s="499">
        <f t="shared" si="2"/>
        <v>0</v>
      </c>
      <c r="M55" s="499">
        <f t="shared" si="3"/>
        <v>9.1577230000000007</v>
      </c>
      <c r="N55" s="499"/>
    </row>
    <row r="56" spans="1:14" x14ac:dyDescent="0.2">
      <c r="A56" s="75" t="s">
        <v>581</v>
      </c>
      <c r="B56" s="588"/>
      <c r="C56" s="495" t="str">
        <f t="shared" si="0"/>
        <v>Q4</v>
      </c>
      <c r="D56" s="500">
        <v>44105</v>
      </c>
      <c r="E56" s="67">
        <v>93.132675977999995</v>
      </c>
      <c r="F56" s="67">
        <v>7.5167452825999996</v>
      </c>
      <c r="G56" s="67">
        <v>-0.25688456630000001</v>
      </c>
      <c r="H56" s="67">
        <v>86.929721087000004</v>
      </c>
      <c r="I56" s="67">
        <v>16.420738151999998</v>
      </c>
      <c r="J56" s="501">
        <f t="shared" si="1"/>
        <v>-8.9039928693999997</v>
      </c>
      <c r="K56" s="67">
        <v>2.766030663</v>
      </c>
      <c r="L56" s="501">
        <f t="shared" si="2"/>
        <v>-2.766030663</v>
      </c>
      <c r="M56" s="501">
        <f t="shared" si="3"/>
        <v>0</v>
      </c>
      <c r="N56" s="501"/>
    </row>
    <row r="57" spans="1:14" x14ac:dyDescent="0.2">
      <c r="A57" s="119"/>
      <c r="B57" s="119"/>
      <c r="C57" s="30"/>
      <c r="D57" s="30"/>
      <c r="E57" s="119"/>
      <c r="F57" s="29"/>
      <c r="G57" s="119"/>
      <c r="H57" s="30"/>
      <c r="I57" s="119"/>
      <c r="J57" s="119"/>
      <c r="K57" s="119"/>
      <c r="L57" s="119"/>
      <c r="M57" s="119"/>
      <c r="N57" s="119"/>
    </row>
    <row r="58" spans="1:14" x14ac:dyDescent="0.2">
      <c r="A58" s="30"/>
      <c r="B58" s="376" t="s">
        <v>552</v>
      </c>
      <c r="C58" s="30"/>
      <c r="D58" s="119"/>
      <c r="E58" s="30"/>
      <c r="F58" s="119"/>
      <c r="G58" s="30"/>
      <c r="H58" s="119"/>
      <c r="I58" s="119"/>
      <c r="J58" s="119"/>
      <c r="K58" s="119"/>
      <c r="L58" s="119"/>
      <c r="M58" s="119"/>
      <c r="N58" s="119"/>
    </row>
    <row r="59" spans="1:14" x14ac:dyDescent="0.2">
      <c r="A59" s="75"/>
      <c r="B59" s="75" t="s">
        <v>0</v>
      </c>
      <c r="C59" s="30"/>
      <c r="D59" s="119"/>
      <c r="E59" s="30"/>
      <c r="F59" s="119"/>
      <c r="G59" s="30"/>
      <c r="H59" s="119"/>
      <c r="I59" s="119"/>
      <c r="J59" s="119"/>
      <c r="K59" s="119"/>
      <c r="L59" s="119"/>
      <c r="M59" s="119"/>
      <c r="N59" s="119"/>
    </row>
    <row r="60" spans="1:14" x14ac:dyDescent="0.2">
      <c r="A60" s="30">
        <v>22.5</v>
      </c>
      <c r="B60" s="502">
        <v>-25</v>
      </c>
      <c r="C60" s="30"/>
      <c r="D60" s="119"/>
      <c r="E60" s="30"/>
      <c r="F60" s="119"/>
      <c r="G60" s="30"/>
      <c r="H60" s="119"/>
      <c r="I60" s="119"/>
      <c r="J60" s="119"/>
      <c r="K60" s="119"/>
      <c r="L60" s="119"/>
      <c r="M60" s="119"/>
      <c r="N60" s="119"/>
    </row>
    <row r="61" spans="1:14" x14ac:dyDescent="0.2">
      <c r="A61" s="30">
        <v>22.5</v>
      </c>
      <c r="B61" s="502">
        <v>125</v>
      </c>
      <c r="C61" s="30"/>
      <c r="D61" s="119"/>
      <c r="E61" s="30"/>
      <c r="F61" s="119"/>
      <c r="G61" s="30"/>
      <c r="H61" s="119"/>
      <c r="I61" s="119"/>
      <c r="J61" s="119"/>
      <c r="K61" s="119"/>
      <c r="L61" s="119"/>
      <c r="M61" s="119"/>
      <c r="N61" s="119"/>
    </row>
    <row r="62" spans="1:14" x14ac:dyDescent="0.2">
      <c r="A62" s="119"/>
      <c r="B62" s="495" t="s">
        <v>0</v>
      </c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</row>
    <row r="63" spans="1:14" x14ac:dyDescent="0.2">
      <c r="A63" s="30">
        <v>22.5</v>
      </c>
      <c r="B63" s="503">
        <v>-50</v>
      </c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</row>
    <row r="64" spans="1:14" x14ac:dyDescent="0.2">
      <c r="A64" s="30">
        <v>22.5</v>
      </c>
      <c r="B64" s="503">
        <v>50</v>
      </c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6.7109375" style="171" customWidth="1"/>
    <col min="18" max="18" width="14.28515625" style="171" customWidth="1"/>
    <col min="19" max="24" width="9.140625" style="171"/>
    <col min="25" max="25" width="27" style="171" customWidth="1"/>
    <col min="26" max="16384" width="9.140625" style="17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18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</row>
    <row r="5" spans="1:18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361</v>
      </c>
      <c r="R5" s="181"/>
    </row>
    <row r="6" spans="1:18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513" t="s">
        <v>355</v>
      </c>
      <c r="R6" s="514" t="s">
        <v>347</v>
      </c>
    </row>
    <row r="7" spans="1:18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515" t="s">
        <v>353</v>
      </c>
      <c r="R7" s="516" t="s">
        <v>345</v>
      </c>
    </row>
    <row r="8" spans="1:18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515" t="s">
        <v>356</v>
      </c>
      <c r="R8" s="516" t="s">
        <v>348</v>
      </c>
    </row>
    <row r="9" spans="1:18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517" t="s">
        <v>354</v>
      </c>
      <c r="R9" s="518" t="s">
        <v>346</v>
      </c>
    </row>
    <row r="10" spans="1:18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Q10" s="193"/>
    </row>
    <row r="11" spans="1:18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</row>
    <row r="12" spans="1:18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</row>
    <row r="13" spans="1:18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</row>
    <row r="14" spans="1:18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</row>
    <row r="15" spans="1:18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</row>
    <row r="16" spans="1:18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</row>
    <row r="17" spans="1:18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</row>
    <row r="18" spans="1:18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</row>
    <row r="19" spans="1:18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</row>
    <row r="20" spans="1:18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</row>
    <row r="21" spans="1:18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</row>
    <row r="23" spans="1:18" x14ac:dyDescent="0.25">
      <c r="N23" s="191"/>
    </row>
    <row r="24" spans="1:18" x14ac:dyDescent="0.25">
      <c r="N24" s="172"/>
      <c r="O24" s="172"/>
      <c r="P24" s="172"/>
      <c r="Q24" s="172"/>
    </row>
    <row r="25" spans="1:18" x14ac:dyDescent="0.25">
      <c r="B25" s="507" t="s">
        <v>12</v>
      </c>
      <c r="C25" s="507">
        <v>2016</v>
      </c>
      <c r="D25" s="507">
        <f>+C25+1</f>
        <v>2017</v>
      </c>
      <c r="E25" s="507">
        <f t="shared" ref="E25:G25" si="0">+D25+1</f>
        <v>2018</v>
      </c>
      <c r="F25" s="507">
        <f t="shared" si="0"/>
        <v>2019</v>
      </c>
      <c r="G25" s="507">
        <f t="shared" si="0"/>
        <v>2020</v>
      </c>
    </row>
    <row r="26" spans="1:18" x14ac:dyDescent="0.25">
      <c r="B26" s="508" t="s">
        <v>355</v>
      </c>
      <c r="C26" s="509">
        <v>7.9720594179999997</v>
      </c>
      <c r="D26" s="509">
        <v>8.1206433562000004</v>
      </c>
      <c r="E26" s="509">
        <v>7.7042093451999998</v>
      </c>
      <c r="F26" s="509">
        <v>7.2887095889999998</v>
      </c>
      <c r="G26" s="509">
        <v>7.2498267403999996</v>
      </c>
      <c r="N26" s="172"/>
      <c r="O26" s="172"/>
      <c r="P26" s="172"/>
      <c r="Q26" s="172"/>
      <c r="R26" s="172"/>
    </row>
    <row r="27" spans="1:18" x14ac:dyDescent="0.25">
      <c r="B27" s="507" t="s">
        <v>353</v>
      </c>
      <c r="C27" s="510">
        <v>0.24144010929000001</v>
      </c>
      <c r="D27" s="510">
        <v>0.21372901095999999</v>
      </c>
      <c r="E27" s="510">
        <v>0.20945425478999999</v>
      </c>
      <c r="F27" s="510">
        <v>0.18730056236000001</v>
      </c>
      <c r="G27" s="510">
        <v>0.21830308470000001</v>
      </c>
      <c r="N27" s="172"/>
      <c r="O27" s="172"/>
      <c r="P27" s="172"/>
      <c r="Q27" s="172"/>
      <c r="R27" s="172"/>
    </row>
    <row r="28" spans="1:18" x14ac:dyDescent="0.25">
      <c r="B28" s="507" t="s">
        <v>356</v>
      </c>
      <c r="C28" s="510">
        <v>-5.8705115519</v>
      </c>
      <c r="D28" s="510">
        <v>-6.7405887699000004</v>
      </c>
      <c r="E28" s="510">
        <v>-6.9158895150999999</v>
      </c>
      <c r="F28" s="510">
        <v>-7.8537772192000004</v>
      </c>
      <c r="G28" s="510">
        <v>-8.7068617541000002</v>
      </c>
      <c r="N28" s="172"/>
      <c r="O28" s="172"/>
      <c r="P28" s="172"/>
      <c r="Q28" s="172"/>
      <c r="R28" s="172"/>
    </row>
    <row r="29" spans="1:18" x14ac:dyDescent="0.25">
      <c r="B29" s="507" t="s">
        <v>354</v>
      </c>
      <c r="C29" s="510">
        <v>-0.51049440164000004</v>
      </c>
      <c r="D29" s="510">
        <v>-1.9384710110000001</v>
      </c>
      <c r="E29" s="510">
        <v>-2.9674461699000001</v>
      </c>
      <c r="F29" s="510">
        <v>-4.8391424414999999</v>
      </c>
      <c r="G29" s="510">
        <v>-6.8564807098999996</v>
      </c>
      <c r="N29" s="172"/>
      <c r="O29" s="172"/>
      <c r="P29" s="172"/>
      <c r="Q29" s="172"/>
      <c r="R29" s="172"/>
    </row>
    <row r="30" spans="1:18" x14ac:dyDescent="0.25">
      <c r="B30" s="511" t="s">
        <v>367</v>
      </c>
      <c r="C30" s="512">
        <f>+SUM(C26:C29)</f>
        <v>1.832493573749999</v>
      </c>
      <c r="D30" s="512">
        <f t="shared" ref="D30:G30" si="1">+SUM(D26:D29)</f>
        <v>-0.34468741374000023</v>
      </c>
      <c r="E30" s="512">
        <f t="shared" si="1"/>
        <v>-1.9696720850100005</v>
      </c>
      <c r="F30" s="512">
        <f t="shared" si="1"/>
        <v>-5.2169095093400006</v>
      </c>
      <c r="G30" s="512">
        <f t="shared" si="1"/>
        <v>-8.0952126389000014</v>
      </c>
      <c r="N30" s="172"/>
      <c r="O30" s="172"/>
      <c r="P30" s="172"/>
      <c r="Q30" s="172"/>
      <c r="R30" s="172"/>
    </row>
    <row r="32" spans="1:18" x14ac:dyDescent="0.25">
      <c r="B32" s="376" t="s">
        <v>552</v>
      </c>
      <c r="C32" s="507"/>
    </row>
    <row r="33" spans="2:3" x14ac:dyDescent="0.25">
      <c r="B33" s="507"/>
      <c r="C33" s="507"/>
    </row>
    <row r="34" spans="2:3" x14ac:dyDescent="0.25">
      <c r="B34" s="507"/>
      <c r="C34" s="507"/>
    </row>
    <row r="35" spans="2:3" x14ac:dyDescent="0.25">
      <c r="B35" s="507"/>
      <c r="C35" s="507"/>
    </row>
    <row r="36" spans="2:3" x14ac:dyDescent="0.25">
      <c r="B36" s="507"/>
      <c r="C36" s="507"/>
    </row>
    <row r="37" spans="2:3" x14ac:dyDescent="0.25">
      <c r="B37" s="507"/>
      <c r="C37" s="507"/>
    </row>
    <row r="38" spans="2:3" x14ac:dyDescent="0.25">
      <c r="B38" s="507"/>
      <c r="C38" s="507"/>
    </row>
    <row r="39" spans="2:3" x14ac:dyDescent="0.25">
      <c r="B39" s="507"/>
      <c r="C39" s="507"/>
    </row>
    <row r="40" spans="2:3" x14ac:dyDescent="0.25">
      <c r="B40" s="507"/>
      <c r="C40" s="507"/>
    </row>
    <row r="41" spans="2:3" x14ac:dyDescent="0.25">
      <c r="B41" s="507"/>
      <c r="C41" s="507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7"/>
    </row>
    <row r="2" spans="1:18" ht="15.75" x14ac:dyDescent="0.25">
      <c r="A2" s="44" t="s">
        <v>550</v>
      </c>
      <c r="B2" s="325"/>
    </row>
    <row r="3" spans="1:18" x14ac:dyDescent="0.2">
      <c r="A3" s="22" t="s">
        <v>16</v>
      </c>
      <c r="B3" s="22"/>
    </row>
    <row r="4" spans="1:18" x14ac:dyDescent="0.2">
      <c r="A4" s="406"/>
      <c r="B4" s="322"/>
      <c r="C4" s="322"/>
      <c r="D4" s="322"/>
      <c r="E4" s="322"/>
      <c r="F4" s="322"/>
      <c r="G4" s="322"/>
      <c r="H4" s="322"/>
      <c r="I4" s="322"/>
      <c r="J4" s="322"/>
      <c r="K4" s="322"/>
    </row>
    <row r="5" spans="1:18" x14ac:dyDescent="0.2">
      <c r="A5" s="406"/>
      <c r="B5" s="322"/>
      <c r="C5" s="322"/>
      <c r="D5" s="322"/>
      <c r="E5" s="322"/>
      <c r="F5" s="322"/>
      <c r="G5" s="322"/>
      <c r="H5" s="322"/>
      <c r="I5" s="322"/>
      <c r="J5" s="322"/>
      <c r="K5" s="322"/>
      <c r="Q5" s="180" t="s">
        <v>361</v>
      </c>
      <c r="R5" s="181"/>
    </row>
    <row r="6" spans="1:18" x14ac:dyDescent="0.2">
      <c r="A6" s="406"/>
      <c r="B6" s="322"/>
      <c r="C6" s="322"/>
      <c r="D6" s="322"/>
      <c r="E6" s="322"/>
      <c r="F6" s="322"/>
      <c r="G6" s="322"/>
      <c r="H6" s="322"/>
      <c r="I6" s="322"/>
      <c r="J6" s="322"/>
      <c r="K6" s="322"/>
      <c r="Q6" s="329" t="s">
        <v>208</v>
      </c>
      <c r="R6" s="246" t="s">
        <v>352</v>
      </c>
    </row>
    <row r="7" spans="1:18" x14ac:dyDescent="0.2">
      <c r="A7" s="406"/>
      <c r="B7" s="322"/>
      <c r="C7" s="322"/>
      <c r="D7" s="322"/>
      <c r="E7" s="322"/>
      <c r="F7" s="322"/>
      <c r="G7" s="322"/>
      <c r="H7" s="322"/>
      <c r="I7" s="322"/>
      <c r="J7" s="322"/>
      <c r="K7" s="322"/>
    </row>
    <row r="8" spans="1:18" x14ac:dyDescent="0.2">
      <c r="A8" s="406"/>
      <c r="B8" s="322"/>
      <c r="C8" s="322"/>
      <c r="D8" s="322"/>
      <c r="E8" s="322"/>
      <c r="F8" s="322"/>
      <c r="G8" s="322"/>
      <c r="H8" s="322"/>
      <c r="I8" s="322"/>
      <c r="J8" s="322"/>
      <c r="K8" s="322"/>
    </row>
    <row r="9" spans="1:18" x14ac:dyDescent="0.2">
      <c r="A9" s="406"/>
      <c r="B9" s="322"/>
      <c r="C9" s="322"/>
      <c r="D9" s="322"/>
      <c r="E9" s="322"/>
      <c r="F9" s="322"/>
      <c r="G9" s="322"/>
      <c r="H9" s="322"/>
      <c r="I9" s="322"/>
      <c r="J9" s="322"/>
      <c r="K9" s="322"/>
    </row>
    <row r="10" spans="1:18" x14ac:dyDescent="0.2">
      <c r="A10" s="406"/>
      <c r="B10" s="322"/>
      <c r="C10" s="322"/>
      <c r="D10" s="322"/>
      <c r="E10" s="322"/>
      <c r="F10" s="322"/>
      <c r="G10" s="322"/>
      <c r="H10" s="322"/>
      <c r="I10" s="322"/>
      <c r="J10" s="322"/>
      <c r="K10" s="322"/>
    </row>
    <row r="11" spans="1:18" x14ac:dyDescent="0.2">
      <c r="A11" s="406"/>
      <c r="B11" s="322"/>
      <c r="C11" s="322"/>
      <c r="D11" s="322"/>
      <c r="E11" s="322"/>
      <c r="F11" s="322"/>
      <c r="G11" s="322"/>
      <c r="H11" s="322"/>
      <c r="I11" s="322"/>
      <c r="J11" s="322"/>
      <c r="K11" s="322"/>
    </row>
    <row r="12" spans="1:18" x14ac:dyDescent="0.2">
      <c r="A12" s="406"/>
      <c r="B12" s="322"/>
      <c r="C12" s="322"/>
      <c r="D12" s="322"/>
      <c r="E12" s="322"/>
      <c r="F12" s="322"/>
      <c r="G12" s="322"/>
      <c r="H12" s="322"/>
      <c r="I12" s="322"/>
      <c r="J12" s="322"/>
      <c r="K12" s="322"/>
    </row>
    <row r="13" spans="1:18" x14ac:dyDescent="0.2">
      <c r="A13" s="406"/>
      <c r="B13" s="322"/>
      <c r="C13" s="322"/>
      <c r="D13" s="322"/>
      <c r="E13" s="322"/>
      <c r="F13" s="322"/>
      <c r="G13" s="322"/>
      <c r="H13" s="322"/>
      <c r="I13" s="322"/>
      <c r="J13" s="322"/>
      <c r="K13" s="322"/>
    </row>
    <row r="14" spans="1:18" x14ac:dyDescent="0.2">
      <c r="A14" s="406"/>
      <c r="B14" s="322"/>
      <c r="C14" s="322"/>
      <c r="D14" s="322"/>
      <c r="E14" s="322"/>
      <c r="F14" s="322"/>
      <c r="G14" s="322"/>
      <c r="H14" s="322"/>
      <c r="I14" s="322"/>
      <c r="J14" s="322"/>
      <c r="K14" s="322"/>
    </row>
    <row r="15" spans="1:18" x14ac:dyDescent="0.2">
      <c r="A15" s="406"/>
      <c r="B15" s="322"/>
      <c r="C15" s="322"/>
      <c r="D15" s="322"/>
      <c r="E15" s="322"/>
      <c r="F15" s="322"/>
      <c r="G15" s="322"/>
      <c r="H15" s="322"/>
      <c r="I15" s="322"/>
      <c r="J15" s="322"/>
      <c r="K15" s="322"/>
    </row>
    <row r="16" spans="1:18" x14ac:dyDescent="0.2">
      <c r="A16" s="406"/>
      <c r="B16" s="322"/>
      <c r="C16" s="322"/>
      <c r="D16" s="322"/>
      <c r="E16" s="322"/>
      <c r="F16" s="322"/>
      <c r="G16" s="322"/>
      <c r="H16" s="322"/>
      <c r="I16" s="322"/>
      <c r="J16" s="322"/>
      <c r="K16" s="322"/>
    </row>
    <row r="17" spans="1:11" x14ac:dyDescent="0.2">
      <c r="A17" s="406"/>
      <c r="B17" s="322"/>
      <c r="C17" s="322"/>
      <c r="D17" s="322"/>
      <c r="E17" s="322"/>
      <c r="F17" s="322"/>
      <c r="G17" s="322"/>
      <c r="H17" s="322"/>
      <c r="I17" s="322"/>
      <c r="J17" s="322"/>
      <c r="K17" s="322"/>
    </row>
    <row r="18" spans="1:11" x14ac:dyDescent="0.2">
      <c r="A18" s="406"/>
      <c r="B18" s="322"/>
      <c r="C18" s="322"/>
      <c r="D18" s="322"/>
      <c r="E18" s="322"/>
      <c r="F18" s="322"/>
      <c r="G18" s="322"/>
      <c r="H18" s="322"/>
      <c r="I18" s="322"/>
      <c r="J18" s="322"/>
      <c r="K18" s="322"/>
    </row>
    <row r="19" spans="1:11" x14ac:dyDescent="0.2">
      <c r="A19" s="406"/>
      <c r="B19" s="322"/>
      <c r="C19" s="322"/>
      <c r="D19" s="322"/>
      <c r="E19" s="322"/>
      <c r="F19" s="322"/>
      <c r="G19" s="322"/>
      <c r="H19" s="322"/>
      <c r="I19" s="322"/>
      <c r="J19" s="322"/>
      <c r="K19" s="322"/>
    </row>
    <row r="20" spans="1:11" x14ac:dyDescent="0.2">
      <c r="A20" s="406"/>
      <c r="B20" s="322"/>
      <c r="C20" s="322"/>
      <c r="D20" s="322"/>
      <c r="E20" s="322"/>
      <c r="F20" s="322"/>
      <c r="G20" s="322"/>
      <c r="H20" s="322"/>
      <c r="I20" s="322"/>
      <c r="J20" s="322"/>
      <c r="K20" s="322"/>
    </row>
    <row r="21" spans="1:11" x14ac:dyDescent="0.2">
      <c r="A21" s="406"/>
      <c r="B21" s="322"/>
      <c r="C21" s="322"/>
      <c r="D21" s="322"/>
      <c r="E21" s="322"/>
      <c r="F21" s="322"/>
      <c r="G21" s="322"/>
      <c r="H21" s="322"/>
      <c r="I21" s="322"/>
      <c r="J21" s="322"/>
      <c r="K21" s="322"/>
    </row>
    <row r="22" spans="1:11" x14ac:dyDescent="0.2">
      <c r="A22" s="406"/>
      <c r="B22" s="322"/>
      <c r="C22" s="322"/>
      <c r="D22" s="322"/>
      <c r="E22" s="322"/>
      <c r="F22" s="322"/>
      <c r="G22" s="322"/>
      <c r="H22" s="322"/>
      <c r="I22" s="322"/>
      <c r="J22" s="322"/>
      <c r="K22" s="322"/>
    </row>
    <row r="23" spans="1:11" x14ac:dyDescent="0.2">
      <c r="A23" s="406"/>
      <c r="B23" s="322"/>
      <c r="C23" s="322"/>
      <c r="D23" s="322"/>
      <c r="E23" s="322"/>
      <c r="F23" s="322"/>
      <c r="G23" s="322"/>
      <c r="H23" s="322"/>
      <c r="I23" s="322"/>
      <c r="J23" s="322"/>
      <c r="K23" s="322"/>
    </row>
    <row r="24" spans="1:11" x14ac:dyDescent="0.2">
      <c r="A24" s="406"/>
      <c r="B24" s="322"/>
      <c r="C24" s="322"/>
      <c r="D24" s="322"/>
      <c r="E24" s="322"/>
      <c r="F24" s="322"/>
      <c r="G24" s="322"/>
      <c r="H24" s="322"/>
      <c r="I24" s="322"/>
      <c r="J24" s="322"/>
      <c r="K24" s="322"/>
    </row>
    <row r="25" spans="1:11" x14ac:dyDescent="0.2">
      <c r="A25" s="406"/>
      <c r="B25" s="322"/>
      <c r="C25" s="322"/>
      <c r="D25" s="322"/>
      <c r="E25" s="322"/>
      <c r="F25" s="322"/>
      <c r="G25" s="322"/>
      <c r="H25" s="322"/>
      <c r="I25" s="322"/>
      <c r="J25" s="322"/>
      <c r="K25" s="322"/>
    </row>
    <row r="26" spans="1:11" ht="25.15" customHeight="1" x14ac:dyDescent="0.2">
      <c r="A26" s="519"/>
      <c r="B26" s="590" t="s">
        <v>506</v>
      </c>
      <c r="C26" s="590"/>
      <c r="D26" s="590"/>
      <c r="E26" s="590"/>
      <c r="F26" s="590"/>
      <c r="G26" s="590"/>
    </row>
    <row r="27" spans="1:11" x14ac:dyDescent="0.2">
      <c r="A27" s="519"/>
      <c r="B27" s="520" t="s">
        <v>45</v>
      </c>
      <c r="C27" s="591" t="s">
        <v>583</v>
      </c>
      <c r="D27" s="591"/>
      <c r="E27" s="591"/>
      <c r="F27" s="591"/>
      <c r="G27" s="591"/>
    </row>
    <row r="28" spans="1:11" ht="12.75" customHeight="1" x14ac:dyDescent="0.2">
      <c r="A28" s="107"/>
      <c r="B28" s="430" t="s">
        <v>39</v>
      </c>
      <c r="C28" s="430" t="s">
        <v>8</v>
      </c>
      <c r="D28" s="430" t="s">
        <v>9</v>
      </c>
      <c r="E28" s="76" t="s">
        <v>13</v>
      </c>
      <c r="F28" s="76" t="s">
        <v>11</v>
      </c>
      <c r="G28" s="521" t="s">
        <v>46</v>
      </c>
      <c r="H28" t="s">
        <v>47</v>
      </c>
    </row>
    <row r="29" spans="1:11" x14ac:dyDescent="0.2">
      <c r="A29" s="522">
        <v>41640</v>
      </c>
      <c r="B29" s="523">
        <v>1924.922</v>
      </c>
      <c r="C29" s="523">
        <f>MIN($B$29,$B$41,$B$53,$B$65,$B$77)</f>
        <v>1924.922</v>
      </c>
      <c r="D29" s="523">
        <f>MAX($B$29,$B$41,$B$53,$B$65,$B$77)</f>
        <v>2938.0889999999999</v>
      </c>
      <c r="E29" s="523">
        <f t="shared" ref="E29:E92" si="0">D29-C29</f>
        <v>1013.1669999999999</v>
      </c>
      <c r="F29" s="523">
        <f>AVERAGE($B$29,$B$41,$B$53,$B$65,$B$77)</f>
        <v>2406.6318000000001</v>
      </c>
      <c r="G29" s="31">
        <f t="shared" ref="G29:G92" si="1">B29/F29-1</f>
        <v>-0.20015932640796985</v>
      </c>
    </row>
    <row r="30" spans="1:11" x14ac:dyDescent="0.2">
      <c r="A30" s="522">
        <v>41671</v>
      </c>
      <c r="B30" s="523">
        <v>1199.9870000000001</v>
      </c>
      <c r="C30" s="523">
        <f>MIN($B$30,$B$42,$B$54,$B$66,$B$78)</f>
        <v>1199.9870000000001</v>
      </c>
      <c r="D30" s="523">
        <f>MAX($B$30,$B$42,$B$54,$B$66,$B$78)</f>
        <v>2534.2919999999999</v>
      </c>
      <c r="E30" s="523">
        <f t="shared" si="0"/>
        <v>1334.3049999999998</v>
      </c>
      <c r="F30" s="523">
        <f>AVERAGE($B$30,$B$42,$B$54,$B$66,$B$78)</f>
        <v>1882.0969999999998</v>
      </c>
      <c r="G30" s="31">
        <f t="shared" si="1"/>
        <v>-0.36242021532365221</v>
      </c>
    </row>
    <row r="31" spans="1:11" x14ac:dyDescent="0.2">
      <c r="A31" s="522">
        <v>41699</v>
      </c>
      <c r="B31" s="523">
        <v>857.31</v>
      </c>
      <c r="C31" s="523">
        <f>MIN($B$31,$B$43,$B$55,$B$67,$B$79)</f>
        <v>857.31</v>
      </c>
      <c r="D31" s="523">
        <f>MAX($B$31,$B$43,$B$55,$B$67,$B$79)</f>
        <v>2486.3220000000001</v>
      </c>
      <c r="E31" s="523">
        <f t="shared" si="0"/>
        <v>1629.0120000000002</v>
      </c>
      <c r="F31" s="523">
        <f>AVERAGE($B$31,$B$43,$B$55,$B$67,$B$79)</f>
        <v>1653.7159999999999</v>
      </c>
      <c r="G31" s="31">
        <f t="shared" si="1"/>
        <v>-0.48158571362918423</v>
      </c>
    </row>
    <row r="32" spans="1:11" x14ac:dyDescent="0.2">
      <c r="A32" s="522">
        <v>41730</v>
      </c>
      <c r="B32" s="523">
        <v>1066.3800000000001</v>
      </c>
      <c r="C32" s="523">
        <f>MIN($B$32,$B$44,$B$56,$B$68,$B$80)</f>
        <v>1066.3800000000001</v>
      </c>
      <c r="D32" s="523">
        <f>MAX($B$32,$B$44,$B$56,$B$68,$B$80)</f>
        <v>2645.56</v>
      </c>
      <c r="E32" s="523">
        <f t="shared" si="0"/>
        <v>1579.1799999999998</v>
      </c>
      <c r="F32" s="523">
        <f>AVERAGE($B$32,$B$44,$B$56,$B$68,$B$80)</f>
        <v>1844.7529999999999</v>
      </c>
      <c r="G32" s="31">
        <f t="shared" si="1"/>
        <v>-0.42193887203327485</v>
      </c>
    </row>
    <row r="33" spans="1:7" x14ac:dyDescent="0.2">
      <c r="A33" s="522">
        <v>41760</v>
      </c>
      <c r="B33" s="523">
        <v>1547.944</v>
      </c>
      <c r="C33" s="523">
        <f>MIN($B$33,$B$45,$B$57,$B$69,$B$81)</f>
        <v>1547.944</v>
      </c>
      <c r="D33" s="523">
        <f>MAX($B$33,$B$45,$B$57,$B$69,$B$81)</f>
        <v>2966.2649999999999</v>
      </c>
      <c r="E33" s="523">
        <f t="shared" si="0"/>
        <v>1418.3209999999999</v>
      </c>
      <c r="F33" s="523">
        <f>AVERAGE($B$33,$B$45,$B$57,$B$69,$B$81)</f>
        <v>2255.2194</v>
      </c>
      <c r="G33" s="31">
        <f t="shared" si="1"/>
        <v>-0.31361711414862781</v>
      </c>
    </row>
    <row r="34" spans="1:7" x14ac:dyDescent="0.2">
      <c r="A34" s="522">
        <v>41791</v>
      </c>
      <c r="B34" s="523">
        <v>2005.4749999999999</v>
      </c>
      <c r="C34" s="523">
        <f>MIN($B$34,$B$46,$B$58,$B$70,$B$82)</f>
        <v>2005.4749999999999</v>
      </c>
      <c r="D34" s="523">
        <f>MAX($B$34,$B$46,$B$58,$B$70,$B$82)</f>
        <v>3186.0320000000002</v>
      </c>
      <c r="E34" s="523">
        <f t="shared" si="0"/>
        <v>1180.5570000000002</v>
      </c>
      <c r="F34" s="523">
        <f>AVERAGE($B$34,$B$46,$B$58,$B$70,$B$82)</f>
        <v>2588.1578</v>
      </c>
      <c r="G34" s="31">
        <f t="shared" si="1"/>
        <v>-0.22513418617674708</v>
      </c>
    </row>
    <row r="35" spans="1:7" x14ac:dyDescent="0.2">
      <c r="A35" s="522">
        <v>41821</v>
      </c>
      <c r="B35" s="523">
        <v>2399.9740000000002</v>
      </c>
      <c r="C35" s="523">
        <f>MIN($B$35,$B$47,$B$59,$B$71,$B$83)</f>
        <v>2381.9940000000001</v>
      </c>
      <c r="D35" s="523">
        <f>MAX($B$35,$B$47,$B$59,$B$71,$B$83)</f>
        <v>3318.1390000000001</v>
      </c>
      <c r="E35" s="523">
        <f t="shared" si="0"/>
        <v>936.14499999999998</v>
      </c>
      <c r="F35" s="523">
        <f>AVERAGE($B$35,$B$47,$B$59,$B$71,$B$83)</f>
        <v>2815.7368000000001</v>
      </c>
      <c r="G35" s="31">
        <f t="shared" si="1"/>
        <v>-0.14765684065357243</v>
      </c>
    </row>
    <row r="36" spans="1:7" x14ac:dyDescent="0.2">
      <c r="A36" s="522">
        <v>41852</v>
      </c>
      <c r="B36" s="523">
        <v>2768.3980000000001</v>
      </c>
      <c r="C36" s="523">
        <f>MIN($B$36,$B$48,$B$60,$B$72,$B$84)</f>
        <v>2617.5360000000001</v>
      </c>
      <c r="D36" s="523">
        <f>MAX($B$36,$B$48,$B$60,$B$72,$B$84)</f>
        <v>3441.3249999999998</v>
      </c>
      <c r="E36" s="523">
        <f t="shared" si="0"/>
        <v>823.78899999999976</v>
      </c>
      <c r="F36" s="523">
        <f>AVERAGE($B$36,$B$48,$B$60,$B$72,$B$84)</f>
        <v>3063.7572</v>
      </c>
      <c r="G36" s="31">
        <f t="shared" si="1"/>
        <v>-9.6404245088350993E-2</v>
      </c>
    </row>
    <row r="37" spans="1:7" x14ac:dyDescent="0.2">
      <c r="A37" s="522">
        <v>41883</v>
      </c>
      <c r="B37" s="523">
        <v>3187.0160000000001</v>
      </c>
      <c r="C37" s="523">
        <f>MIN($B$37,$B$49,$B$61,$B$73,$B$85)</f>
        <v>2951.0619999999999</v>
      </c>
      <c r="D37" s="523">
        <f>MAX($B$37,$B$49,$B$61,$B$73,$B$85)</f>
        <v>3705.1610000000001</v>
      </c>
      <c r="E37" s="523">
        <f t="shared" si="0"/>
        <v>754.09900000000016</v>
      </c>
      <c r="F37" s="523">
        <f>AVERAGE($B$37,$B$49,$B$61,$B$73,$B$85)</f>
        <v>3404.9093999999996</v>
      </c>
      <c r="G37" s="31">
        <f t="shared" si="1"/>
        <v>-6.3993890703817113E-2</v>
      </c>
    </row>
    <row r="38" spans="1:7" x14ac:dyDescent="0.2">
      <c r="A38" s="522">
        <v>41913</v>
      </c>
      <c r="B38" s="523">
        <v>3587.27</v>
      </c>
      <c r="C38" s="523">
        <f>MIN($B$38,$B$50,$B$62,$B$74,$B$86)</f>
        <v>3236.9490000000001</v>
      </c>
      <c r="D38" s="523">
        <f>MAX($B$38,$B$50,$B$62,$B$74,$B$86)</f>
        <v>4012.723</v>
      </c>
      <c r="E38" s="523">
        <f t="shared" si="0"/>
        <v>775.77399999999989</v>
      </c>
      <c r="F38" s="523">
        <f>AVERAGE($B$38,$B$50,$B$62,$B$74,$B$86)</f>
        <v>3719.1433999999999</v>
      </c>
      <c r="G38" s="31">
        <f t="shared" si="1"/>
        <v>-3.545800358222273E-2</v>
      </c>
    </row>
    <row r="39" spans="1:7" x14ac:dyDescent="0.2">
      <c r="A39" s="522">
        <v>41944</v>
      </c>
      <c r="B39" s="523">
        <v>3426.8679999999999</v>
      </c>
      <c r="C39" s="523">
        <f>MIN($B$39,$B$51,$B$63,$B$75,$B$87)</f>
        <v>3030.7739999999999</v>
      </c>
      <c r="D39" s="523">
        <f>MAX($B$39,$B$51,$B$63,$B$75,$B$87)</f>
        <v>3976.5810000000001</v>
      </c>
      <c r="E39" s="523">
        <f t="shared" si="0"/>
        <v>945.80700000000024</v>
      </c>
      <c r="F39" s="523">
        <f>AVERAGE($B$39,$B$51,$B$63,$B$75,$B$87)</f>
        <v>3614.0616</v>
      </c>
      <c r="G39" s="31">
        <f t="shared" si="1"/>
        <v>-5.1795907407887087E-2</v>
      </c>
    </row>
    <row r="40" spans="1:7" x14ac:dyDescent="0.2">
      <c r="A40" s="522">
        <v>41974</v>
      </c>
      <c r="B40" s="523">
        <v>3141.2220000000002</v>
      </c>
      <c r="C40" s="523">
        <f>MIN($B$40,$B$52,$B$64,$B$76,$B$88)</f>
        <v>2709.0129999999999</v>
      </c>
      <c r="D40" s="523">
        <f>MAX($B$40,$B$52,$B$64,$B$76,$B$88)</f>
        <v>3666.6320000000001</v>
      </c>
      <c r="E40" s="523">
        <f t="shared" si="0"/>
        <v>957.61900000000014</v>
      </c>
      <c r="F40" s="523">
        <f>AVERAGE($B$40,$B$52,$B$64,$B$76,$B$88)</f>
        <v>3169.2824000000001</v>
      </c>
      <c r="G40" s="31">
        <f t="shared" si="1"/>
        <v>-8.8538654680945239E-3</v>
      </c>
    </row>
    <row r="41" spans="1:7" x14ac:dyDescent="0.2">
      <c r="A41" s="522">
        <v>42005</v>
      </c>
      <c r="B41" s="523">
        <v>2407.1210000000001</v>
      </c>
      <c r="C41" s="523">
        <f>MIN($B$29,$B$41,$B$53,$B$65,$B$77)</f>
        <v>1924.922</v>
      </c>
      <c r="D41" s="523">
        <f>MAX($B$29,$B$41,$B$53,$B$65,$B$77)</f>
        <v>2938.0889999999999</v>
      </c>
      <c r="E41" s="523">
        <f t="shared" si="0"/>
        <v>1013.1669999999999</v>
      </c>
      <c r="F41" s="523">
        <f>AVERAGE($B$29,$B$41,$B$53,$B$65,$B$77)</f>
        <v>2406.6318000000001</v>
      </c>
      <c r="G41" s="31">
        <f t="shared" si="1"/>
        <v>2.032716429658521E-4</v>
      </c>
    </row>
    <row r="42" spans="1:7" x14ac:dyDescent="0.2">
      <c r="A42" s="522">
        <v>42036</v>
      </c>
      <c r="B42" s="523">
        <v>1665.548</v>
      </c>
      <c r="C42" s="523">
        <f>MIN($B$30,$B$42,$B$54,$B$66,$B$78)</f>
        <v>1199.9870000000001</v>
      </c>
      <c r="D42" s="523">
        <f>MAX($B$30,$B$42,$B$54,$B$66,$B$78)</f>
        <v>2534.2919999999999</v>
      </c>
      <c r="E42" s="523">
        <f t="shared" si="0"/>
        <v>1334.3049999999998</v>
      </c>
      <c r="F42" s="523">
        <f>AVERAGE($B$30,$B$42,$B$54,$B$66,$B$78)</f>
        <v>1882.0969999999998</v>
      </c>
      <c r="G42" s="31">
        <f t="shared" si="1"/>
        <v>-0.1150573004473201</v>
      </c>
    </row>
    <row r="43" spans="1:7" x14ac:dyDescent="0.2">
      <c r="A43" s="522">
        <v>42064</v>
      </c>
      <c r="B43" s="523">
        <v>1471.4760000000001</v>
      </c>
      <c r="C43" s="523">
        <f>MIN($B$31,$B$43,$B$55,$B$67,$B$79)</f>
        <v>857.31</v>
      </c>
      <c r="D43" s="523">
        <f>MAX($B$31,$B$43,$B$55,$B$67,$B$79)</f>
        <v>2486.3220000000001</v>
      </c>
      <c r="E43" s="523">
        <f t="shared" si="0"/>
        <v>1629.0120000000002</v>
      </c>
      <c r="F43" s="523">
        <f>AVERAGE($B$31,$B$43,$B$55,$B$67,$B$79)</f>
        <v>1653.7159999999999</v>
      </c>
      <c r="G43" s="31">
        <f t="shared" si="1"/>
        <v>-0.11020030041433948</v>
      </c>
    </row>
    <row r="44" spans="1:7" x14ac:dyDescent="0.2">
      <c r="A44" s="522">
        <v>42095</v>
      </c>
      <c r="B44" s="523">
        <v>1793.086</v>
      </c>
      <c r="C44" s="523">
        <f>MIN($B$32,$B$44,$B$56,$B$68,$B$80)</f>
        <v>1066.3800000000001</v>
      </c>
      <c r="D44" s="523">
        <f>MAX($B$32,$B$44,$B$56,$B$68,$B$80)</f>
        <v>2645.56</v>
      </c>
      <c r="E44" s="523">
        <f t="shared" si="0"/>
        <v>1579.1799999999998</v>
      </c>
      <c r="F44" s="523">
        <f>AVERAGE($B$32,$B$44,$B$56,$B$68,$B$80)</f>
        <v>1844.7529999999999</v>
      </c>
      <c r="G44" s="31">
        <f t="shared" si="1"/>
        <v>-2.8007543557321712E-2</v>
      </c>
    </row>
    <row r="45" spans="1:7" x14ac:dyDescent="0.2">
      <c r="A45" s="522">
        <v>42125</v>
      </c>
      <c r="B45" s="523">
        <v>2287.2379999999998</v>
      </c>
      <c r="C45" s="523">
        <f>MIN($B$33,$B$45,$B$57,$B$69,$B$81)</f>
        <v>1547.944</v>
      </c>
      <c r="D45" s="523">
        <f>MAX($B$33,$B$45,$B$57,$B$69,$B$81)</f>
        <v>2966.2649999999999</v>
      </c>
      <c r="E45" s="523">
        <f t="shared" si="0"/>
        <v>1418.3209999999999</v>
      </c>
      <c r="F45" s="523">
        <f>AVERAGE($B$33,$B$45,$B$57,$B$69,$B$81)</f>
        <v>2255.2194</v>
      </c>
      <c r="G45" s="31">
        <f t="shared" si="1"/>
        <v>1.4197554348813979E-2</v>
      </c>
    </row>
    <row r="46" spans="1:7" x14ac:dyDescent="0.2">
      <c r="A46" s="522">
        <v>42156</v>
      </c>
      <c r="B46" s="523">
        <v>2646.5329999999999</v>
      </c>
      <c r="C46" s="523">
        <f>MIN($B$34,$B$46,$B$58,$B$70,$B$82)</f>
        <v>2005.4749999999999</v>
      </c>
      <c r="D46" s="523">
        <f>MAX($B$34,$B$46,$B$58,$B$70,$B$82)</f>
        <v>3186.0320000000002</v>
      </c>
      <c r="E46" s="523">
        <f t="shared" si="0"/>
        <v>1180.5570000000002</v>
      </c>
      <c r="F46" s="523">
        <f>AVERAGE($B$34,$B$46,$B$58,$B$70,$B$82)</f>
        <v>2588.1578</v>
      </c>
      <c r="G46" s="31">
        <f t="shared" si="1"/>
        <v>2.2554729854570743E-2</v>
      </c>
    </row>
    <row r="47" spans="1:7" x14ac:dyDescent="0.2">
      <c r="A47" s="522">
        <v>42186</v>
      </c>
      <c r="B47" s="523">
        <v>2924.4259999999999</v>
      </c>
      <c r="C47" s="523">
        <f>MIN($B$35,$B$47,$B$59,$B$71,$B$83)</f>
        <v>2381.9940000000001</v>
      </c>
      <c r="D47" s="523">
        <f>MAX($B$35,$B$47,$B$59,$B$71,$B$83)</f>
        <v>3318.1390000000001</v>
      </c>
      <c r="E47" s="523">
        <f t="shared" si="0"/>
        <v>936.14499999999998</v>
      </c>
      <c r="F47" s="523">
        <f>AVERAGE($B$35,$B$47,$B$59,$B$71,$B$83)</f>
        <v>2815.7368000000001</v>
      </c>
      <c r="G47" s="31">
        <f t="shared" si="1"/>
        <v>3.8600624887951129E-2</v>
      </c>
    </row>
    <row r="48" spans="1:7" x14ac:dyDescent="0.2">
      <c r="A48" s="522">
        <v>42217</v>
      </c>
      <c r="B48" s="523">
        <v>3241.6309999999999</v>
      </c>
      <c r="C48" s="523">
        <f>MIN($B$36,$B$48,$B$60,$B$72,$B$84)</f>
        <v>2617.5360000000001</v>
      </c>
      <c r="D48" s="523">
        <f>MAX($B$36,$B$48,$B$60,$B$72,$B$84)</f>
        <v>3441.3249999999998</v>
      </c>
      <c r="E48" s="523">
        <f t="shared" si="0"/>
        <v>823.78899999999976</v>
      </c>
      <c r="F48" s="523">
        <f>AVERAGE($B$36,$B$48,$B$60,$B$72,$B$84)</f>
        <v>3063.7572</v>
      </c>
      <c r="G48" s="31">
        <f t="shared" si="1"/>
        <v>5.8057407421188589E-2</v>
      </c>
    </row>
    <row r="49" spans="1:7" x14ac:dyDescent="0.2">
      <c r="A49" s="522">
        <v>42248</v>
      </c>
      <c r="B49" s="523">
        <v>3614.08</v>
      </c>
      <c r="C49" s="523">
        <f>MIN($B$37,$B$49,$B$61,$B$73,$B$85)</f>
        <v>2951.0619999999999</v>
      </c>
      <c r="D49" s="523">
        <f>MAX($B$37,$B$49,$B$61,$B$73,$B$85)</f>
        <v>3705.1610000000001</v>
      </c>
      <c r="E49" s="523">
        <f t="shared" si="0"/>
        <v>754.09900000000016</v>
      </c>
      <c r="F49" s="523">
        <f>AVERAGE($B$37,$B$49,$B$61,$B$73,$B$85)</f>
        <v>3404.9093999999996</v>
      </c>
      <c r="G49" s="31">
        <f t="shared" si="1"/>
        <v>6.1432060424280399E-2</v>
      </c>
    </row>
    <row r="50" spans="1:7" x14ac:dyDescent="0.2">
      <c r="A50" s="522">
        <v>42278</v>
      </c>
      <c r="B50" s="523">
        <v>3942.279</v>
      </c>
      <c r="C50" s="523">
        <f>MIN($B$38,$B$50,$B$62,$B$74,$B$86)</f>
        <v>3236.9490000000001</v>
      </c>
      <c r="D50" s="523">
        <f>MAX($B$38,$B$50,$B$62,$B$74,$B$86)</f>
        <v>4012.723</v>
      </c>
      <c r="E50" s="523">
        <f t="shared" si="0"/>
        <v>775.77399999999989</v>
      </c>
      <c r="F50" s="523">
        <f>AVERAGE($B$38,$B$50,$B$62,$B$74,$B$86)</f>
        <v>3719.1433999999999</v>
      </c>
      <c r="G50" s="31">
        <f t="shared" si="1"/>
        <v>5.9996503495939324E-2</v>
      </c>
    </row>
    <row r="51" spans="1:7" x14ac:dyDescent="0.2">
      <c r="A51" s="522">
        <v>42309</v>
      </c>
      <c r="B51" s="523">
        <v>3926.8220000000001</v>
      </c>
      <c r="C51" s="523">
        <f>MIN($B$39,$B$51,$B$63,$B$75,$B$87)</f>
        <v>3030.7739999999999</v>
      </c>
      <c r="D51" s="523">
        <f>MAX($B$39,$B$51,$B$63,$B$75,$B$87)</f>
        <v>3976.5810000000001</v>
      </c>
      <c r="E51" s="523">
        <f t="shared" si="0"/>
        <v>945.80700000000024</v>
      </c>
      <c r="F51" s="523">
        <f>AVERAGE($B$39,$B$51,$B$63,$B$75,$B$87)</f>
        <v>3614.0616</v>
      </c>
      <c r="G51" s="31">
        <f t="shared" si="1"/>
        <v>8.653986417940418E-2</v>
      </c>
    </row>
    <row r="52" spans="1:7" x14ac:dyDescent="0.2">
      <c r="A52" s="522">
        <v>42339</v>
      </c>
      <c r="B52" s="523">
        <v>3666.6320000000001</v>
      </c>
      <c r="C52" s="523">
        <f>MIN($B$40,$B$52,$B$64,$B$76,$B$88)</f>
        <v>2709.0129999999999</v>
      </c>
      <c r="D52" s="523">
        <f>MAX($B$40,$B$52,$B$64,$B$76,$B$88)</f>
        <v>3666.6320000000001</v>
      </c>
      <c r="E52" s="523">
        <f t="shared" si="0"/>
        <v>957.61900000000014</v>
      </c>
      <c r="F52" s="523">
        <f>AVERAGE($B$40,$B$52,$B$64,$B$76,$B$88)</f>
        <v>3169.2824000000001</v>
      </c>
      <c r="G52" s="31">
        <f t="shared" si="1"/>
        <v>0.15692814247162068</v>
      </c>
    </row>
    <row r="53" spans="1:7" x14ac:dyDescent="0.2">
      <c r="A53" s="522">
        <v>42370</v>
      </c>
      <c r="B53" s="523">
        <v>2938.0889999999999</v>
      </c>
      <c r="C53" s="523">
        <f>MIN($B$29,$B$41,$B$53,$B$65,$B$77)</f>
        <v>1924.922</v>
      </c>
      <c r="D53" s="523">
        <f>MAX($B$29,$B$41,$B$53,$B$65,$B$77)</f>
        <v>2938.0889999999999</v>
      </c>
      <c r="E53" s="523">
        <f t="shared" si="0"/>
        <v>1013.1669999999999</v>
      </c>
      <c r="F53" s="523">
        <f>AVERAGE($B$29,$B$41,$B$53,$B$65,$B$77)</f>
        <v>2406.6318000000001</v>
      </c>
      <c r="G53" s="31">
        <f t="shared" si="1"/>
        <v>0.22083029069922522</v>
      </c>
    </row>
    <row r="54" spans="1:7" x14ac:dyDescent="0.2">
      <c r="A54" s="522">
        <v>42401</v>
      </c>
      <c r="B54" s="523">
        <v>2534.2919999999999</v>
      </c>
      <c r="C54" s="523">
        <f>MIN($B$30,$B$42,$B$54,$B$66,$B$78)</f>
        <v>1199.9870000000001</v>
      </c>
      <c r="D54" s="523">
        <f>MAX($B$30,$B$42,$B$54,$B$66,$B$78)</f>
        <v>2534.2919999999999</v>
      </c>
      <c r="E54" s="523">
        <f t="shared" si="0"/>
        <v>1334.3049999999998</v>
      </c>
      <c r="F54" s="523">
        <f>AVERAGE($B$30,$B$42,$B$54,$B$66,$B$78)</f>
        <v>1882.0969999999998</v>
      </c>
      <c r="G54" s="31">
        <f t="shared" si="1"/>
        <v>0.34652571041768843</v>
      </c>
    </row>
    <row r="55" spans="1:7" x14ac:dyDescent="0.2">
      <c r="A55" s="522">
        <v>42430</v>
      </c>
      <c r="B55" s="523">
        <v>2486.3220000000001</v>
      </c>
      <c r="C55" s="523">
        <f>MIN($B$31,$B$43,$B$55,$B$67,$B$79)</f>
        <v>857.31</v>
      </c>
      <c r="D55" s="523">
        <f>MAX($B$31,$B$43,$B$55,$B$67,$B$79)</f>
        <v>2486.3220000000001</v>
      </c>
      <c r="E55" s="523">
        <f t="shared" si="0"/>
        <v>1629.0120000000002</v>
      </c>
      <c r="F55" s="523">
        <f>AVERAGE($B$31,$B$43,$B$55,$B$67,$B$79)</f>
        <v>1653.7159999999999</v>
      </c>
      <c r="G55" s="31">
        <f t="shared" si="1"/>
        <v>0.50347580842176054</v>
      </c>
    </row>
    <row r="56" spans="1:7" x14ac:dyDescent="0.2">
      <c r="A56" s="522">
        <v>42461</v>
      </c>
      <c r="B56" s="523">
        <v>2645.56</v>
      </c>
      <c r="C56" s="523">
        <f>MIN($B$32,$B$44,$B$56,$B$68,$B$80)</f>
        <v>1066.3800000000001</v>
      </c>
      <c r="D56" s="523">
        <f>MAX($B$32,$B$44,$B$56,$B$68,$B$80)</f>
        <v>2645.56</v>
      </c>
      <c r="E56" s="523">
        <f t="shared" si="0"/>
        <v>1579.1799999999998</v>
      </c>
      <c r="F56" s="523">
        <f>AVERAGE($B$32,$B$44,$B$56,$B$68,$B$80)</f>
        <v>1844.7529999999999</v>
      </c>
      <c r="G56" s="31">
        <f t="shared" si="1"/>
        <v>0.43409984968177318</v>
      </c>
    </row>
    <row r="57" spans="1:7" x14ac:dyDescent="0.2">
      <c r="A57" s="522">
        <v>42491</v>
      </c>
      <c r="B57" s="523">
        <v>2966.2649999999999</v>
      </c>
      <c r="C57" s="523">
        <f>MIN($B$33,$B$45,$B$57,$B$69,$B$81)</f>
        <v>1547.944</v>
      </c>
      <c r="D57" s="523">
        <f>MAX($B$33,$B$45,$B$57,$B$69,$B$81)</f>
        <v>2966.2649999999999</v>
      </c>
      <c r="E57" s="523">
        <f t="shared" si="0"/>
        <v>1418.3209999999999</v>
      </c>
      <c r="F57" s="523">
        <f>AVERAGE($B$33,$B$45,$B$57,$B$69,$B$81)</f>
        <v>2255.2194</v>
      </c>
      <c r="G57" s="31">
        <f t="shared" si="1"/>
        <v>0.31528888054084669</v>
      </c>
    </row>
    <row r="58" spans="1:7" x14ac:dyDescent="0.2">
      <c r="A58" s="522">
        <v>42522</v>
      </c>
      <c r="B58" s="523">
        <v>3186.0320000000002</v>
      </c>
      <c r="C58" s="523">
        <f>MIN($B$34,$B$46,$B$58,$B$70,$B$82)</f>
        <v>2005.4749999999999</v>
      </c>
      <c r="D58" s="523">
        <f>MAX($B$34,$B$46,$B$58,$B$70,$B$82)</f>
        <v>3186.0320000000002</v>
      </c>
      <c r="E58" s="523">
        <f t="shared" si="0"/>
        <v>1180.5570000000002</v>
      </c>
      <c r="F58" s="523">
        <f>AVERAGE($B$34,$B$46,$B$58,$B$70,$B$82)</f>
        <v>2588.1578</v>
      </c>
      <c r="G58" s="31">
        <f t="shared" si="1"/>
        <v>0.23100376646277132</v>
      </c>
    </row>
    <row r="59" spans="1:7" x14ac:dyDescent="0.2">
      <c r="A59" s="522">
        <v>42552</v>
      </c>
      <c r="B59" s="523">
        <v>3318.1390000000001</v>
      </c>
      <c r="C59" s="523">
        <f>MIN($B$35,$B$47,$B$59,$B$71,$B$83)</f>
        <v>2381.9940000000001</v>
      </c>
      <c r="D59" s="523">
        <f>MAX($B$35,$B$47,$B$59,$B$71,$B$83)</f>
        <v>3318.1390000000001</v>
      </c>
      <c r="E59" s="523">
        <f t="shared" si="0"/>
        <v>936.14499999999998</v>
      </c>
      <c r="F59" s="523">
        <f>AVERAGE($B$35,$B$47,$B$59,$B$71,$B$83)</f>
        <v>2815.7368000000001</v>
      </c>
      <c r="G59" s="31">
        <f t="shared" si="1"/>
        <v>0.17842654895869536</v>
      </c>
    </row>
    <row r="60" spans="1:7" x14ac:dyDescent="0.2">
      <c r="A60" s="522">
        <v>42583</v>
      </c>
      <c r="B60" s="523">
        <v>3441.3249999999998</v>
      </c>
      <c r="C60" s="523">
        <f>MIN($B$36,$B$48,$B$60,$B$72,$B$84)</f>
        <v>2617.5360000000001</v>
      </c>
      <c r="D60" s="523">
        <f>MAX($B$36,$B$48,$B$60,$B$72,$B$84)</f>
        <v>3441.3249999999998</v>
      </c>
      <c r="E60" s="523">
        <f t="shared" si="0"/>
        <v>823.78899999999976</v>
      </c>
      <c r="F60" s="523">
        <f>AVERAGE($B$36,$B$48,$B$60,$B$72,$B$84)</f>
        <v>3063.7572</v>
      </c>
      <c r="G60" s="31">
        <f t="shared" si="1"/>
        <v>0.12323685440869792</v>
      </c>
    </row>
    <row r="61" spans="1:7" x14ac:dyDescent="0.2">
      <c r="A61" s="522">
        <v>42614</v>
      </c>
      <c r="B61" s="523">
        <v>3705.1610000000001</v>
      </c>
      <c r="C61" s="523">
        <f>MIN($B$37,$B$49,$B$61,$B$73,$B$85)</f>
        <v>2951.0619999999999</v>
      </c>
      <c r="D61" s="523">
        <f>MAX($B$37,$B$49,$B$61,$B$73,$B$85)</f>
        <v>3705.1610000000001</v>
      </c>
      <c r="E61" s="523">
        <f t="shared" si="0"/>
        <v>754.09900000000016</v>
      </c>
      <c r="F61" s="523">
        <f>AVERAGE($B$37,$B$49,$B$61,$B$73,$B$85)</f>
        <v>3404.9093999999996</v>
      </c>
      <c r="G61" s="31">
        <f t="shared" si="1"/>
        <v>8.8181964548014191E-2</v>
      </c>
    </row>
    <row r="62" spans="1:7" x14ac:dyDescent="0.2">
      <c r="A62" s="522">
        <v>42644</v>
      </c>
      <c r="B62" s="523">
        <v>4012.723</v>
      </c>
      <c r="C62" s="523">
        <f>MIN($B$38,$B$50,$B$62,$B$74,$B$86)</f>
        <v>3236.9490000000001</v>
      </c>
      <c r="D62" s="523">
        <f>MAX($B$38,$B$50,$B$62,$B$74,$B$86)</f>
        <v>4012.723</v>
      </c>
      <c r="E62" s="523">
        <f t="shared" si="0"/>
        <v>775.77399999999989</v>
      </c>
      <c r="F62" s="523">
        <f>AVERAGE($B$38,$B$50,$B$62,$B$74,$B$86)</f>
        <v>3719.1433999999999</v>
      </c>
      <c r="G62" s="31">
        <f t="shared" si="1"/>
        <v>7.893742413911764E-2</v>
      </c>
    </row>
    <row r="63" spans="1:7" x14ac:dyDescent="0.2">
      <c r="A63" s="522">
        <v>42675</v>
      </c>
      <c r="B63" s="523">
        <v>3976.5810000000001</v>
      </c>
      <c r="C63" s="523">
        <f>MIN($B$39,$B$51,$B$63,$B$75,$B$87)</f>
        <v>3030.7739999999999</v>
      </c>
      <c r="D63" s="523">
        <f>MAX($B$39,$B$51,$B$63,$B$75,$B$87)</f>
        <v>3976.5810000000001</v>
      </c>
      <c r="E63" s="523">
        <f t="shared" si="0"/>
        <v>945.80700000000024</v>
      </c>
      <c r="F63" s="523">
        <f>AVERAGE($B$39,$B$51,$B$63,$B$75,$B$87)</f>
        <v>3614.0616</v>
      </c>
      <c r="G63" s="31">
        <f t="shared" si="1"/>
        <v>0.10030803016749923</v>
      </c>
    </row>
    <row r="64" spans="1:7" x14ac:dyDescent="0.2">
      <c r="A64" s="522">
        <v>42705</v>
      </c>
      <c r="B64" s="523">
        <v>3296.944</v>
      </c>
      <c r="C64" s="523">
        <f>MIN($B$40,$B$52,$B$64,$B$76,$B$88)</f>
        <v>2709.0129999999999</v>
      </c>
      <c r="D64" s="523">
        <f>MAX($B$40,$B$52,$B$64,$B$76,$B$88)</f>
        <v>3666.6320000000001</v>
      </c>
      <c r="E64" s="523">
        <f t="shared" si="0"/>
        <v>957.61900000000014</v>
      </c>
      <c r="F64" s="523">
        <f>AVERAGE($B$40,$B$52,$B$64,$B$76,$B$88)</f>
        <v>3169.2824000000001</v>
      </c>
      <c r="G64" s="31">
        <f t="shared" si="1"/>
        <v>4.0280916588562699E-2</v>
      </c>
    </row>
    <row r="65" spans="1:7" x14ac:dyDescent="0.2">
      <c r="A65" s="522">
        <v>42736</v>
      </c>
      <c r="B65" s="523">
        <v>2622.1579999999999</v>
      </c>
      <c r="C65" s="523">
        <f>MIN($B$29,$B$41,$B$53,$B$65,$B$77)</f>
        <v>1924.922</v>
      </c>
      <c r="D65" s="523">
        <f>MAX($B$29,$B$41,$B$53,$B$65,$B$77)</f>
        <v>2938.0889999999999</v>
      </c>
      <c r="E65" s="523">
        <f t="shared" si="0"/>
        <v>1013.1669999999999</v>
      </c>
      <c r="F65" s="523">
        <f>AVERAGE($B$29,$B$41,$B$53,$B$65,$B$77)</f>
        <v>2406.6318000000001</v>
      </c>
      <c r="G65" s="31">
        <f t="shared" si="1"/>
        <v>8.9555120147585487E-2</v>
      </c>
    </row>
    <row r="66" spans="1:7" x14ac:dyDescent="0.2">
      <c r="A66" s="522">
        <v>42767</v>
      </c>
      <c r="B66" s="523">
        <v>2337.3310000000001</v>
      </c>
      <c r="C66" s="523">
        <f>MIN($B$30,$B$42,$B$54,$B$66,$B$78)</f>
        <v>1199.9870000000001</v>
      </c>
      <c r="D66" s="523">
        <f>MAX($B$30,$B$42,$B$54,$B$66,$B$78)</f>
        <v>2534.2919999999999</v>
      </c>
      <c r="E66" s="523">
        <f t="shared" si="0"/>
        <v>1334.3049999999998</v>
      </c>
      <c r="F66" s="523">
        <f>AVERAGE($B$30,$B$42,$B$54,$B$66,$B$78)</f>
        <v>1882.0969999999998</v>
      </c>
      <c r="G66" s="31">
        <f t="shared" si="1"/>
        <v>0.24187595007058649</v>
      </c>
    </row>
    <row r="67" spans="1:7" x14ac:dyDescent="0.2">
      <c r="A67" s="522">
        <v>42795</v>
      </c>
      <c r="B67" s="523">
        <v>2062.5039999999999</v>
      </c>
      <c r="C67" s="523">
        <f>MIN($B$31,$B$43,$B$55,$B$67,$B$79)</f>
        <v>857.31</v>
      </c>
      <c r="D67" s="523">
        <f>MAX($B$31,$B$43,$B$55,$B$67,$B$79)</f>
        <v>2486.3220000000001</v>
      </c>
      <c r="E67" s="523">
        <f t="shared" si="0"/>
        <v>1629.0120000000002</v>
      </c>
      <c r="F67" s="523">
        <f>AVERAGE($B$31,$B$43,$B$55,$B$67,$B$79)</f>
        <v>1653.7159999999999</v>
      </c>
      <c r="G67" s="31">
        <f t="shared" si="1"/>
        <v>0.24719359309579159</v>
      </c>
    </row>
    <row r="68" spans="1:7" x14ac:dyDescent="0.2">
      <c r="A68" s="522">
        <v>42826</v>
      </c>
      <c r="B68" s="523">
        <v>2291.25</v>
      </c>
      <c r="C68" s="523">
        <f>MIN($B$32,$B$44,$B$56,$B$68,$B$80)</f>
        <v>1066.3800000000001</v>
      </c>
      <c r="D68" s="523">
        <f>MAX($B$32,$B$44,$B$56,$B$68,$B$80)</f>
        <v>2645.56</v>
      </c>
      <c r="E68" s="523">
        <f t="shared" si="0"/>
        <v>1579.1799999999998</v>
      </c>
      <c r="F68" s="523">
        <f>AVERAGE($B$32,$B$44,$B$56,$B$68,$B$80)</f>
        <v>1844.7529999999999</v>
      </c>
      <c r="G68" s="31">
        <f t="shared" si="1"/>
        <v>0.24203619671576626</v>
      </c>
    </row>
    <row r="69" spans="1:7" x14ac:dyDescent="0.2">
      <c r="A69" s="522">
        <v>42856</v>
      </c>
      <c r="B69" s="523">
        <v>2626.5070000000001</v>
      </c>
      <c r="C69" s="523">
        <f>MIN($B$33,$B$45,$B$57,$B$69,$B$81)</f>
        <v>1547.944</v>
      </c>
      <c r="D69" s="523">
        <f>MAX($B$33,$B$45,$B$57,$B$69,$B$81)</f>
        <v>2966.2649999999999</v>
      </c>
      <c r="E69" s="523">
        <f t="shared" si="0"/>
        <v>1418.3209999999999</v>
      </c>
      <c r="F69" s="523">
        <f>AVERAGE($B$33,$B$45,$B$57,$B$69,$B$81)</f>
        <v>2255.2194</v>
      </c>
      <c r="G69" s="31">
        <f t="shared" si="1"/>
        <v>0.16463480227245308</v>
      </c>
    </row>
    <row r="70" spans="1:7" x14ac:dyDescent="0.2">
      <c r="A70" s="522">
        <v>42887</v>
      </c>
      <c r="B70" s="523">
        <v>2906.808</v>
      </c>
      <c r="C70" s="523">
        <f>MIN($B$34,$B$46,$B$58,$B$70,$B$82)</f>
        <v>2005.4749999999999</v>
      </c>
      <c r="D70" s="523">
        <f>MAX($B$34,$B$46,$B$58,$B$70,$B$82)</f>
        <v>3186.0320000000002</v>
      </c>
      <c r="E70" s="523">
        <f t="shared" si="0"/>
        <v>1180.5570000000002</v>
      </c>
      <c r="F70" s="523">
        <f>AVERAGE($B$34,$B$46,$B$58,$B$70,$B$82)</f>
        <v>2588.1578</v>
      </c>
      <c r="G70" s="31">
        <f t="shared" si="1"/>
        <v>0.12311853628090219</v>
      </c>
    </row>
    <row r="71" spans="1:7" x14ac:dyDescent="0.2">
      <c r="A71" s="522">
        <v>42917</v>
      </c>
      <c r="B71" s="523">
        <v>3054.1509999999998</v>
      </c>
      <c r="C71" s="523">
        <f>MIN($B$35,$B$47,$B$59,$B$71,$B$83)</f>
        <v>2381.9940000000001</v>
      </c>
      <c r="D71" s="523">
        <f>MAX($B$35,$B$47,$B$59,$B$71,$B$83)</f>
        <v>3318.1390000000001</v>
      </c>
      <c r="E71" s="523">
        <f t="shared" si="0"/>
        <v>936.14499999999998</v>
      </c>
      <c r="F71" s="523">
        <f>AVERAGE($B$35,$B$47,$B$59,$B$71,$B$83)</f>
        <v>2815.7368000000001</v>
      </c>
      <c r="G71" s="31">
        <f t="shared" si="1"/>
        <v>8.4672047472618805E-2</v>
      </c>
    </row>
    <row r="72" spans="1:7" x14ac:dyDescent="0.2">
      <c r="A72" s="522">
        <v>42948</v>
      </c>
      <c r="B72" s="523">
        <v>3249.8960000000002</v>
      </c>
      <c r="C72" s="523">
        <f>MIN($B$36,$B$48,$B$60,$B$72,$B$84)</f>
        <v>2617.5360000000001</v>
      </c>
      <c r="D72" s="523">
        <f>MAX($B$36,$B$48,$B$60,$B$72,$B$84)</f>
        <v>3441.3249999999998</v>
      </c>
      <c r="E72" s="523">
        <f t="shared" si="0"/>
        <v>823.78899999999976</v>
      </c>
      <c r="F72" s="523">
        <f>AVERAGE($B$36,$B$48,$B$60,$B$72,$B$84)</f>
        <v>3063.7572</v>
      </c>
      <c r="G72" s="31">
        <f t="shared" si="1"/>
        <v>6.075507550010828E-2</v>
      </c>
    </row>
    <row r="73" spans="1:7" x14ac:dyDescent="0.2">
      <c r="A73" s="522">
        <v>42979</v>
      </c>
      <c r="B73" s="523">
        <v>3567.2280000000001</v>
      </c>
      <c r="C73" s="523">
        <f>MIN($B$37,$B$49,$B$61,$B$73,$B$85)</f>
        <v>2951.0619999999999</v>
      </c>
      <c r="D73" s="523">
        <f>MAX($B$37,$B$49,$B$61,$B$73,$B$85)</f>
        <v>3705.1610000000001</v>
      </c>
      <c r="E73" s="523">
        <f t="shared" si="0"/>
        <v>754.09900000000016</v>
      </c>
      <c r="F73" s="523">
        <f>AVERAGE($B$37,$B$49,$B$61,$B$73,$B$85)</f>
        <v>3404.9093999999996</v>
      </c>
      <c r="G73" s="31">
        <f t="shared" si="1"/>
        <v>4.7671929244284872E-2</v>
      </c>
    </row>
    <row r="74" spans="1:7" x14ac:dyDescent="0.2">
      <c r="A74" s="522">
        <v>43009</v>
      </c>
      <c r="B74" s="523">
        <v>3816.4960000000001</v>
      </c>
      <c r="C74" s="523">
        <f>MIN($B$38,$B$50,$B$62,$B$74,$B$86)</f>
        <v>3236.9490000000001</v>
      </c>
      <c r="D74" s="523">
        <f>MAX($B$38,$B$50,$B$62,$B$74,$B$86)</f>
        <v>4012.723</v>
      </c>
      <c r="E74" s="523">
        <f t="shared" si="0"/>
        <v>775.77399999999989</v>
      </c>
      <c r="F74" s="523">
        <f>AVERAGE($B$38,$B$50,$B$62,$B$74,$B$86)</f>
        <v>3719.1433999999999</v>
      </c>
      <c r="G74" s="31">
        <f t="shared" si="1"/>
        <v>2.6176081298720622E-2</v>
      </c>
    </row>
    <row r="75" spans="1:7" x14ac:dyDescent="0.2">
      <c r="A75" s="522">
        <v>43040</v>
      </c>
      <c r="B75" s="523">
        <v>3709.2629999999999</v>
      </c>
      <c r="C75" s="523">
        <f>MIN($B$39,$B$51,$B$63,$B$75,$B$87)</f>
        <v>3030.7739999999999</v>
      </c>
      <c r="D75" s="523">
        <f>MAX($B$39,$B$51,$B$63,$B$75,$B$87)</f>
        <v>3976.5810000000001</v>
      </c>
      <c r="E75" s="523">
        <f t="shared" si="0"/>
        <v>945.80700000000024</v>
      </c>
      <c r="F75" s="523">
        <f>AVERAGE($B$39,$B$51,$B$63,$B$75,$B$87)</f>
        <v>3614.0616</v>
      </c>
      <c r="G75" s="31">
        <f t="shared" si="1"/>
        <v>2.6341941709017824E-2</v>
      </c>
    </row>
    <row r="76" spans="1:7" x14ac:dyDescent="0.2">
      <c r="A76" s="522">
        <v>43070</v>
      </c>
      <c r="B76" s="523">
        <v>3032.6010000000001</v>
      </c>
      <c r="C76" s="523">
        <f>MIN($B$40,$B$52,$B$64,$B$76,$B$88)</f>
        <v>2709.0129999999999</v>
      </c>
      <c r="D76" s="523">
        <f>MAX($B$40,$B$52,$B$64,$B$76,$B$88)</f>
        <v>3666.6320000000001</v>
      </c>
      <c r="E76" s="523">
        <f t="shared" si="0"/>
        <v>957.61900000000014</v>
      </c>
      <c r="F76" s="523">
        <f>AVERAGE($B$40,$B$52,$B$64,$B$76,$B$88)</f>
        <v>3169.2824000000001</v>
      </c>
      <c r="G76" s="31">
        <f t="shared" si="1"/>
        <v>-4.3126923621574331E-2</v>
      </c>
    </row>
    <row r="77" spans="1:7" x14ac:dyDescent="0.2">
      <c r="A77" s="522">
        <v>43101</v>
      </c>
      <c r="B77" s="523">
        <v>2140.8690000000001</v>
      </c>
      <c r="C77" s="523">
        <f>MIN($B$29,$B$41,$B$53,$B$65,$B$77)</f>
        <v>1924.922</v>
      </c>
      <c r="D77" s="523">
        <f>MAX($B$29,$B$41,$B$53,$B$65,$B$77)</f>
        <v>2938.0889999999999</v>
      </c>
      <c r="E77" s="523">
        <f t="shared" si="0"/>
        <v>1013.1669999999999</v>
      </c>
      <c r="F77" s="523">
        <f>AVERAGE($B$29,$B$41,$B$53,$B$65,$B$77)</f>
        <v>2406.6318000000001</v>
      </c>
      <c r="G77" s="31">
        <f t="shared" si="1"/>
        <v>-0.11042935608180693</v>
      </c>
    </row>
    <row r="78" spans="1:7" x14ac:dyDescent="0.2">
      <c r="A78" s="522">
        <v>43132</v>
      </c>
      <c r="B78" s="523">
        <v>1673.327</v>
      </c>
      <c r="C78" s="523">
        <f>MIN($B$30,$B$42,$B$54,$B$66,$B$78)</f>
        <v>1199.9870000000001</v>
      </c>
      <c r="D78" s="523">
        <f>MAX($B$30,$B$42,$B$54,$B$66,$B$78)</f>
        <v>2534.2919999999999</v>
      </c>
      <c r="E78" s="523">
        <f t="shared" si="0"/>
        <v>1334.3049999999998</v>
      </c>
      <c r="F78" s="523">
        <f>AVERAGE($B$30,$B$42,$B$54,$B$66,$B$78)</f>
        <v>1882.0969999999998</v>
      </c>
      <c r="G78" s="31">
        <f t="shared" si="1"/>
        <v>-0.11092414471730194</v>
      </c>
    </row>
    <row r="79" spans="1:7" x14ac:dyDescent="0.2">
      <c r="A79" s="522">
        <v>43160</v>
      </c>
      <c r="B79" s="523">
        <v>1390.9680000000001</v>
      </c>
      <c r="C79" s="523">
        <f>MIN($B$31,$B$43,$B$55,$B$67,$B$79)</f>
        <v>857.31</v>
      </c>
      <c r="D79" s="523">
        <f>MAX($B$31,$B$43,$B$55,$B$67,$B$79)</f>
        <v>2486.3220000000001</v>
      </c>
      <c r="E79" s="523">
        <f t="shared" si="0"/>
        <v>1629.0120000000002</v>
      </c>
      <c r="F79" s="523">
        <f>AVERAGE($B$31,$B$43,$B$55,$B$67,$B$79)</f>
        <v>1653.7159999999999</v>
      </c>
      <c r="G79" s="31">
        <f t="shared" si="1"/>
        <v>-0.15888338747402808</v>
      </c>
    </row>
    <row r="80" spans="1:7" x14ac:dyDescent="0.2">
      <c r="A80" s="522">
        <v>43191</v>
      </c>
      <c r="B80" s="523">
        <v>1427.489</v>
      </c>
      <c r="C80" s="523">
        <f>MIN($B$32,$B$44,$B$56,$B$68,$B$80)</f>
        <v>1066.3800000000001</v>
      </c>
      <c r="D80" s="523">
        <f>MAX($B$32,$B$44,$B$56,$B$68,$B$80)</f>
        <v>2645.56</v>
      </c>
      <c r="E80" s="523">
        <f t="shared" si="0"/>
        <v>1579.1799999999998</v>
      </c>
      <c r="F80" s="523">
        <f>AVERAGE($B$32,$B$44,$B$56,$B$68,$B$80)</f>
        <v>1844.7529999999999</v>
      </c>
      <c r="G80" s="31">
        <f t="shared" si="1"/>
        <v>-0.22618963080694265</v>
      </c>
    </row>
    <row r="81" spans="1:7" x14ac:dyDescent="0.2">
      <c r="A81" s="522">
        <v>43221</v>
      </c>
      <c r="B81" s="523">
        <v>1848.143</v>
      </c>
      <c r="C81" s="523">
        <f>MIN($B$33,$B$45,$B$57,$B$69,$B$81)</f>
        <v>1547.944</v>
      </c>
      <c r="D81" s="523">
        <f>MAX($B$33,$B$45,$B$57,$B$69,$B$81)</f>
        <v>2966.2649999999999</v>
      </c>
      <c r="E81" s="523">
        <f t="shared" si="0"/>
        <v>1418.3209999999999</v>
      </c>
      <c r="F81" s="523">
        <f>AVERAGE($B$33,$B$45,$B$57,$B$69,$B$81)</f>
        <v>2255.2194</v>
      </c>
      <c r="G81" s="31">
        <f t="shared" si="1"/>
        <v>-0.18050412301348595</v>
      </c>
    </row>
    <row r="82" spans="1:7" x14ac:dyDescent="0.2">
      <c r="A82" s="522">
        <v>43252</v>
      </c>
      <c r="B82" s="523">
        <v>2195.9409999999998</v>
      </c>
      <c r="C82" s="523">
        <f>MIN($B$34,$B$46,$B$58,$B$70,$B$82)</f>
        <v>2005.4749999999999</v>
      </c>
      <c r="D82" s="523">
        <f>MAX($B$34,$B$46,$B$58,$B$70,$B$82)</f>
        <v>3186.0320000000002</v>
      </c>
      <c r="E82" s="523">
        <f t="shared" si="0"/>
        <v>1180.5570000000002</v>
      </c>
      <c r="F82" s="523">
        <f>AVERAGE($B$34,$B$46,$B$58,$B$70,$B$82)</f>
        <v>2588.1578</v>
      </c>
      <c r="G82" s="31">
        <f t="shared" si="1"/>
        <v>-0.15154284642149718</v>
      </c>
    </row>
    <row r="83" spans="1:7" x14ac:dyDescent="0.2">
      <c r="A83" s="522">
        <v>43282</v>
      </c>
      <c r="B83" s="523">
        <v>2381.9940000000001</v>
      </c>
      <c r="C83" s="523">
        <f>MIN($B$35,$B$47,$B$59,$B$71,$B$83)</f>
        <v>2381.9940000000001</v>
      </c>
      <c r="D83" s="523">
        <f>MAX($B$35,$B$47,$B$59,$B$71,$B$83)</f>
        <v>3318.1390000000001</v>
      </c>
      <c r="E83" s="523">
        <f t="shared" si="0"/>
        <v>936.14499999999998</v>
      </c>
      <c r="F83" s="523">
        <f>AVERAGE($B$35,$B$47,$B$59,$B$71,$B$83)</f>
        <v>2815.7368000000001</v>
      </c>
      <c r="G83" s="31">
        <f t="shared" si="1"/>
        <v>-0.15404238066569287</v>
      </c>
    </row>
    <row r="84" spans="1:7" x14ac:dyDescent="0.2">
      <c r="A84" s="522">
        <v>43313</v>
      </c>
      <c r="B84" s="523">
        <v>2617.5360000000001</v>
      </c>
      <c r="C84" s="523">
        <f>MIN($B$36,$B$48,$B$60,$B$72,$B$84)</f>
        <v>2617.5360000000001</v>
      </c>
      <c r="D84" s="523">
        <f>MAX($B$36,$B$48,$B$60,$B$72,$B$84)</f>
        <v>3441.3249999999998</v>
      </c>
      <c r="E84" s="523">
        <f t="shared" si="0"/>
        <v>823.78899999999976</v>
      </c>
      <c r="F84" s="523">
        <f>AVERAGE($B$36,$B$48,$B$60,$B$72,$B$84)</f>
        <v>3063.7572</v>
      </c>
      <c r="G84" s="31">
        <f t="shared" si="1"/>
        <v>-0.14564509224164368</v>
      </c>
    </row>
    <row r="85" spans="1:7" x14ac:dyDescent="0.2">
      <c r="A85" s="522">
        <v>43344</v>
      </c>
      <c r="B85" s="523">
        <v>2951.0619999999999</v>
      </c>
      <c r="C85" s="523">
        <f>MIN($B$37,$B$49,$B$61,$B$73,$B$85)</f>
        <v>2951.0619999999999</v>
      </c>
      <c r="D85" s="523">
        <f>MAX($B$37,$B$49,$B$61,$B$73,$B$85)</f>
        <v>3705.1610000000001</v>
      </c>
      <c r="E85" s="523">
        <f t="shared" si="0"/>
        <v>754.09900000000016</v>
      </c>
      <c r="F85" s="523">
        <f>AVERAGE($B$37,$B$49,$B$61,$B$73,$B$85)</f>
        <v>3404.9093999999996</v>
      </c>
      <c r="G85" s="31">
        <f t="shared" si="1"/>
        <v>-0.13329206351276179</v>
      </c>
    </row>
    <row r="86" spans="1:7" x14ac:dyDescent="0.2">
      <c r="A86" s="522">
        <v>43374</v>
      </c>
      <c r="B86" s="523">
        <v>3236.9490000000001</v>
      </c>
      <c r="C86" s="523">
        <f>MIN($B$38,$B$50,$B$62,$B$74,$B$86)</f>
        <v>3236.9490000000001</v>
      </c>
      <c r="D86" s="523">
        <f>MAX($B$38,$B$50,$B$62,$B$74,$B$86)</f>
        <v>4012.723</v>
      </c>
      <c r="E86" s="523">
        <f t="shared" si="0"/>
        <v>775.77399999999989</v>
      </c>
      <c r="F86" s="523">
        <f>AVERAGE($B$38,$B$50,$B$62,$B$74,$B$86)</f>
        <v>3719.1433999999999</v>
      </c>
      <c r="G86" s="31">
        <f t="shared" si="1"/>
        <v>-0.12965200535155486</v>
      </c>
    </row>
    <row r="87" spans="1:7" x14ac:dyDescent="0.2">
      <c r="A87" s="522">
        <v>43405</v>
      </c>
      <c r="B87" s="523">
        <v>3030.7739999999999</v>
      </c>
      <c r="C87" s="523">
        <f>MIN($B$39,$B$51,$B$63,$B$75,$B$87)</f>
        <v>3030.7739999999999</v>
      </c>
      <c r="D87" s="523">
        <f>MAX($B$39,$B$51,$B$63,$B$75,$B$87)</f>
        <v>3976.5810000000001</v>
      </c>
      <c r="E87" s="523">
        <f t="shared" si="0"/>
        <v>945.80700000000024</v>
      </c>
      <c r="F87" s="523">
        <f>AVERAGE($B$39,$B$51,$B$63,$B$75,$B$87)</f>
        <v>3614.0616</v>
      </c>
      <c r="G87" s="31">
        <f t="shared" si="1"/>
        <v>-0.16139392864803415</v>
      </c>
    </row>
    <row r="88" spans="1:7" x14ac:dyDescent="0.2">
      <c r="A88" s="522">
        <v>43435</v>
      </c>
      <c r="B88" s="523">
        <v>2709.0129999999999</v>
      </c>
      <c r="C88" s="523">
        <f>MIN($B$40,$B$52,$B$64,$B$76,$B$88)</f>
        <v>2709.0129999999999</v>
      </c>
      <c r="D88" s="523">
        <f>MAX($B$40,$B$52,$B$64,$B$76,$B$88)</f>
        <v>3666.6320000000001</v>
      </c>
      <c r="E88" s="523">
        <f t="shared" si="0"/>
        <v>957.61900000000014</v>
      </c>
      <c r="F88" s="523">
        <f>AVERAGE($B$40,$B$52,$B$64,$B$76,$B$88)</f>
        <v>3169.2824000000001</v>
      </c>
      <c r="G88" s="31">
        <f t="shared" si="1"/>
        <v>-0.14522826997051452</v>
      </c>
    </row>
    <row r="89" spans="1:7" x14ac:dyDescent="0.2">
      <c r="A89" s="522">
        <v>43466</v>
      </c>
      <c r="B89" s="523">
        <v>1994.0809999999999</v>
      </c>
      <c r="C89" s="523">
        <f>MIN($B$29,$B$41,$B$53,$B$65,$B$77)</f>
        <v>1924.922</v>
      </c>
      <c r="D89" s="523">
        <f>MAX($B$29,$B$41,$B$53,$B$65,$B$77)</f>
        <v>2938.0889999999999</v>
      </c>
      <c r="E89" s="523">
        <f t="shared" si="0"/>
        <v>1013.1669999999999</v>
      </c>
      <c r="F89" s="523">
        <f>AVERAGE($B$29,$B$41,$B$53,$B$65,$B$77)</f>
        <v>2406.6318000000001</v>
      </c>
      <c r="G89" s="31">
        <f t="shared" si="1"/>
        <v>-0.17142248348916533</v>
      </c>
    </row>
    <row r="90" spans="1:7" x14ac:dyDescent="0.2">
      <c r="A90" s="522">
        <v>43497</v>
      </c>
      <c r="B90" s="523">
        <v>1426.173</v>
      </c>
      <c r="C90" s="523">
        <f>MIN($B$30,$B$42,$B$54,$B$66,$B$78)</f>
        <v>1199.9870000000001</v>
      </c>
      <c r="D90" s="523">
        <f>MAX($B$30,$B$42,$B$54,$B$66,$B$78)</f>
        <v>2534.2919999999999</v>
      </c>
      <c r="E90" s="523">
        <f t="shared" si="0"/>
        <v>1334.3049999999998</v>
      </c>
      <c r="F90" s="523">
        <f>AVERAGE($B$30,$B$42,$B$54,$B$66,$B$78)</f>
        <v>1882.0969999999998</v>
      </c>
      <c r="G90" s="31">
        <f t="shared" si="1"/>
        <v>-0.24224256241840869</v>
      </c>
    </row>
    <row r="91" spans="1:7" x14ac:dyDescent="0.2">
      <c r="A91" s="522">
        <v>43525</v>
      </c>
      <c r="B91" s="523">
        <v>1185.2249999999999</v>
      </c>
      <c r="C91" s="523">
        <f>MIN($B$31,$B$43,$B$55,$B$67,$B$79)</f>
        <v>857.31</v>
      </c>
      <c r="D91" s="523">
        <f>MAX($B$31,$B$43,$B$55,$B$67,$B$79)</f>
        <v>2486.3220000000001</v>
      </c>
      <c r="E91" s="523">
        <f t="shared" si="0"/>
        <v>1629.0120000000002</v>
      </c>
      <c r="F91" s="523">
        <f>AVERAGE($B$31,$B$43,$B$55,$B$67,$B$79)</f>
        <v>1653.7159999999999</v>
      </c>
      <c r="G91" s="31">
        <f t="shared" si="1"/>
        <v>-0.28329592263726056</v>
      </c>
    </row>
    <row r="92" spans="1:7" x14ac:dyDescent="0.2">
      <c r="A92" s="522">
        <v>43556</v>
      </c>
      <c r="B92" s="523">
        <v>1559.5830000000001</v>
      </c>
      <c r="C92" s="523">
        <f>MIN($B$32,$B$44,$B$56,$B$68,$B$80)</f>
        <v>1066.3800000000001</v>
      </c>
      <c r="D92" s="523">
        <f>MAX($B$32,$B$44,$B$56,$B$68,$B$80)</f>
        <v>2645.56</v>
      </c>
      <c r="E92" s="523">
        <f t="shared" si="0"/>
        <v>1579.1799999999998</v>
      </c>
      <c r="F92" s="523">
        <f>AVERAGE($B$32,$B$44,$B$56,$B$68,$B$80)</f>
        <v>1844.7529999999999</v>
      </c>
      <c r="G92" s="31">
        <f t="shared" si="1"/>
        <v>-0.15458438067318492</v>
      </c>
    </row>
    <row r="93" spans="1:7" x14ac:dyDescent="0.2">
      <c r="A93" s="522">
        <v>43586</v>
      </c>
      <c r="B93" s="523">
        <v>2031.124</v>
      </c>
      <c r="C93" s="523">
        <f>MIN($B$33,$B$45,$B$57,$B$69,$B$81)</f>
        <v>1547.944</v>
      </c>
      <c r="D93" s="523">
        <f>MAX($B$33,$B$45,$B$57,$B$69,$B$81)</f>
        <v>2966.2649999999999</v>
      </c>
      <c r="E93" s="523">
        <f t="shared" ref="E93:E112" si="2">D93-C93</f>
        <v>1418.3209999999999</v>
      </c>
      <c r="F93" s="523">
        <f>AVERAGE($B$33,$B$45,$B$57,$B$69,$B$81)</f>
        <v>2255.2194</v>
      </c>
      <c r="G93" s="31">
        <f t="shared" ref="G93:G112" si="3">B93/F93-1</f>
        <v>-9.9367449570538446E-2</v>
      </c>
    </row>
    <row r="94" spans="1:7" x14ac:dyDescent="0.2">
      <c r="A94" s="522">
        <v>43617</v>
      </c>
      <c r="B94" s="523">
        <v>2446.2128570999998</v>
      </c>
      <c r="C94" s="523">
        <f>MIN($B$34,$B$46,$B$58,$B$70,$B$82)</f>
        <v>2005.4749999999999</v>
      </c>
      <c r="D94" s="523">
        <f>MAX($B$34,$B$46,$B$58,$B$70,$B$82)</f>
        <v>3186.0320000000002</v>
      </c>
      <c r="E94" s="523">
        <f t="shared" si="2"/>
        <v>1180.5570000000002</v>
      </c>
      <c r="F94" s="523">
        <f>AVERAGE($B$34,$B$46,$B$58,$B$70,$B$82)</f>
        <v>2588.1578</v>
      </c>
      <c r="G94" s="31">
        <f t="shared" si="3"/>
        <v>-5.4844006381682076E-2</v>
      </c>
    </row>
    <row r="95" spans="1:7" x14ac:dyDescent="0.2">
      <c r="A95" s="522">
        <v>43647</v>
      </c>
      <c r="B95" s="523">
        <v>2701.2177142999999</v>
      </c>
      <c r="C95" s="523">
        <f>MIN($B$35,$B$47,$B$59,$B$71,$B$83)</f>
        <v>2381.9940000000001</v>
      </c>
      <c r="D95" s="523">
        <f>MAX($B$35,$B$47,$B$59,$B$71,$B$83)</f>
        <v>3318.1390000000001</v>
      </c>
      <c r="E95" s="523">
        <f t="shared" si="2"/>
        <v>936.14499999999998</v>
      </c>
      <c r="F95" s="523">
        <f>AVERAGE($B$35,$B$47,$B$59,$B$71,$B$83)</f>
        <v>2815.7368000000001</v>
      </c>
      <c r="G95" s="31">
        <f t="shared" si="3"/>
        <v>-4.0671090316396152E-2</v>
      </c>
    </row>
    <row r="96" spans="1:7" x14ac:dyDescent="0.2">
      <c r="A96" s="522">
        <v>43678</v>
      </c>
      <c r="B96" s="523">
        <v>2973.7570000000001</v>
      </c>
      <c r="C96" s="523">
        <f>MIN($B$36,$B$48,$B$60,$B$72,$B$84)</f>
        <v>2617.5360000000001</v>
      </c>
      <c r="D96" s="523">
        <f>MAX($B$36,$B$48,$B$60,$B$72,$B$84)</f>
        <v>3441.3249999999998</v>
      </c>
      <c r="E96" s="523">
        <f t="shared" si="2"/>
        <v>823.78899999999976</v>
      </c>
      <c r="F96" s="523">
        <f>AVERAGE($B$36,$B$48,$B$60,$B$72,$B$84)</f>
        <v>3063.7572</v>
      </c>
      <c r="G96" s="31">
        <f t="shared" si="3"/>
        <v>-2.9375761238521148E-2</v>
      </c>
    </row>
    <row r="97" spans="1:7" x14ac:dyDescent="0.2">
      <c r="A97" s="522">
        <v>43709</v>
      </c>
      <c r="B97" s="523">
        <v>3394.7240000000002</v>
      </c>
      <c r="C97" s="523">
        <f>MIN($B$37,$B$49,$B$61,$B$73,$B$85)</f>
        <v>2951.0619999999999</v>
      </c>
      <c r="D97" s="523">
        <f>MAX($B$37,$B$49,$B$61,$B$73,$B$85)</f>
        <v>3705.1610000000001</v>
      </c>
      <c r="E97" s="523">
        <f t="shared" si="2"/>
        <v>754.09900000000016</v>
      </c>
      <c r="F97" s="523">
        <f>AVERAGE($B$37,$B$49,$B$61,$B$73,$B$85)</f>
        <v>3404.9093999999996</v>
      </c>
      <c r="G97" s="31">
        <f t="shared" si="3"/>
        <v>-2.9913864962161085E-3</v>
      </c>
    </row>
    <row r="98" spans="1:7" x14ac:dyDescent="0.2">
      <c r="A98" s="522">
        <v>43739</v>
      </c>
      <c r="B98" s="523">
        <v>3746.4209999999998</v>
      </c>
      <c r="C98" s="523">
        <f>MIN($B$38,$B$50,$B$62,$B$74,$B$86)</f>
        <v>3236.9490000000001</v>
      </c>
      <c r="D98" s="523">
        <f>MAX($B$38,$B$50,$B$62,$B$74,$B$86)</f>
        <v>4012.723</v>
      </c>
      <c r="E98" s="523">
        <f t="shared" si="2"/>
        <v>775.77399999999989</v>
      </c>
      <c r="F98" s="523">
        <f>AVERAGE($B$38,$B$50,$B$62,$B$74,$B$86)</f>
        <v>3719.1433999999999</v>
      </c>
      <c r="G98" s="31">
        <f t="shared" si="3"/>
        <v>7.3343770503713213E-3</v>
      </c>
    </row>
    <row r="99" spans="1:7" x14ac:dyDescent="0.2">
      <c r="A99" s="522">
        <v>43770</v>
      </c>
      <c r="B99" s="523">
        <v>3667.46</v>
      </c>
      <c r="C99" s="523">
        <f>MIN($B$39,$B$51,$B$63,$B$75,$B$87)</f>
        <v>3030.7739999999999</v>
      </c>
      <c r="D99" s="523">
        <f>MAX($B$39,$B$51,$B$63,$B$75,$B$87)</f>
        <v>3976.5810000000001</v>
      </c>
      <c r="E99" s="523">
        <f t="shared" si="2"/>
        <v>945.80700000000024</v>
      </c>
      <c r="F99" s="523">
        <f>AVERAGE($B$39,$B$51,$B$63,$B$75,$B$87)</f>
        <v>3614.0616</v>
      </c>
      <c r="G99" s="31">
        <f t="shared" si="3"/>
        <v>1.4775177047341881E-2</v>
      </c>
    </row>
    <row r="100" spans="1:7" x14ac:dyDescent="0.2">
      <c r="A100" s="522">
        <v>43800</v>
      </c>
      <c r="B100" s="523">
        <v>3166.2809999999999</v>
      </c>
      <c r="C100" s="523">
        <f>MIN($B$40,$B$52,$B$64,$B$76,$B$88)</f>
        <v>2709.0129999999999</v>
      </c>
      <c r="D100" s="523">
        <f>MAX($B$40,$B$52,$B$64,$B$76,$B$88)</f>
        <v>3666.6320000000001</v>
      </c>
      <c r="E100" s="523">
        <f t="shared" si="2"/>
        <v>957.61900000000014</v>
      </c>
      <c r="F100" s="523">
        <f>AVERAGE($B$40,$B$52,$B$64,$B$76,$B$88)</f>
        <v>3169.2824000000001</v>
      </c>
      <c r="G100" s="31">
        <f t="shared" si="3"/>
        <v>-9.4702826103476578E-4</v>
      </c>
    </row>
    <row r="101" spans="1:7" x14ac:dyDescent="0.2">
      <c r="A101" s="522">
        <v>43831</v>
      </c>
      <c r="B101" s="523">
        <v>2367.0529999999999</v>
      </c>
      <c r="C101" s="523">
        <f>MIN($B$29,$B$41,$B$53,$B$65,$B$77)</f>
        <v>1924.922</v>
      </c>
      <c r="D101" s="523">
        <f>MAX($B$29,$B$41,$B$53,$B$65,$B$77)</f>
        <v>2938.0889999999999</v>
      </c>
      <c r="E101" s="523">
        <f t="shared" si="2"/>
        <v>1013.1669999999999</v>
      </c>
      <c r="F101" s="523">
        <f>AVERAGE($B$29,$B$41,$B$53,$B$65,$B$77)</f>
        <v>2406.6318000000001</v>
      </c>
      <c r="G101" s="31">
        <f t="shared" si="3"/>
        <v>-1.6445723022524783E-2</v>
      </c>
    </row>
    <row r="102" spans="1:7" x14ac:dyDescent="0.2">
      <c r="A102" s="522">
        <v>43862</v>
      </c>
      <c r="B102" s="523">
        <v>1796.242</v>
      </c>
      <c r="C102" s="523">
        <f>MIN($B$30,$B$42,$B$54,$B$66,$B$78)</f>
        <v>1199.9870000000001</v>
      </c>
      <c r="D102" s="523">
        <f>MAX($B$30,$B$42,$B$54,$B$66,$B$78)</f>
        <v>2534.2919999999999</v>
      </c>
      <c r="E102" s="523">
        <f t="shared" si="2"/>
        <v>1334.3049999999998</v>
      </c>
      <c r="F102" s="523">
        <f>AVERAGE($B$30,$B$42,$B$54,$B$66,$B$78)</f>
        <v>1882.0969999999998</v>
      </c>
      <c r="G102" s="31">
        <f t="shared" si="3"/>
        <v>-4.5616671191761049E-2</v>
      </c>
    </row>
    <row r="103" spans="1:7" x14ac:dyDescent="0.2">
      <c r="A103" s="522">
        <v>43891</v>
      </c>
      <c r="B103" s="523">
        <v>1621.7619999999999</v>
      </c>
      <c r="C103" s="523">
        <f>MIN($B$31,$B$43,$B$55,$B$67,$B$79)</f>
        <v>857.31</v>
      </c>
      <c r="D103" s="523">
        <f>MAX($B$31,$B$43,$B$55,$B$67,$B$79)</f>
        <v>2486.3220000000001</v>
      </c>
      <c r="E103" s="523">
        <f t="shared" si="2"/>
        <v>1629.0120000000002</v>
      </c>
      <c r="F103" s="523">
        <f>AVERAGE($B$31,$B$43,$B$55,$B$67,$B$79)</f>
        <v>1653.7159999999999</v>
      </c>
      <c r="G103" s="31">
        <f t="shared" si="3"/>
        <v>-1.9322543895082367E-2</v>
      </c>
    </row>
    <row r="104" spans="1:7" x14ac:dyDescent="0.2">
      <c r="A104" s="522">
        <v>43922</v>
      </c>
      <c r="B104" s="523">
        <v>1865.297</v>
      </c>
      <c r="C104" s="523">
        <f>MIN($B$32,$B$44,$B$56,$B$68,$B$80)</f>
        <v>1066.3800000000001</v>
      </c>
      <c r="D104" s="523">
        <f>MAX($B$32,$B$44,$B$56,$B$68,$B$80)</f>
        <v>2645.56</v>
      </c>
      <c r="E104" s="523">
        <f t="shared" si="2"/>
        <v>1579.1799999999998</v>
      </c>
      <c r="F104" s="523">
        <f>AVERAGE($B$32,$B$44,$B$56,$B$68,$B$80)</f>
        <v>1844.7529999999999</v>
      </c>
      <c r="G104" s="31">
        <f t="shared" si="3"/>
        <v>1.1136450245642804E-2</v>
      </c>
    </row>
    <row r="105" spans="1:7" x14ac:dyDescent="0.2">
      <c r="A105" s="522">
        <v>43952</v>
      </c>
      <c r="B105" s="523">
        <v>2322.2020000000002</v>
      </c>
      <c r="C105" s="523">
        <f>MIN($B$33,$B$45,$B$57,$B$69,$B$81)</f>
        <v>1547.944</v>
      </c>
      <c r="D105" s="523">
        <f>MAX($B$33,$B$45,$B$57,$B$69,$B$81)</f>
        <v>2966.2649999999999</v>
      </c>
      <c r="E105" s="523">
        <f t="shared" si="2"/>
        <v>1418.3209999999999</v>
      </c>
      <c r="F105" s="523">
        <f>AVERAGE($B$33,$B$45,$B$57,$B$69,$B$81)</f>
        <v>2255.2194</v>
      </c>
      <c r="G105" s="31">
        <f t="shared" si="3"/>
        <v>2.9701145706710452E-2</v>
      </c>
    </row>
    <row r="106" spans="1:7" x14ac:dyDescent="0.2">
      <c r="A106" s="522">
        <v>43983</v>
      </c>
      <c r="B106" s="523">
        <v>2679.04</v>
      </c>
      <c r="C106" s="523">
        <f>MIN($B$34,$B$46,$B$58,$B$70,$B$82)</f>
        <v>2005.4749999999999</v>
      </c>
      <c r="D106" s="523">
        <f>MAX($B$34,$B$46,$B$58,$B$70,$B$82)</f>
        <v>3186.0320000000002</v>
      </c>
      <c r="E106" s="523">
        <f t="shared" si="2"/>
        <v>1180.5570000000002</v>
      </c>
      <c r="F106" s="523">
        <f>AVERAGE($B$34,$B$46,$B$58,$B$70,$B$82)</f>
        <v>2588.1578</v>
      </c>
      <c r="G106" s="31">
        <f t="shared" si="3"/>
        <v>3.5114628636631062E-2</v>
      </c>
    </row>
    <row r="107" spans="1:7" x14ac:dyDescent="0.2">
      <c r="A107" s="522">
        <v>44013</v>
      </c>
      <c r="B107" s="523">
        <v>2911.422</v>
      </c>
      <c r="C107" s="523">
        <f>MIN($B$35,$B$47,$B$59,$B$71,$B$83)</f>
        <v>2381.9940000000001</v>
      </c>
      <c r="D107" s="523">
        <f>MAX($B$35,$B$47,$B$59,$B$71,$B$83)</f>
        <v>3318.1390000000001</v>
      </c>
      <c r="E107" s="523">
        <f t="shared" si="2"/>
        <v>936.14499999999998</v>
      </c>
      <c r="F107" s="523">
        <f>AVERAGE($B$35,$B$47,$B$59,$B$71,$B$83)</f>
        <v>2815.7368000000001</v>
      </c>
      <c r="G107" s="31">
        <f t="shared" si="3"/>
        <v>3.3982295504324078E-2</v>
      </c>
    </row>
    <row r="108" spans="1:7" x14ac:dyDescent="0.2">
      <c r="A108" s="522">
        <v>44044</v>
      </c>
      <c r="B108" s="523">
        <v>3125.0659999999998</v>
      </c>
      <c r="C108" s="523">
        <f>MIN($B$36,$B$48,$B$60,$B$72,$B$84)</f>
        <v>2617.5360000000001</v>
      </c>
      <c r="D108" s="523">
        <f>MAX($B$36,$B$48,$B$60,$B$72,$B$84)</f>
        <v>3441.3249999999998</v>
      </c>
      <c r="E108" s="523">
        <f t="shared" si="2"/>
        <v>823.78899999999976</v>
      </c>
      <c r="F108" s="523">
        <f>AVERAGE($B$36,$B$48,$B$60,$B$72,$B$84)</f>
        <v>3063.7572</v>
      </c>
      <c r="G108" s="31">
        <f t="shared" si="3"/>
        <v>2.0010985204702125E-2</v>
      </c>
    </row>
    <row r="109" spans="1:7" x14ac:dyDescent="0.2">
      <c r="A109" s="522">
        <v>44075</v>
      </c>
      <c r="B109" s="523">
        <v>3521.55</v>
      </c>
      <c r="C109" s="523">
        <f>MIN($B$37,$B$49,$B$61,$B$73,$B$85)</f>
        <v>2951.0619999999999</v>
      </c>
      <c r="D109" s="523">
        <f>MAX($B$37,$B$49,$B$61,$B$73,$B$85)</f>
        <v>3705.1610000000001</v>
      </c>
      <c r="E109" s="523">
        <f t="shared" si="2"/>
        <v>754.09900000000016</v>
      </c>
      <c r="F109" s="523">
        <f>AVERAGE($B$37,$B$49,$B$61,$B$73,$B$85)</f>
        <v>3404.9093999999996</v>
      </c>
      <c r="G109" s="31">
        <f t="shared" si="3"/>
        <v>3.4256594316430355E-2</v>
      </c>
    </row>
    <row r="110" spans="1:7" x14ac:dyDescent="0.2">
      <c r="A110" s="522">
        <v>44105</v>
      </c>
      <c r="B110" s="523">
        <v>3820.5169999999998</v>
      </c>
      <c r="C110" s="523">
        <f>MIN($B$38,$B$50,$B$62,$B$74,$B$86)</f>
        <v>3236.9490000000001</v>
      </c>
      <c r="D110" s="523">
        <f>MAX($B$38,$B$50,$B$62,$B$74,$B$86)</f>
        <v>4012.723</v>
      </c>
      <c r="E110" s="523">
        <f t="shared" si="2"/>
        <v>775.77399999999989</v>
      </c>
      <c r="F110" s="523">
        <f>AVERAGE($B$38,$B$50,$B$62,$B$74,$B$86)</f>
        <v>3719.1433999999999</v>
      </c>
      <c r="G110" s="31">
        <f t="shared" si="3"/>
        <v>2.7257244235325828E-2</v>
      </c>
    </row>
    <row r="111" spans="1:7" x14ac:dyDescent="0.2">
      <c r="A111" s="522">
        <v>44136</v>
      </c>
      <c r="B111" s="523">
        <v>3736.3029999999999</v>
      </c>
      <c r="C111" s="523">
        <f>MIN($B$39,$B$51,$B$63,$B$75,$B$87)</f>
        <v>3030.7739999999999</v>
      </c>
      <c r="D111" s="523">
        <f>MAX($B$39,$B$51,$B$63,$B$75,$B$87)</f>
        <v>3976.5810000000001</v>
      </c>
      <c r="E111" s="523">
        <f t="shared" si="2"/>
        <v>945.80700000000024</v>
      </c>
      <c r="F111" s="523">
        <f>AVERAGE($B$39,$B$51,$B$63,$B$75,$B$87)</f>
        <v>3614.0616</v>
      </c>
      <c r="G111" s="31">
        <f t="shared" si="3"/>
        <v>3.3823828570049841E-2</v>
      </c>
    </row>
    <row r="112" spans="1:7" x14ac:dyDescent="0.2">
      <c r="A112" s="524">
        <v>44166</v>
      </c>
      <c r="B112" s="523">
        <v>3267.076</v>
      </c>
      <c r="C112" s="525">
        <f>MIN($B$40,$B$52,$B$64,$B$76,$B$88)</f>
        <v>2709.0129999999999</v>
      </c>
      <c r="D112" s="525">
        <f>MAX($B$40,$B$52,$B$64,$B$76,$B$88)</f>
        <v>3666.6320000000001</v>
      </c>
      <c r="E112" s="525">
        <f t="shared" si="2"/>
        <v>957.61900000000014</v>
      </c>
      <c r="F112" s="525">
        <f>AVERAGE($B$40,$B$52,$B$64,$B$76,$B$88)</f>
        <v>3169.2824000000001</v>
      </c>
      <c r="G112" s="526">
        <f t="shared" si="3"/>
        <v>3.0856701188887392E-2</v>
      </c>
    </row>
    <row r="113" spans="1:5" x14ac:dyDescent="0.2">
      <c r="A113" s="376" t="s">
        <v>552</v>
      </c>
    </row>
    <row r="114" spans="1:5" x14ac:dyDescent="0.2">
      <c r="A114" t="s">
        <v>589</v>
      </c>
    </row>
    <row r="115" spans="1:5" x14ac:dyDescent="0.2">
      <c r="A115" s="410" t="s">
        <v>590</v>
      </c>
    </row>
    <row r="116" spans="1:5" x14ac:dyDescent="0.2">
      <c r="A116" s="380" t="s">
        <v>585</v>
      </c>
    </row>
    <row r="117" spans="1:5" x14ac:dyDescent="0.2">
      <c r="A117" s="4"/>
      <c r="B117" s="75" t="s">
        <v>360</v>
      </c>
    </row>
    <row r="118" spans="1:5" x14ac:dyDescent="0.2">
      <c r="A118" s="2">
        <v>67</v>
      </c>
      <c r="B118" s="17">
        <v>0</v>
      </c>
      <c r="E118" s="1"/>
    </row>
    <row r="119" spans="1:5" x14ac:dyDescent="0.2">
      <c r="A119" s="2">
        <v>67</v>
      </c>
      <c r="B119" s="17">
        <v>5000</v>
      </c>
    </row>
    <row r="121" spans="1:5" x14ac:dyDescent="0.2">
      <c r="A121" s="4"/>
      <c r="B121" s="75" t="s">
        <v>360</v>
      </c>
    </row>
    <row r="122" spans="1:5" x14ac:dyDescent="0.2">
      <c r="A122" s="2">
        <v>67</v>
      </c>
      <c r="B122" s="92">
        <v>-0.5</v>
      </c>
    </row>
    <row r="123" spans="1:5" x14ac:dyDescent="0.2">
      <c r="A123" s="2">
        <v>67</v>
      </c>
      <c r="B123" s="92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6.7109375" style="131" customWidth="1"/>
    <col min="18" max="18" width="15.5703125" style="131" customWidth="1"/>
    <col min="19" max="26" width="9.140625" style="131"/>
    <col min="27" max="28" width="9.140625" style="133"/>
    <col min="29" max="16384" width="9.140625" style="131"/>
  </cols>
  <sheetData>
    <row r="1" spans="1:19" x14ac:dyDescent="0.25">
      <c r="A1" s="187"/>
    </row>
    <row r="2" spans="1:19" ht="15.75" x14ac:dyDescent="0.25">
      <c r="A2" s="403" t="s">
        <v>550</v>
      </c>
      <c r="L2" s="133"/>
    </row>
    <row r="3" spans="1:19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L3" s="133"/>
      <c r="Q3" s="137"/>
    </row>
    <row r="4" spans="1:19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L4" s="133"/>
      <c r="Q4" s="137"/>
    </row>
    <row r="5" spans="1:19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L5" s="133"/>
      <c r="Q5" s="180" t="s">
        <v>361</v>
      </c>
      <c r="R5" s="181"/>
    </row>
    <row r="6" spans="1:19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331" t="s">
        <v>79</v>
      </c>
      <c r="R6" s="332" t="s">
        <v>314</v>
      </c>
      <c r="S6" s="330"/>
    </row>
    <row r="7" spans="1:19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333" t="s">
        <v>80</v>
      </c>
      <c r="R7" s="334" t="s">
        <v>315</v>
      </c>
      <c r="S7" s="330"/>
    </row>
    <row r="8" spans="1:19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333" t="s">
        <v>81</v>
      </c>
      <c r="R8" s="334" t="s">
        <v>316</v>
      </c>
      <c r="S8" s="330"/>
    </row>
    <row r="9" spans="1:19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335" t="s">
        <v>82</v>
      </c>
      <c r="R9" s="336" t="s">
        <v>313</v>
      </c>
      <c r="S9" s="330"/>
    </row>
    <row r="10" spans="1:19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R10" s="42"/>
    </row>
    <row r="11" spans="1:19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9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9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9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9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9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2" spans="1:12" x14ac:dyDescent="0.25">
      <c r="A22" s="144"/>
      <c r="B22" s="144"/>
      <c r="C22" s="144"/>
      <c r="D22" s="144"/>
      <c r="E22" s="144"/>
      <c r="F22" s="144"/>
      <c r="G22" s="144"/>
      <c r="H22" s="144"/>
      <c r="I22" s="144"/>
      <c r="J22" s="144"/>
    </row>
    <row r="24" spans="1:12" x14ac:dyDescent="0.25">
      <c r="A24"/>
      <c r="B24"/>
      <c r="C24" s="579" t="s">
        <v>77</v>
      </c>
      <c r="D24" s="579"/>
      <c r="E24" s="579"/>
      <c r="F24" s="579"/>
      <c r="G24" s="579"/>
      <c r="H24" s="32"/>
      <c r="I24" s="579" t="s">
        <v>78</v>
      </c>
      <c r="J24" s="579"/>
      <c r="K24" s="579"/>
      <c r="L24" s="579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0" t="s">
        <v>79</v>
      </c>
      <c r="C26" s="83">
        <v>403.97477800000001</v>
      </c>
      <c r="D26" s="83">
        <v>430.870183</v>
      </c>
      <c r="E26" s="83">
        <v>418.32286499999998</v>
      </c>
      <c r="F26" s="83">
        <v>369.52920576999998</v>
      </c>
      <c r="G26" s="83">
        <v>356.22188999999997</v>
      </c>
      <c r="H26" s="142"/>
      <c r="I26" s="20">
        <f t="shared" ref="I26:L28" si="0">D26-C26</f>
        <v>26.895404999999982</v>
      </c>
      <c r="J26" s="20">
        <f t="shared" si="0"/>
        <v>-12.547318000000018</v>
      </c>
      <c r="K26" s="20">
        <f t="shared" si="0"/>
        <v>-48.793659230000003</v>
      </c>
      <c r="L26" s="20">
        <f t="shared" si="0"/>
        <v>-13.307315770000002</v>
      </c>
    </row>
    <row r="27" spans="1:12" x14ac:dyDescent="0.25">
      <c r="A27"/>
      <c r="B27" s="10" t="s">
        <v>80</v>
      </c>
      <c r="C27" s="83">
        <v>180.30641199999999</v>
      </c>
      <c r="D27" s="83">
        <v>198.44550699999999</v>
      </c>
      <c r="E27" s="83">
        <v>200.078564</v>
      </c>
      <c r="F27" s="83">
        <v>186.14784784</v>
      </c>
      <c r="G27" s="83">
        <v>166.14846</v>
      </c>
      <c r="H27" s="142"/>
      <c r="I27" s="20">
        <f t="shared" si="0"/>
        <v>18.139094999999998</v>
      </c>
      <c r="J27" s="20">
        <f t="shared" si="0"/>
        <v>1.633057000000008</v>
      </c>
      <c r="K27" s="20">
        <f t="shared" si="0"/>
        <v>-13.930716160000003</v>
      </c>
      <c r="L27" s="20">
        <f t="shared" si="0"/>
        <v>-19.999387839999997</v>
      </c>
    </row>
    <row r="28" spans="1:12" x14ac:dyDescent="0.25">
      <c r="A28"/>
      <c r="B28" s="10" t="s">
        <v>81</v>
      </c>
      <c r="C28" s="83">
        <v>144.08330799999999</v>
      </c>
      <c r="D28" s="83">
        <v>145.293667</v>
      </c>
      <c r="E28" s="83">
        <v>137.12111100000001</v>
      </c>
      <c r="F28" s="83">
        <v>128.97813572999999</v>
      </c>
      <c r="G28" s="83">
        <v>128.59074799999999</v>
      </c>
      <c r="H28" s="142"/>
      <c r="I28" s="20">
        <f t="shared" si="0"/>
        <v>1.2103590000000111</v>
      </c>
      <c r="J28" s="20">
        <f t="shared" si="0"/>
        <v>-8.1725559999999859</v>
      </c>
      <c r="K28" s="20">
        <f t="shared" si="0"/>
        <v>-8.1429752700000222</v>
      </c>
      <c r="L28" s="20">
        <f t="shared" si="0"/>
        <v>-0.38738773000000037</v>
      </c>
    </row>
    <row r="29" spans="1:12" x14ac:dyDescent="0.25">
      <c r="A29"/>
      <c r="B29" s="361" t="s">
        <v>82</v>
      </c>
      <c r="C29" s="362">
        <v>728.36449800000003</v>
      </c>
      <c r="D29" s="362">
        <v>774.60935700000005</v>
      </c>
      <c r="E29" s="362">
        <v>755.52254000000005</v>
      </c>
      <c r="F29" s="362">
        <v>687.85129632999997</v>
      </c>
      <c r="G29" s="362">
        <v>650.96110999999996</v>
      </c>
      <c r="H29" s="9"/>
      <c r="I29" s="363">
        <f>+SUM(I26:I28)</f>
        <v>46.244858999999991</v>
      </c>
      <c r="J29" s="363">
        <f>+SUM(J26:J28)</f>
        <v>-19.086816999999996</v>
      </c>
      <c r="K29" s="363">
        <f>+SUM(K26:K28)</f>
        <v>-70.867350660000028</v>
      </c>
      <c r="L29" s="363">
        <f>+SUM(L26:L28)</f>
        <v>-33.69409134</v>
      </c>
    </row>
    <row r="30" spans="1:12" x14ac:dyDescent="0.25">
      <c r="A30" s="367" t="s">
        <v>552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89"/>
    </row>
    <row r="33" spans="1:7" x14ac:dyDescent="0.25">
      <c r="A33" s="147"/>
      <c r="B33" s="147"/>
      <c r="C33" s="147" t="s">
        <v>317</v>
      </c>
      <c r="D33" s="147" t="s">
        <v>239</v>
      </c>
      <c r="E33" s="468" t="s">
        <v>238</v>
      </c>
      <c r="F33" s="468" t="s">
        <v>480</v>
      </c>
    </row>
    <row r="34" spans="1:7" x14ac:dyDescent="0.25">
      <c r="A34" s="147">
        <f t="shared" ref="A34:A45" si="1">YEAR(B34)</f>
        <v>2016</v>
      </c>
      <c r="B34" s="444">
        <v>42370</v>
      </c>
      <c r="C34" s="445">
        <v>60.568714999999997</v>
      </c>
      <c r="D34" s="141" t="e">
        <v>#N/A</v>
      </c>
      <c r="E34" s="446"/>
      <c r="F34" s="446">
        <v>60.568714999999997</v>
      </c>
      <c r="G34" s="138"/>
    </row>
    <row r="35" spans="1:7" x14ac:dyDescent="0.25">
      <c r="A35" s="147">
        <f t="shared" si="1"/>
        <v>2016</v>
      </c>
      <c r="B35" s="444">
        <v>42401</v>
      </c>
      <c r="C35" s="445">
        <v>57.328505999999997</v>
      </c>
      <c r="D35" s="141" t="e">
        <v>#N/A</v>
      </c>
      <c r="E35" s="527">
        <f>AVERAGEIF($A$34:$A$45,A35,$F$34:$F$45)</f>
        <v>60.697041500000012</v>
      </c>
      <c r="F35" s="446">
        <v>57.328505999999997</v>
      </c>
      <c r="G35" s="138"/>
    </row>
    <row r="36" spans="1:7" x14ac:dyDescent="0.25">
      <c r="A36" s="147">
        <f t="shared" si="1"/>
        <v>2016</v>
      </c>
      <c r="B36" s="444">
        <v>42430</v>
      </c>
      <c r="C36" s="445">
        <v>55.327888000000002</v>
      </c>
      <c r="D36" s="141" t="e">
        <v>#N/A</v>
      </c>
      <c r="E36" s="527">
        <f>AVERAGEIF($A$34:$A$45,A36,$F$34:$F$45)</f>
        <v>60.697041500000012</v>
      </c>
      <c r="F36" s="446">
        <v>55.327888000000002</v>
      </c>
      <c r="G36" s="416"/>
    </row>
    <row r="37" spans="1:7" x14ac:dyDescent="0.25">
      <c r="A37" s="147">
        <f t="shared" si="1"/>
        <v>2016</v>
      </c>
      <c r="B37" s="444">
        <v>42461</v>
      </c>
      <c r="C37" s="445">
        <v>48.216355</v>
      </c>
      <c r="D37" s="141" t="e">
        <v>#N/A</v>
      </c>
      <c r="E37" s="527">
        <f t="shared" ref="E37:E43" si="2">AVERAGEIF($A$34:$A$45,A37,$F$34:$F$45)</f>
        <v>60.697041500000012</v>
      </c>
      <c r="F37" s="446">
        <v>48.216355</v>
      </c>
      <c r="G37" s="138"/>
    </row>
    <row r="38" spans="1:7" x14ac:dyDescent="0.25">
      <c r="A38" s="147">
        <f t="shared" si="1"/>
        <v>2016</v>
      </c>
      <c r="B38" s="444">
        <v>42491</v>
      </c>
      <c r="C38" s="445">
        <v>53.123077000000002</v>
      </c>
      <c r="D38" s="141" t="e">
        <v>#N/A</v>
      </c>
      <c r="E38" s="527">
        <f t="shared" si="2"/>
        <v>60.697041500000012</v>
      </c>
      <c r="F38" s="446">
        <v>53.123077000000002</v>
      </c>
      <c r="G38" s="138"/>
    </row>
    <row r="39" spans="1:7" x14ac:dyDescent="0.25">
      <c r="A39" s="147">
        <f t="shared" si="1"/>
        <v>2016</v>
      </c>
      <c r="B39" s="444">
        <v>42522</v>
      </c>
      <c r="C39" s="445">
        <v>59.513340999999997</v>
      </c>
      <c r="D39" s="141" t="e">
        <v>#N/A</v>
      </c>
      <c r="E39" s="527">
        <f t="shared" si="2"/>
        <v>60.697041500000012</v>
      </c>
      <c r="F39" s="446">
        <v>59.513340999999997</v>
      </c>
      <c r="G39" s="138"/>
    </row>
    <row r="40" spans="1:7" x14ac:dyDescent="0.25">
      <c r="A40" s="147">
        <f t="shared" si="1"/>
        <v>2016</v>
      </c>
      <c r="B40" s="444">
        <v>42552</v>
      </c>
      <c r="C40" s="445">
        <v>61.783814</v>
      </c>
      <c r="D40" s="141" t="e">
        <v>#N/A</v>
      </c>
      <c r="E40" s="527">
        <f t="shared" si="2"/>
        <v>60.697041500000012</v>
      </c>
      <c r="F40" s="446">
        <v>61.783814</v>
      </c>
      <c r="G40" s="138"/>
    </row>
    <row r="41" spans="1:7" x14ac:dyDescent="0.25">
      <c r="A41" s="147">
        <f t="shared" si="1"/>
        <v>2016</v>
      </c>
      <c r="B41" s="444">
        <v>42583</v>
      </c>
      <c r="C41" s="445">
        <v>68.246998000000005</v>
      </c>
      <c r="D41" s="141" t="e">
        <v>#N/A</v>
      </c>
      <c r="E41" s="527">
        <f t="shared" si="2"/>
        <v>60.697041500000012</v>
      </c>
      <c r="F41" s="446">
        <v>68.246998000000005</v>
      </c>
      <c r="G41" s="138"/>
    </row>
    <row r="42" spans="1:7" x14ac:dyDescent="0.25">
      <c r="A42" s="147">
        <f t="shared" si="1"/>
        <v>2016</v>
      </c>
      <c r="B42" s="444">
        <v>42614</v>
      </c>
      <c r="C42" s="445">
        <v>65.069716999999997</v>
      </c>
      <c r="D42" s="141" t="e">
        <v>#N/A</v>
      </c>
      <c r="E42" s="527">
        <f t="shared" si="2"/>
        <v>60.697041500000012</v>
      </c>
      <c r="F42" s="446">
        <v>65.069716999999997</v>
      </c>
      <c r="G42" s="138"/>
    </row>
    <row r="43" spans="1:7" x14ac:dyDescent="0.25">
      <c r="A43" s="147">
        <f t="shared" si="1"/>
        <v>2016</v>
      </c>
      <c r="B43" s="444">
        <v>42644</v>
      </c>
      <c r="C43" s="445">
        <v>68.725230999999994</v>
      </c>
      <c r="D43" s="141" t="e">
        <v>#N/A</v>
      </c>
      <c r="E43" s="527">
        <f t="shared" si="2"/>
        <v>60.697041500000012</v>
      </c>
      <c r="F43" s="446">
        <v>68.725230999999994</v>
      </c>
      <c r="G43" s="138"/>
    </row>
    <row r="44" spans="1:7" x14ac:dyDescent="0.25">
      <c r="A44" s="147">
        <f t="shared" si="1"/>
        <v>2016</v>
      </c>
      <c r="B44" s="444">
        <v>42675</v>
      </c>
      <c r="C44" s="445">
        <v>67.149752000000007</v>
      </c>
      <c r="D44" s="141" t="e">
        <v>#N/A</v>
      </c>
      <c r="E44" s="527">
        <f>AVERAGEIF($A$34:$A$45,A44,$F$34:$F$45)</f>
        <v>60.697041500000012</v>
      </c>
      <c r="F44" s="446">
        <v>67.149752000000007</v>
      </c>
      <c r="G44" s="138"/>
    </row>
    <row r="45" spans="1:7" x14ac:dyDescent="0.25">
      <c r="A45" s="147">
        <f t="shared" si="1"/>
        <v>2016</v>
      </c>
      <c r="B45" s="444">
        <v>42705</v>
      </c>
      <c r="C45" s="445">
        <v>63.311104</v>
      </c>
      <c r="D45" s="141" t="e">
        <v>#N/A</v>
      </c>
      <c r="E45" s="446"/>
      <c r="F45" s="446">
        <v>63.311104</v>
      </c>
      <c r="G45" s="138"/>
    </row>
    <row r="46" spans="1:7" x14ac:dyDescent="0.25">
      <c r="A46" s="147">
        <f t="shared" ref="A46:A93" si="3">YEAR(B46)</f>
        <v>2017</v>
      </c>
      <c r="B46" s="444">
        <v>42736</v>
      </c>
      <c r="C46" s="445">
        <v>68.414385999999993</v>
      </c>
      <c r="D46" s="141" t="e">
        <v>#N/A</v>
      </c>
      <c r="E46" s="446"/>
      <c r="F46" s="446">
        <v>68.414385999999993</v>
      </c>
      <c r="G46" s="138"/>
    </row>
    <row r="47" spans="1:7" x14ac:dyDescent="0.25">
      <c r="A47" s="147">
        <f t="shared" si="3"/>
        <v>2017</v>
      </c>
      <c r="B47" s="444">
        <v>42767</v>
      </c>
      <c r="C47" s="445">
        <v>64.389031000000003</v>
      </c>
      <c r="D47" s="141" t="e">
        <v>#N/A</v>
      </c>
      <c r="E47" s="446">
        <f t="shared" ref="E47:E56" si="4">AVERAGEIF($A$46:$A$107,A47,$F$46:$F$107)</f>
        <v>64.550779750000018</v>
      </c>
      <c r="F47" s="446">
        <v>64.389031000000003</v>
      </c>
      <c r="G47" s="138"/>
    </row>
    <row r="48" spans="1:7" x14ac:dyDescent="0.25">
      <c r="A48" s="147">
        <f t="shared" si="3"/>
        <v>2017</v>
      </c>
      <c r="B48" s="444">
        <v>42795</v>
      </c>
      <c r="C48" s="445">
        <v>64.335048</v>
      </c>
      <c r="D48" s="141" t="e">
        <v>#N/A</v>
      </c>
      <c r="E48" s="446">
        <f t="shared" si="4"/>
        <v>64.550779750000018</v>
      </c>
      <c r="F48" s="446">
        <v>64.335048</v>
      </c>
      <c r="G48" s="416"/>
    </row>
    <row r="49" spans="1:7" x14ac:dyDescent="0.25">
      <c r="A49" s="147">
        <f t="shared" si="3"/>
        <v>2017</v>
      </c>
      <c r="B49" s="444">
        <v>42826</v>
      </c>
      <c r="C49" s="445">
        <v>58.753723000000001</v>
      </c>
      <c r="D49" s="141" t="e">
        <v>#N/A</v>
      </c>
      <c r="E49" s="446">
        <f t="shared" si="4"/>
        <v>64.550779750000018</v>
      </c>
      <c r="F49" s="446">
        <v>58.753723000000001</v>
      </c>
      <c r="G49" s="138"/>
    </row>
    <row r="50" spans="1:7" x14ac:dyDescent="0.25">
      <c r="A50" s="147">
        <f t="shared" si="3"/>
        <v>2017</v>
      </c>
      <c r="B50" s="444">
        <v>42856</v>
      </c>
      <c r="C50" s="445">
        <v>62.115414000000001</v>
      </c>
      <c r="D50" s="141" t="e">
        <v>#N/A</v>
      </c>
      <c r="E50" s="446">
        <f t="shared" si="4"/>
        <v>64.550779750000018</v>
      </c>
      <c r="F50" s="446">
        <v>62.115414000000001</v>
      </c>
      <c r="G50" s="138"/>
    </row>
    <row r="51" spans="1:7" x14ac:dyDescent="0.25">
      <c r="A51" s="147">
        <f t="shared" si="3"/>
        <v>2017</v>
      </c>
      <c r="B51" s="444">
        <v>42887</v>
      </c>
      <c r="C51" s="445">
        <v>66.228987000000004</v>
      </c>
      <c r="D51" s="141" t="e">
        <v>#N/A</v>
      </c>
      <c r="E51" s="446">
        <f t="shared" si="4"/>
        <v>64.550779750000018</v>
      </c>
      <c r="F51" s="446">
        <v>66.228987000000004</v>
      </c>
      <c r="G51" s="138"/>
    </row>
    <row r="52" spans="1:7" x14ac:dyDescent="0.25">
      <c r="A52" s="147">
        <f t="shared" si="3"/>
        <v>2017</v>
      </c>
      <c r="B52" s="444">
        <v>42917</v>
      </c>
      <c r="C52" s="445">
        <v>62.966363999999999</v>
      </c>
      <c r="D52" s="141" t="e">
        <v>#N/A</v>
      </c>
      <c r="E52" s="446">
        <f t="shared" si="4"/>
        <v>64.550779750000018</v>
      </c>
      <c r="F52" s="446">
        <v>62.966363999999999</v>
      </c>
      <c r="G52" s="138"/>
    </row>
    <row r="53" spans="1:7" x14ac:dyDescent="0.25">
      <c r="A53" s="147">
        <f t="shared" si="3"/>
        <v>2017</v>
      </c>
      <c r="B53" s="444">
        <v>42948</v>
      </c>
      <c r="C53" s="445">
        <v>70.582329999999999</v>
      </c>
      <c r="D53" s="141" t="e">
        <v>#N/A</v>
      </c>
      <c r="E53" s="446">
        <f t="shared" si="4"/>
        <v>64.550779750000018</v>
      </c>
      <c r="F53" s="446">
        <v>70.582329999999999</v>
      </c>
      <c r="G53" s="138"/>
    </row>
    <row r="54" spans="1:7" x14ac:dyDescent="0.25">
      <c r="A54" s="147">
        <f t="shared" si="3"/>
        <v>2017</v>
      </c>
      <c r="B54" s="444">
        <v>42979</v>
      </c>
      <c r="C54" s="445">
        <v>62.891468000000003</v>
      </c>
      <c r="D54" s="141" t="e">
        <v>#N/A</v>
      </c>
      <c r="E54" s="446">
        <f t="shared" si="4"/>
        <v>64.550779750000018</v>
      </c>
      <c r="F54" s="446">
        <v>62.891468000000003</v>
      </c>
      <c r="G54" s="138"/>
    </row>
    <row r="55" spans="1:7" x14ac:dyDescent="0.25">
      <c r="A55" s="147">
        <f t="shared" si="3"/>
        <v>2017</v>
      </c>
      <c r="B55" s="444">
        <v>43009</v>
      </c>
      <c r="C55" s="445">
        <v>66.367608000000004</v>
      </c>
      <c r="D55" s="141" t="e">
        <v>#N/A</v>
      </c>
      <c r="E55" s="446">
        <f t="shared" si="4"/>
        <v>64.550779750000018</v>
      </c>
      <c r="F55" s="446">
        <v>66.367608000000004</v>
      </c>
      <c r="G55" s="138"/>
    </row>
    <row r="56" spans="1:7" x14ac:dyDescent="0.25">
      <c r="A56" s="147">
        <f t="shared" si="3"/>
        <v>2017</v>
      </c>
      <c r="B56" s="444">
        <v>43040</v>
      </c>
      <c r="C56" s="445">
        <v>64.345232999999993</v>
      </c>
      <c r="D56" s="141" t="e">
        <v>#N/A</v>
      </c>
      <c r="E56" s="446">
        <f t="shared" si="4"/>
        <v>64.550779750000018</v>
      </c>
      <c r="F56" s="446">
        <v>64.345232999999993</v>
      </c>
      <c r="G56" s="138"/>
    </row>
    <row r="57" spans="1:7" x14ac:dyDescent="0.25">
      <c r="A57" s="147">
        <f t="shared" si="3"/>
        <v>2017</v>
      </c>
      <c r="B57" s="444">
        <v>43070</v>
      </c>
      <c r="C57" s="445">
        <v>63.219765000000002</v>
      </c>
      <c r="D57" s="141" t="e">
        <v>#N/A</v>
      </c>
      <c r="E57" s="446"/>
      <c r="F57" s="446">
        <v>63.219765000000002</v>
      </c>
      <c r="G57" s="138"/>
    </row>
    <row r="58" spans="1:7" x14ac:dyDescent="0.25">
      <c r="A58" s="147">
        <f t="shared" si="3"/>
        <v>2018</v>
      </c>
      <c r="B58" s="444">
        <v>43101</v>
      </c>
      <c r="C58" s="445">
        <v>61.936683000000002</v>
      </c>
      <c r="D58" s="141" t="e">
        <v>#N/A</v>
      </c>
      <c r="E58" s="446"/>
      <c r="F58" s="446">
        <v>61.936683000000002</v>
      </c>
      <c r="G58" s="138"/>
    </row>
    <row r="59" spans="1:7" x14ac:dyDescent="0.25">
      <c r="A59" s="147">
        <f t="shared" si="3"/>
        <v>2018</v>
      </c>
      <c r="B59" s="444">
        <v>43132</v>
      </c>
      <c r="C59" s="445">
        <v>60.235142000000003</v>
      </c>
      <c r="D59" s="141" t="e">
        <v>#N/A</v>
      </c>
      <c r="E59" s="446">
        <f t="shared" ref="E59:E68" si="5">AVERAGEIF($A$46:$A$107,A59,$F$46:$F$107)</f>
        <v>62.960211666666659</v>
      </c>
      <c r="F59" s="446">
        <v>60.235142000000003</v>
      </c>
      <c r="G59" s="138"/>
    </row>
    <row r="60" spans="1:7" x14ac:dyDescent="0.25">
      <c r="A60" s="147">
        <f t="shared" si="3"/>
        <v>2018</v>
      </c>
      <c r="B60" s="444">
        <v>43160</v>
      </c>
      <c r="C60" s="445">
        <v>65.467141999999996</v>
      </c>
      <c r="D60" s="141" t="e">
        <v>#N/A</v>
      </c>
      <c r="E60" s="446">
        <f t="shared" si="5"/>
        <v>62.960211666666659</v>
      </c>
      <c r="F60" s="446">
        <v>65.467141999999996</v>
      </c>
      <c r="G60" s="416"/>
    </row>
    <row r="61" spans="1:7" x14ac:dyDescent="0.25">
      <c r="A61" s="147">
        <f t="shared" si="3"/>
        <v>2018</v>
      </c>
      <c r="B61" s="444">
        <v>43191</v>
      </c>
      <c r="C61" s="445">
        <v>58.032114</v>
      </c>
      <c r="D61" s="141" t="e">
        <v>#N/A</v>
      </c>
      <c r="E61" s="446">
        <f t="shared" si="5"/>
        <v>62.960211666666659</v>
      </c>
      <c r="F61" s="446">
        <v>58.032114</v>
      </c>
      <c r="G61" s="138"/>
    </row>
    <row r="62" spans="1:7" x14ac:dyDescent="0.25">
      <c r="A62" s="147">
        <f t="shared" si="3"/>
        <v>2018</v>
      </c>
      <c r="B62" s="444">
        <v>43221</v>
      </c>
      <c r="C62" s="445">
        <v>61.195974999999997</v>
      </c>
      <c r="D62" s="141" t="e">
        <v>#N/A</v>
      </c>
      <c r="E62" s="446">
        <f t="shared" si="5"/>
        <v>62.960211666666659</v>
      </c>
      <c r="F62" s="446">
        <v>61.195974999999997</v>
      </c>
      <c r="G62" s="138"/>
    </row>
    <row r="63" spans="1:7" x14ac:dyDescent="0.25">
      <c r="A63" s="147">
        <f t="shared" si="3"/>
        <v>2018</v>
      </c>
      <c r="B63" s="444">
        <v>43252</v>
      </c>
      <c r="C63" s="445">
        <v>61.557372000000001</v>
      </c>
      <c r="D63" s="141" t="e">
        <v>#N/A</v>
      </c>
      <c r="E63" s="446">
        <f t="shared" si="5"/>
        <v>62.960211666666659</v>
      </c>
      <c r="F63" s="446">
        <v>61.557372000000001</v>
      </c>
      <c r="G63" s="138"/>
    </row>
    <row r="64" spans="1:7" x14ac:dyDescent="0.25">
      <c r="A64" s="147">
        <f t="shared" si="3"/>
        <v>2018</v>
      </c>
      <c r="B64" s="444">
        <v>43282</v>
      </c>
      <c r="C64" s="445">
        <v>62.945245999999997</v>
      </c>
      <c r="D64" s="141" t="e">
        <v>#N/A</v>
      </c>
      <c r="E64" s="446">
        <f t="shared" si="5"/>
        <v>62.960211666666659</v>
      </c>
      <c r="F64" s="446">
        <v>62.945245999999997</v>
      </c>
      <c r="G64" s="138"/>
    </row>
    <row r="65" spans="1:7" x14ac:dyDescent="0.25">
      <c r="A65" s="147">
        <f t="shared" si="3"/>
        <v>2018</v>
      </c>
      <c r="B65" s="444">
        <v>43313</v>
      </c>
      <c r="C65" s="445">
        <v>69.301237999999998</v>
      </c>
      <c r="D65" s="141" t="e">
        <v>#N/A</v>
      </c>
      <c r="E65" s="446">
        <f t="shared" si="5"/>
        <v>62.960211666666659</v>
      </c>
      <c r="F65" s="446">
        <v>69.301237999999998</v>
      </c>
      <c r="G65" s="138"/>
    </row>
    <row r="66" spans="1:7" x14ac:dyDescent="0.25">
      <c r="A66" s="147">
        <f t="shared" si="3"/>
        <v>2018</v>
      </c>
      <c r="B66" s="444">
        <v>43344</v>
      </c>
      <c r="C66" s="445">
        <v>62.416694</v>
      </c>
      <c r="D66" s="141" t="e">
        <v>#N/A</v>
      </c>
      <c r="E66" s="446">
        <f t="shared" si="5"/>
        <v>62.960211666666659</v>
      </c>
      <c r="F66" s="446">
        <v>62.416694</v>
      </c>
      <c r="G66" s="138"/>
    </row>
    <row r="67" spans="1:7" x14ac:dyDescent="0.25">
      <c r="A67" s="147">
        <f t="shared" si="3"/>
        <v>2018</v>
      </c>
      <c r="B67" s="444">
        <v>43374</v>
      </c>
      <c r="C67" s="445">
        <v>66.384384999999995</v>
      </c>
      <c r="D67" s="141" t="e">
        <v>#N/A</v>
      </c>
      <c r="E67" s="446">
        <f t="shared" si="5"/>
        <v>62.960211666666659</v>
      </c>
      <c r="F67" s="446">
        <v>66.384384999999995</v>
      </c>
      <c r="G67" s="138"/>
    </row>
    <row r="68" spans="1:7" x14ac:dyDescent="0.25">
      <c r="A68" s="147">
        <f t="shared" si="3"/>
        <v>2018</v>
      </c>
      <c r="B68" s="444">
        <v>43405</v>
      </c>
      <c r="C68" s="445">
        <v>62.717784999999999</v>
      </c>
      <c r="D68" s="141" t="e">
        <v>#N/A</v>
      </c>
      <c r="E68" s="446">
        <f t="shared" si="5"/>
        <v>62.960211666666659</v>
      </c>
      <c r="F68" s="446">
        <v>62.717784999999999</v>
      </c>
      <c r="G68" s="138"/>
    </row>
    <row r="69" spans="1:7" x14ac:dyDescent="0.25">
      <c r="A69" s="147">
        <f t="shared" si="3"/>
        <v>2018</v>
      </c>
      <c r="B69" s="444">
        <v>43435</v>
      </c>
      <c r="C69" s="445">
        <v>63.332763999999997</v>
      </c>
      <c r="D69" s="141" t="e">
        <v>#N/A</v>
      </c>
      <c r="E69" s="446"/>
      <c r="F69" s="446">
        <v>63.332763999999997</v>
      </c>
      <c r="G69" s="138"/>
    </row>
    <row r="70" spans="1:7" x14ac:dyDescent="0.25">
      <c r="A70" s="147">
        <f t="shared" si="3"/>
        <v>2019</v>
      </c>
      <c r="B70" s="444">
        <v>43466</v>
      </c>
      <c r="C70" s="445">
        <v>62.479281</v>
      </c>
      <c r="D70" s="141" t="e">
        <v>#N/A</v>
      </c>
      <c r="E70" s="446"/>
      <c r="F70" s="446">
        <v>62.479281</v>
      </c>
      <c r="G70" s="138"/>
    </row>
    <row r="71" spans="1:7" x14ac:dyDescent="0.25">
      <c r="A71" s="147">
        <f t="shared" si="3"/>
        <v>2019</v>
      </c>
      <c r="B71" s="444">
        <v>43497</v>
      </c>
      <c r="C71" s="445">
        <v>55.139682000000001</v>
      </c>
      <c r="D71" s="141" t="e">
        <v>#N/A</v>
      </c>
      <c r="E71" s="446">
        <f t="shared" ref="E71:E80" si="6">AVERAGEIF($A$46:$A$107,A71,$F$46:$F$107)</f>
        <v>57.320941360666666</v>
      </c>
      <c r="F71" s="446">
        <v>55.139682000000001</v>
      </c>
      <c r="G71" s="138"/>
    </row>
    <row r="72" spans="1:7" x14ac:dyDescent="0.25">
      <c r="A72" s="147">
        <f t="shared" si="3"/>
        <v>2019</v>
      </c>
      <c r="B72" s="444">
        <v>43525</v>
      </c>
      <c r="C72" s="445">
        <v>52.656734</v>
      </c>
      <c r="D72" s="141" t="e">
        <v>#N/A</v>
      </c>
      <c r="E72" s="446">
        <f t="shared" si="6"/>
        <v>57.320941360666666</v>
      </c>
      <c r="F72" s="446">
        <v>52.656734</v>
      </c>
      <c r="G72" s="416"/>
    </row>
    <row r="73" spans="1:7" x14ac:dyDescent="0.25">
      <c r="A73" s="147">
        <f t="shared" si="3"/>
        <v>2019</v>
      </c>
      <c r="B73" s="444">
        <v>43556</v>
      </c>
      <c r="C73" s="445">
        <v>58.765053000000002</v>
      </c>
      <c r="D73" s="141" t="e">
        <v>#N/A</v>
      </c>
      <c r="E73" s="446">
        <f t="shared" si="6"/>
        <v>57.320941360666666</v>
      </c>
      <c r="F73" s="446">
        <v>58.765053000000002</v>
      </c>
      <c r="G73" s="138"/>
    </row>
    <row r="74" spans="1:7" x14ac:dyDescent="0.25">
      <c r="A74" s="147">
        <f t="shared" si="3"/>
        <v>2019</v>
      </c>
      <c r="B74" s="444">
        <v>43586</v>
      </c>
      <c r="C74" s="445">
        <v>61.662896338000003</v>
      </c>
      <c r="D74" s="141" t="e">
        <v>#N/A</v>
      </c>
      <c r="E74" s="446">
        <f t="shared" si="6"/>
        <v>57.320941360666666</v>
      </c>
      <c r="F74" s="446">
        <v>61.662896338000003</v>
      </c>
      <c r="G74" s="138"/>
    </row>
    <row r="75" spans="1:7" x14ac:dyDescent="0.25">
      <c r="A75" s="147">
        <f t="shared" si="3"/>
        <v>2019</v>
      </c>
      <c r="B75" s="444">
        <v>43617</v>
      </c>
      <c r="C75" s="445">
        <v>55.158219989999999</v>
      </c>
      <c r="D75" s="141" t="e">
        <v>#N/A</v>
      </c>
      <c r="E75" s="446">
        <f t="shared" si="6"/>
        <v>57.320941360666666</v>
      </c>
      <c r="F75" s="446">
        <v>55.158219989999999</v>
      </c>
      <c r="G75" s="138"/>
    </row>
    <row r="76" spans="1:7" x14ac:dyDescent="0.25">
      <c r="A76" s="147">
        <f t="shared" si="3"/>
        <v>2019</v>
      </c>
      <c r="B76" s="444">
        <v>43647</v>
      </c>
      <c r="C76" s="445">
        <v>67.241929999999996</v>
      </c>
      <c r="D76" s="141">
        <v>67.241929999999996</v>
      </c>
      <c r="E76" s="446">
        <f t="shared" si="6"/>
        <v>57.320941360666666</v>
      </c>
      <c r="F76" s="446">
        <v>67.241929999999996</v>
      </c>
      <c r="G76" s="138"/>
    </row>
    <row r="77" spans="1:7" x14ac:dyDescent="0.25">
      <c r="A77" s="147">
        <f t="shared" si="3"/>
        <v>2019</v>
      </c>
      <c r="B77" s="444">
        <v>43678</v>
      </c>
      <c r="C77" s="445" t="e">
        <v>#N/A</v>
      </c>
      <c r="D77" s="141">
        <v>61.084389999999999</v>
      </c>
      <c r="E77" s="446">
        <f t="shared" si="6"/>
        <v>57.320941360666666</v>
      </c>
      <c r="F77" s="446">
        <v>61.084389999999999</v>
      </c>
      <c r="G77" s="138"/>
    </row>
    <row r="78" spans="1:7" x14ac:dyDescent="0.25">
      <c r="A78" s="147">
        <f t="shared" si="3"/>
        <v>2019</v>
      </c>
      <c r="B78" s="444">
        <v>43709</v>
      </c>
      <c r="C78" s="445" t="e">
        <v>#N/A</v>
      </c>
      <c r="D78" s="141">
        <v>48.695459999999997</v>
      </c>
      <c r="E78" s="446">
        <f t="shared" si="6"/>
        <v>57.320941360666666</v>
      </c>
      <c r="F78" s="446">
        <v>48.695459999999997</v>
      </c>
      <c r="G78" s="138"/>
    </row>
    <row r="79" spans="1:7" x14ac:dyDescent="0.25">
      <c r="A79" s="147">
        <f t="shared" si="3"/>
        <v>2019</v>
      </c>
      <c r="B79" s="444">
        <v>43739</v>
      </c>
      <c r="C79" s="445" t="e">
        <v>#N/A</v>
      </c>
      <c r="D79" s="141">
        <v>55.998199999999997</v>
      </c>
      <c r="E79" s="446">
        <f t="shared" si="6"/>
        <v>57.320941360666666</v>
      </c>
      <c r="F79" s="446">
        <v>55.998199999999997</v>
      </c>
      <c r="G79" s="138"/>
    </row>
    <row r="80" spans="1:7" x14ac:dyDescent="0.25">
      <c r="A80" s="147">
        <f t="shared" si="3"/>
        <v>2019</v>
      </c>
      <c r="B80" s="444">
        <v>43770</v>
      </c>
      <c r="C80" s="445" t="e">
        <v>#N/A</v>
      </c>
      <c r="D80" s="141">
        <v>50.358580000000003</v>
      </c>
      <c r="E80" s="446">
        <f t="shared" si="6"/>
        <v>57.320941360666666</v>
      </c>
      <c r="F80" s="446">
        <v>50.358580000000003</v>
      </c>
      <c r="G80" s="138"/>
    </row>
    <row r="81" spans="1:7" x14ac:dyDescent="0.25">
      <c r="A81" s="147">
        <f t="shared" si="3"/>
        <v>2019</v>
      </c>
      <c r="B81" s="444">
        <v>43800</v>
      </c>
      <c r="C81" s="445" t="e">
        <v>#N/A</v>
      </c>
      <c r="D81" s="141">
        <v>58.610869999999998</v>
      </c>
      <c r="E81" s="446"/>
      <c r="F81" s="446">
        <v>58.610869999999998</v>
      </c>
      <c r="G81" s="138"/>
    </row>
    <row r="82" spans="1:7" x14ac:dyDescent="0.25">
      <c r="A82" s="147">
        <f t="shared" si="3"/>
        <v>2020</v>
      </c>
      <c r="B82" s="444">
        <v>43831</v>
      </c>
      <c r="C82" s="445" t="e">
        <v>#N/A</v>
      </c>
      <c r="D82" s="141">
        <v>59.856589999999997</v>
      </c>
      <c r="E82" s="446"/>
      <c r="F82" s="446">
        <v>59.856589999999997</v>
      </c>
      <c r="G82" s="138"/>
    </row>
    <row r="83" spans="1:7" x14ac:dyDescent="0.25">
      <c r="A83" s="147">
        <f t="shared" si="3"/>
        <v>2020</v>
      </c>
      <c r="B83" s="444">
        <v>43862</v>
      </c>
      <c r="C83" s="445" t="e">
        <v>#N/A</v>
      </c>
      <c r="D83" s="141">
        <v>57.523020000000002</v>
      </c>
      <c r="E83" s="446">
        <f t="shared" ref="E83:E92" si="7">AVERAGEIF($A$46:$A$107,A83,$F$46:$F$107)</f>
        <v>54.246759166666656</v>
      </c>
      <c r="F83" s="446">
        <v>57.523020000000002</v>
      </c>
      <c r="G83" s="138"/>
    </row>
    <row r="84" spans="1:7" x14ac:dyDescent="0.25">
      <c r="A84" s="147">
        <f t="shared" si="3"/>
        <v>2020</v>
      </c>
      <c r="B84" s="444">
        <v>43891</v>
      </c>
      <c r="C84" s="445" t="e">
        <v>#N/A</v>
      </c>
      <c r="D84" s="141">
        <v>60.759779999999999</v>
      </c>
      <c r="E84" s="446">
        <f t="shared" si="7"/>
        <v>54.246759166666656</v>
      </c>
      <c r="F84" s="446">
        <v>60.759779999999999</v>
      </c>
      <c r="G84" s="416"/>
    </row>
    <row r="85" spans="1:7" x14ac:dyDescent="0.25">
      <c r="A85" s="147">
        <f t="shared" si="3"/>
        <v>2020</v>
      </c>
      <c r="B85" s="444">
        <v>43922</v>
      </c>
      <c r="C85" s="445" t="e">
        <v>#N/A</v>
      </c>
      <c r="D85" s="141">
        <v>41.301749999999998</v>
      </c>
      <c r="E85" s="446">
        <f t="shared" si="7"/>
        <v>54.246759166666656</v>
      </c>
      <c r="F85" s="446">
        <v>41.301749999999998</v>
      </c>
      <c r="G85" s="138"/>
    </row>
    <row r="86" spans="1:7" x14ac:dyDescent="0.25">
      <c r="A86" s="147">
        <f t="shared" si="3"/>
        <v>2020</v>
      </c>
      <c r="B86" s="444">
        <v>43952</v>
      </c>
      <c r="C86" s="445" t="e">
        <v>#N/A</v>
      </c>
      <c r="D86" s="141">
        <v>48.438859999999998</v>
      </c>
      <c r="E86" s="446">
        <f t="shared" si="7"/>
        <v>54.246759166666656</v>
      </c>
      <c r="F86" s="446">
        <v>48.438859999999998</v>
      </c>
      <c r="G86" s="138"/>
    </row>
    <row r="87" spans="1:7" x14ac:dyDescent="0.25">
      <c r="A87" s="147">
        <f t="shared" si="3"/>
        <v>2020</v>
      </c>
      <c r="B87" s="444">
        <v>43983</v>
      </c>
      <c r="C87" s="445" t="e">
        <v>#N/A</v>
      </c>
      <c r="D87" s="141">
        <v>45.758629999999997</v>
      </c>
      <c r="E87" s="446">
        <f t="shared" si="7"/>
        <v>54.246759166666656</v>
      </c>
      <c r="F87" s="446">
        <v>45.758629999999997</v>
      </c>
      <c r="G87" s="138"/>
    </row>
    <row r="88" spans="1:7" x14ac:dyDescent="0.25">
      <c r="A88" s="147">
        <f t="shared" si="3"/>
        <v>2020</v>
      </c>
      <c r="B88" s="444">
        <v>44013</v>
      </c>
      <c r="C88" s="445" t="e">
        <v>#N/A</v>
      </c>
      <c r="D88" s="141">
        <v>58.895429999999998</v>
      </c>
      <c r="E88" s="446">
        <f t="shared" si="7"/>
        <v>54.246759166666656</v>
      </c>
      <c r="F88" s="446">
        <v>58.895429999999998</v>
      </c>
      <c r="G88" s="138"/>
    </row>
    <row r="89" spans="1:7" x14ac:dyDescent="0.25">
      <c r="A89" s="147">
        <f t="shared" si="3"/>
        <v>2020</v>
      </c>
      <c r="B89" s="444">
        <v>44044</v>
      </c>
      <c r="C89" s="445" t="e">
        <v>#N/A</v>
      </c>
      <c r="D89" s="141">
        <v>60.64622</v>
      </c>
      <c r="E89" s="446">
        <f t="shared" si="7"/>
        <v>54.246759166666656</v>
      </c>
      <c r="F89" s="446">
        <v>60.64622</v>
      </c>
      <c r="G89" s="138"/>
    </row>
    <row r="90" spans="1:7" x14ac:dyDescent="0.25">
      <c r="A90" s="147">
        <f t="shared" si="3"/>
        <v>2020</v>
      </c>
      <c r="B90" s="444">
        <v>44075</v>
      </c>
      <c r="C90" s="445" t="e">
        <v>#N/A</v>
      </c>
      <c r="D90" s="141">
        <v>49.502560000000003</v>
      </c>
      <c r="E90" s="446">
        <f t="shared" si="7"/>
        <v>54.246759166666656</v>
      </c>
      <c r="F90" s="446">
        <v>49.502560000000003</v>
      </c>
      <c r="G90" s="138"/>
    </row>
    <row r="91" spans="1:7" x14ac:dyDescent="0.25">
      <c r="A91" s="147">
        <f t="shared" si="3"/>
        <v>2020</v>
      </c>
      <c r="B91" s="444">
        <v>44105</v>
      </c>
      <c r="C91" s="445" t="e">
        <v>#N/A</v>
      </c>
      <c r="D91" s="141">
        <v>55.510489999999997</v>
      </c>
      <c r="E91" s="446">
        <f t="shared" si="7"/>
        <v>54.246759166666656</v>
      </c>
      <c r="F91" s="446">
        <v>55.510489999999997</v>
      </c>
      <c r="G91" s="138"/>
    </row>
    <row r="92" spans="1:7" x14ac:dyDescent="0.25">
      <c r="A92" s="147">
        <f t="shared" si="3"/>
        <v>2020</v>
      </c>
      <c r="B92" s="444">
        <v>44136</v>
      </c>
      <c r="C92" s="445" t="e">
        <v>#N/A</v>
      </c>
      <c r="D92" s="141">
        <v>51.506999999999998</v>
      </c>
      <c r="E92" s="446">
        <f t="shared" si="7"/>
        <v>54.246759166666656</v>
      </c>
      <c r="F92" s="446">
        <v>51.506999999999998</v>
      </c>
      <c r="G92" s="138"/>
    </row>
    <row r="93" spans="1:7" x14ac:dyDescent="0.25">
      <c r="A93" s="147">
        <f t="shared" si="3"/>
        <v>2020</v>
      </c>
      <c r="B93" s="444">
        <v>44166</v>
      </c>
      <c r="C93" s="445" t="e">
        <v>#N/A</v>
      </c>
      <c r="D93" s="141">
        <v>61.260779999999997</v>
      </c>
      <c r="E93" s="446"/>
      <c r="F93" s="446">
        <v>61.260779999999997</v>
      </c>
      <c r="G93" s="138"/>
    </row>
    <row r="94" spans="1:7" x14ac:dyDescent="0.25">
      <c r="A94" s="147"/>
      <c r="B94" s="444"/>
      <c r="C94" s="147"/>
      <c r="D94" s="147"/>
      <c r="E94" s="147"/>
      <c r="F94" s="446"/>
      <c r="G94" s="138"/>
    </row>
    <row r="95" spans="1:7" x14ac:dyDescent="0.25">
      <c r="A95" s="147"/>
      <c r="B95" s="444"/>
      <c r="C95" s="147"/>
      <c r="D95" s="147"/>
      <c r="E95" s="147"/>
      <c r="F95" s="446"/>
      <c r="G95" s="138"/>
    </row>
    <row r="96" spans="1:7" x14ac:dyDescent="0.25">
      <c r="A96" s="147"/>
      <c r="B96" s="444"/>
      <c r="C96" s="147"/>
      <c r="D96" s="147"/>
      <c r="E96" s="147"/>
      <c r="F96" s="446"/>
      <c r="G96" s="138"/>
    </row>
    <row r="97" spans="1:7" x14ac:dyDescent="0.25">
      <c r="A97" s="147"/>
      <c r="B97" s="444"/>
      <c r="C97" s="147"/>
      <c r="D97" s="147"/>
      <c r="E97" s="147"/>
      <c r="F97" s="446"/>
      <c r="G97" s="138"/>
    </row>
    <row r="98" spans="1:7" x14ac:dyDescent="0.25">
      <c r="A98" s="75"/>
      <c r="B98" s="75" t="s">
        <v>0</v>
      </c>
      <c r="C98" s="147"/>
      <c r="D98" s="147"/>
      <c r="E98" s="147"/>
      <c r="F98" s="446"/>
      <c r="G98" s="138"/>
    </row>
    <row r="99" spans="1:7" x14ac:dyDescent="0.25">
      <c r="A99" s="30">
        <v>2.5</v>
      </c>
      <c r="B99" s="29">
        <v>-200</v>
      </c>
      <c r="C99" s="147"/>
      <c r="D99" s="147"/>
      <c r="E99" s="147"/>
      <c r="F99" s="446"/>
      <c r="G99" s="138"/>
    </row>
    <row r="100" spans="1:7" x14ac:dyDescent="0.25">
      <c r="A100" s="30">
        <v>2.5</v>
      </c>
      <c r="B100" s="29">
        <v>70</v>
      </c>
      <c r="C100" s="147"/>
      <c r="D100" s="147"/>
      <c r="E100" s="147"/>
      <c r="F100" s="446"/>
      <c r="G100" s="138"/>
    </row>
    <row r="101" spans="1:7" x14ac:dyDescent="0.25">
      <c r="A101" s="147"/>
      <c r="B101" s="444"/>
      <c r="C101" s="147"/>
      <c r="D101" s="147"/>
      <c r="E101" s="147"/>
      <c r="F101" s="446"/>
      <c r="G101" s="138"/>
    </row>
    <row r="102" spans="1:7" x14ac:dyDescent="0.25">
      <c r="A102" s="147"/>
      <c r="B102" s="444"/>
      <c r="C102" s="147"/>
      <c r="D102" s="147"/>
      <c r="E102" s="147"/>
      <c r="F102" s="446"/>
      <c r="G102" s="138"/>
    </row>
    <row r="103" spans="1:7" x14ac:dyDescent="0.25">
      <c r="A103" s="147"/>
      <c r="B103" s="444"/>
      <c r="C103" s="147"/>
      <c r="D103" s="147"/>
      <c r="E103" s="147"/>
      <c r="F103" s="446"/>
      <c r="G103" s="138"/>
    </row>
    <row r="104" spans="1:7" x14ac:dyDescent="0.25">
      <c r="A104" s="147"/>
      <c r="B104" s="444"/>
      <c r="C104" s="147"/>
      <c r="D104" s="147"/>
      <c r="E104" s="147"/>
      <c r="F104" s="446"/>
      <c r="G104" s="138"/>
    </row>
    <row r="105" spans="1:7" x14ac:dyDescent="0.25">
      <c r="A105" s="147"/>
      <c r="B105" s="444"/>
      <c r="C105" s="147"/>
      <c r="D105" s="147"/>
      <c r="E105" s="147"/>
      <c r="F105" s="446"/>
      <c r="G105" s="138"/>
    </row>
    <row r="106" spans="1:7" x14ac:dyDescent="0.25">
      <c r="A106" s="147"/>
      <c r="B106" s="444"/>
      <c r="C106" s="446"/>
      <c r="D106" s="138"/>
      <c r="E106" s="147"/>
      <c r="F106" s="446"/>
      <c r="G106" s="138"/>
    </row>
    <row r="107" spans="1:7" x14ac:dyDescent="0.25">
      <c r="B107" s="134"/>
      <c r="C107" s="446"/>
      <c r="D107" s="138"/>
      <c r="F107" s="140"/>
      <c r="G107" s="138"/>
    </row>
    <row r="108" spans="1:7" x14ac:dyDescent="0.25">
      <c r="F108" s="140"/>
      <c r="G108" s="138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5.28515625" style="131" customWidth="1"/>
    <col min="18" max="18" width="16.42578125" style="131" customWidth="1"/>
    <col min="19" max="19" width="19.85546875" style="131" customWidth="1"/>
    <col min="20" max="20" width="30.85546875" style="131" customWidth="1"/>
    <col min="21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269</v>
      </c>
      <c r="R6" s="350" t="s">
        <v>279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512</v>
      </c>
      <c r="R7" s="351" t="s">
        <v>280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277</v>
      </c>
      <c r="R8" s="366" t="s">
        <v>281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6" t="s">
        <v>232</v>
      </c>
      <c r="R9" s="336" t="s">
        <v>278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9" t="s">
        <v>511</v>
      </c>
      <c r="D24" s="579"/>
      <c r="E24" s="579"/>
      <c r="F24" s="579"/>
      <c r="G24" s="579"/>
      <c r="H24" s="32"/>
      <c r="I24" s="579" t="s">
        <v>76</v>
      </c>
      <c r="J24" s="579"/>
      <c r="K24" s="579"/>
      <c r="L24" s="579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42" t="s">
        <v>269</v>
      </c>
      <c r="C26" s="83">
        <v>678.55448632000002</v>
      </c>
      <c r="D26" s="83">
        <v>664.99305284000002</v>
      </c>
      <c r="E26" s="83">
        <v>636.49759901000004</v>
      </c>
      <c r="F26" s="83">
        <v>538.09990339000001</v>
      </c>
      <c r="G26" s="83">
        <v>525.90589999999997</v>
      </c>
      <c r="H26" s="142"/>
      <c r="I26" s="20">
        <f t="shared" ref="I26:L28" si="0">D26-C26</f>
        <v>-13.561433480000005</v>
      </c>
      <c r="J26" s="20">
        <f t="shared" si="0"/>
        <v>-28.495453829999974</v>
      </c>
      <c r="K26" s="20">
        <f t="shared" si="0"/>
        <v>-98.397695620000036</v>
      </c>
      <c r="L26" s="20">
        <f t="shared" si="0"/>
        <v>-12.194003390000034</v>
      </c>
    </row>
    <row r="27" spans="1:12" x14ac:dyDescent="0.25">
      <c r="A27"/>
      <c r="B27" s="233" t="s">
        <v>512</v>
      </c>
      <c r="C27" s="83">
        <v>36.031496085999997</v>
      </c>
      <c r="D27" s="83">
        <v>34.324967979999997</v>
      </c>
      <c r="E27" s="83">
        <v>32.480726027000003</v>
      </c>
      <c r="F27" s="83">
        <v>30.112071858</v>
      </c>
      <c r="G27" s="83">
        <v>28.771715</v>
      </c>
      <c r="H27" s="142"/>
      <c r="I27" s="20">
        <f t="shared" si="0"/>
        <v>-1.7065281060000004</v>
      </c>
      <c r="J27" s="20">
        <f t="shared" si="0"/>
        <v>-1.8442419529999938</v>
      </c>
      <c r="K27" s="20">
        <f t="shared" si="0"/>
        <v>-2.3686541690000027</v>
      </c>
      <c r="L27" s="20">
        <f t="shared" si="0"/>
        <v>-1.3403568579999998</v>
      </c>
    </row>
    <row r="28" spans="1:12" x14ac:dyDescent="0.25">
      <c r="A28"/>
      <c r="B28" s="142" t="s">
        <v>277</v>
      </c>
      <c r="C28" s="83">
        <v>16.484707996000001</v>
      </c>
      <c r="D28" s="83">
        <v>17.537663001999999</v>
      </c>
      <c r="E28" s="83">
        <v>18.312017997000002</v>
      </c>
      <c r="F28" s="83">
        <v>20.813106011999999</v>
      </c>
      <c r="G28" s="83">
        <v>21.035871</v>
      </c>
      <c r="H28" s="142"/>
      <c r="I28" s="20">
        <f t="shared" si="0"/>
        <v>1.0529550059999977</v>
      </c>
      <c r="J28" s="20">
        <f t="shared" si="0"/>
        <v>0.77435499500000304</v>
      </c>
      <c r="K28" s="20">
        <f t="shared" si="0"/>
        <v>2.501088014999997</v>
      </c>
      <c r="L28" s="20">
        <f t="shared" si="0"/>
        <v>0.22276498800000155</v>
      </c>
    </row>
    <row r="29" spans="1:12" x14ac:dyDescent="0.25">
      <c r="A29"/>
      <c r="B29" s="365" t="s">
        <v>232</v>
      </c>
      <c r="C29" s="84">
        <v>731.07069039999999</v>
      </c>
      <c r="D29" s="84">
        <v>716.85568381999997</v>
      </c>
      <c r="E29" s="84">
        <v>687.29034303000003</v>
      </c>
      <c r="F29" s="84">
        <v>589.02508406000004</v>
      </c>
      <c r="G29" s="84">
        <v>575.71348</v>
      </c>
      <c r="H29" s="15"/>
      <c r="I29" s="71">
        <f>+SUM(I26:I28)</f>
        <v>-14.215006580000008</v>
      </c>
      <c r="J29" s="71">
        <f>+SUM(J26:J28)</f>
        <v>-29.565340787999965</v>
      </c>
      <c r="K29" s="71">
        <f>+SUM(K26:K28)</f>
        <v>-98.265261774000038</v>
      </c>
      <c r="L29" s="71">
        <f>+SUM(L26:L28)</f>
        <v>-13.311595260000033</v>
      </c>
    </row>
    <row r="30" spans="1:12" x14ac:dyDescent="0.25">
      <c r="B30" s="367" t="s">
        <v>552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6"/>
      <c r="D31" s="146"/>
      <c r="E31" s="146"/>
      <c r="F31" s="146"/>
      <c r="G31" s="146"/>
    </row>
    <row r="33" spans="1:8" x14ac:dyDescent="0.25">
      <c r="E33" s="189"/>
    </row>
    <row r="34" spans="1:8" x14ac:dyDescent="0.25">
      <c r="C34" s="153" t="s">
        <v>282</v>
      </c>
      <c r="D34" s="132" t="s">
        <v>239</v>
      </c>
      <c r="E34" s="145" t="s">
        <v>238</v>
      </c>
      <c r="F34" s="413" t="s">
        <v>480</v>
      </c>
    </row>
    <row r="35" spans="1:8" x14ac:dyDescent="0.25">
      <c r="A35" s="131">
        <f t="shared" ref="A35:A46" si="1">YEAR(B35)</f>
        <v>2016</v>
      </c>
      <c r="B35" s="134">
        <v>42370</v>
      </c>
      <c r="C35" s="135">
        <v>66.662224447</v>
      </c>
      <c r="D35" s="141" t="e">
        <v>#N/A</v>
      </c>
      <c r="E35" s="140"/>
      <c r="F35" s="140">
        <v>66.662224447</v>
      </c>
      <c r="G35" s="138"/>
      <c r="H35" s="140"/>
    </row>
    <row r="36" spans="1:8" x14ac:dyDescent="0.25">
      <c r="A36" s="131">
        <f t="shared" si="1"/>
        <v>2016</v>
      </c>
      <c r="B36" s="134">
        <v>42401</v>
      </c>
      <c r="C36" s="135">
        <v>55.210717475999999</v>
      </c>
      <c r="D36" s="141" t="e">
        <v>#N/A</v>
      </c>
      <c r="E36" s="140"/>
      <c r="F36" s="140">
        <v>55.210717475999999</v>
      </c>
      <c r="G36" s="138"/>
    </row>
    <row r="37" spans="1:8" x14ac:dyDescent="0.25">
      <c r="A37" s="131">
        <f t="shared" si="1"/>
        <v>2016</v>
      </c>
      <c r="B37" s="134">
        <v>42430</v>
      </c>
      <c r="C37" s="135">
        <v>44.574606430000003</v>
      </c>
      <c r="D37" s="141" t="e">
        <v>#N/A</v>
      </c>
      <c r="E37" s="190">
        <f>AVERAGEIF($A$35:$A$46,A37,$F$35:$F$46)</f>
        <v>60.922557533500019</v>
      </c>
      <c r="F37" s="140">
        <v>44.574606430000003</v>
      </c>
      <c r="G37" s="138"/>
    </row>
    <row r="38" spans="1:8" x14ac:dyDescent="0.25">
      <c r="A38" s="131">
        <f t="shared" si="1"/>
        <v>2016</v>
      </c>
      <c r="B38" s="134">
        <v>42461</v>
      </c>
      <c r="C38" s="135">
        <v>43.383704280000003</v>
      </c>
      <c r="D38" s="141" t="e">
        <v>#N/A</v>
      </c>
      <c r="E38" s="190">
        <f t="shared" ref="E38:E44" si="2">AVERAGEIF($A$35:$A$46,A38,$F$35:$F$46)</f>
        <v>60.922557533500019</v>
      </c>
      <c r="F38" s="140">
        <v>43.383704280000003</v>
      </c>
      <c r="G38" s="138"/>
    </row>
    <row r="39" spans="1:8" x14ac:dyDescent="0.25">
      <c r="A39" s="131">
        <f t="shared" si="1"/>
        <v>2016</v>
      </c>
      <c r="B39" s="134">
        <v>42491</v>
      </c>
      <c r="C39" s="135">
        <v>49.342932779000002</v>
      </c>
      <c r="D39" s="141" t="e">
        <v>#N/A</v>
      </c>
      <c r="E39" s="190">
        <f t="shared" si="2"/>
        <v>60.922557533500019</v>
      </c>
      <c r="F39" s="140">
        <v>49.342932779000002</v>
      </c>
      <c r="G39" s="138"/>
    </row>
    <row r="40" spans="1:8" x14ac:dyDescent="0.25">
      <c r="A40" s="131">
        <f t="shared" si="1"/>
        <v>2016</v>
      </c>
      <c r="B40" s="134">
        <v>42522</v>
      </c>
      <c r="C40" s="135">
        <v>67.551228989999998</v>
      </c>
      <c r="D40" s="141" t="e">
        <v>#N/A</v>
      </c>
      <c r="E40" s="190">
        <f t="shared" si="2"/>
        <v>60.922557533500019</v>
      </c>
      <c r="F40" s="140">
        <v>67.551228989999998</v>
      </c>
      <c r="G40" s="138"/>
    </row>
    <row r="41" spans="1:8" x14ac:dyDescent="0.25">
      <c r="A41" s="131">
        <f t="shared" si="1"/>
        <v>2016</v>
      </c>
      <c r="B41" s="134">
        <v>42552</v>
      </c>
      <c r="C41" s="135">
        <v>78.568539092999998</v>
      </c>
      <c r="D41" s="141" t="e">
        <v>#N/A</v>
      </c>
      <c r="E41" s="190">
        <f t="shared" si="2"/>
        <v>60.922557533500019</v>
      </c>
      <c r="F41" s="140">
        <v>78.568539092999998</v>
      </c>
      <c r="G41" s="138"/>
    </row>
    <row r="42" spans="1:8" x14ac:dyDescent="0.25">
      <c r="A42" s="131">
        <f t="shared" si="1"/>
        <v>2016</v>
      </c>
      <c r="B42" s="134">
        <v>42583</v>
      </c>
      <c r="C42" s="135">
        <v>78.174536501999995</v>
      </c>
      <c r="D42" s="141" t="e">
        <v>#N/A</v>
      </c>
      <c r="E42" s="190">
        <f t="shared" si="2"/>
        <v>60.922557533500019</v>
      </c>
      <c r="F42" s="140">
        <v>78.174536501999995</v>
      </c>
      <c r="G42" s="138"/>
    </row>
    <row r="43" spans="1:8" x14ac:dyDescent="0.25">
      <c r="A43" s="131">
        <f t="shared" si="1"/>
        <v>2016</v>
      </c>
      <c r="B43" s="134">
        <v>42614</v>
      </c>
      <c r="C43" s="135">
        <v>66.614897790000001</v>
      </c>
      <c r="D43" s="141" t="e">
        <v>#N/A</v>
      </c>
      <c r="E43" s="190">
        <f t="shared" si="2"/>
        <v>60.922557533500019</v>
      </c>
      <c r="F43" s="140">
        <v>66.614897790000001</v>
      </c>
      <c r="G43" s="138"/>
    </row>
    <row r="44" spans="1:8" x14ac:dyDescent="0.25">
      <c r="A44" s="131">
        <f t="shared" si="1"/>
        <v>2016</v>
      </c>
      <c r="B44" s="134">
        <v>42644</v>
      </c>
      <c r="C44" s="135">
        <v>58.952702821000003</v>
      </c>
      <c r="D44" s="141" t="e">
        <v>#N/A</v>
      </c>
      <c r="E44" s="190">
        <f t="shared" si="2"/>
        <v>60.922557533500019</v>
      </c>
      <c r="F44" s="140">
        <v>58.952702821000003</v>
      </c>
      <c r="G44" s="138"/>
    </row>
    <row r="45" spans="1:8" x14ac:dyDescent="0.25">
      <c r="A45" s="131">
        <f t="shared" si="1"/>
        <v>2016</v>
      </c>
      <c r="B45" s="134">
        <v>42675</v>
      </c>
      <c r="C45" s="135">
        <v>52.533241680000003</v>
      </c>
      <c r="D45" s="141" t="e">
        <v>#N/A</v>
      </c>
      <c r="E45" s="140"/>
      <c r="F45" s="140">
        <v>52.533241680000003</v>
      </c>
      <c r="G45" s="138"/>
    </row>
    <row r="46" spans="1:8" x14ac:dyDescent="0.25">
      <c r="A46" s="131">
        <f t="shared" si="1"/>
        <v>2016</v>
      </c>
      <c r="B46" s="134">
        <v>42705</v>
      </c>
      <c r="C46" s="135">
        <v>69.501358113999999</v>
      </c>
      <c r="D46" s="141" t="e">
        <v>#N/A</v>
      </c>
      <c r="E46" s="140"/>
      <c r="F46" s="140">
        <v>69.501358113999999</v>
      </c>
      <c r="G46" s="138"/>
    </row>
    <row r="47" spans="1:8" x14ac:dyDescent="0.25">
      <c r="A47" s="131">
        <f t="shared" ref="A47:A94" si="3">YEAR(B47)</f>
        <v>2017</v>
      </c>
      <c r="B47" s="134">
        <v>42736</v>
      </c>
      <c r="C47" s="135">
        <v>68.005594380999995</v>
      </c>
      <c r="D47" s="141" t="e">
        <v>#N/A</v>
      </c>
      <c r="E47" s="140"/>
      <c r="F47" s="140">
        <v>68.005594380999995</v>
      </c>
      <c r="G47" s="138"/>
      <c r="H47" s="140"/>
    </row>
    <row r="48" spans="1:8" x14ac:dyDescent="0.25">
      <c r="A48" s="131">
        <f t="shared" si="3"/>
        <v>2017</v>
      </c>
      <c r="B48" s="134">
        <v>42767</v>
      </c>
      <c r="C48" s="135">
        <v>52.380923840000001</v>
      </c>
      <c r="D48" s="141" t="e">
        <v>#N/A</v>
      </c>
      <c r="E48" s="140"/>
      <c r="F48" s="140">
        <v>52.380923840000001</v>
      </c>
      <c r="G48" s="138"/>
    </row>
    <row r="49" spans="1:7" x14ac:dyDescent="0.25">
      <c r="A49" s="131">
        <f t="shared" si="3"/>
        <v>2017</v>
      </c>
      <c r="B49" s="134">
        <v>42795</v>
      </c>
      <c r="C49" s="135">
        <v>53.325237356999999</v>
      </c>
      <c r="D49" s="141" t="e">
        <v>#N/A</v>
      </c>
      <c r="E49" s="140">
        <f t="shared" ref="E49:E56" si="4">AVERAGEIF($A$47:$A$108,A49,$F$47:$F$108)</f>
        <v>59.737973651416674</v>
      </c>
      <c r="F49" s="140">
        <v>53.325237356999999</v>
      </c>
      <c r="G49" s="138"/>
    </row>
    <row r="50" spans="1:7" x14ac:dyDescent="0.25">
      <c r="A50" s="131">
        <f t="shared" si="3"/>
        <v>2017</v>
      </c>
      <c r="B50" s="134">
        <v>42826</v>
      </c>
      <c r="C50" s="135">
        <v>48.565446540000003</v>
      </c>
      <c r="D50" s="141" t="e">
        <v>#N/A</v>
      </c>
      <c r="E50" s="140">
        <f t="shared" si="4"/>
        <v>59.737973651416674</v>
      </c>
      <c r="F50" s="140">
        <v>48.565446540000003</v>
      </c>
      <c r="G50" s="138"/>
    </row>
    <row r="51" spans="1:7" x14ac:dyDescent="0.25">
      <c r="A51" s="131">
        <f t="shared" si="3"/>
        <v>2017</v>
      </c>
      <c r="B51" s="134">
        <v>42856</v>
      </c>
      <c r="C51" s="135">
        <v>55.201684469</v>
      </c>
      <c r="D51" s="141" t="e">
        <v>#N/A</v>
      </c>
      <c r="E51" s="140">
        <f t="shared" si="4"/>
        <v>59.737973651416674</v>
      </c>
      <c r="F51" s="140">
        <v>55.201684469</v>
      </c>
      <c r="G51" s="138"/>
    </row>
    <row r="52" spans="1:7" x14ac:dyDescent="0.25">
      <c r="A52" s="131">
        <f t="shared" si="3"/>
        <v>2017</v>
      </c>
      <c r="B52" s="134">
        <v>42887</v>
      </c>
      <c r="C52" s="135">
        <v>63.09854739</v>
      </c>
      <c r="D52" s="141" t="e">
        <v>#N/A</v>
      </c>
      <c r="E52" s="140">
        <f t="shared" si="4"/>
        <v>59.737973651416674</v>
      </c>
      <c r="F52" s="140">
        <v>63.09854739</v>
      </c>
      <c r="G52" s="138"/>
    </row>
    <row r="53" spans="1:7" x14ac:dyDescent="0.25">
      <c r="A53" s="131">
        <f t="shared" si="3"/>
        <v>2017</v>
      </c>
      <c r="B53" s="134">
        <v>42917</v>
      </c>
      <c r="C53" s="135">
        <v>74.213783961000004</v>
      </c>
      <c r="D53" s="141" t="e">
        <v>#N/A</v>
      </c>
      <c r="E53" s="140">
        <f t="shared" si="4"/>
        <v>59.737973651416674</v>
      </c>
      <c r="F53" s="140">
        <v>74.213783961000004</v>
      </c>
      <c r="G53" s="138"/>
    </row>
    <row r="54" spans="1:7" x14ac:dyDescent="0.25">
      <c r="A54" s="131">
        <f t="shared" si="3"/>
        <v>2017</v>
      </c>
      <c r="B54" s="134">
        <v>42948</v>
      </c>
      <c r="C54" s="135">
        <v>70.229130451000003</v>
      </c>
      <c r="D54" s="141" t="e">
        <v>#N/A</v>
      </c>
      <c r="E54" s="140">
        <f t="shared" si="4"/>
        <v>59.737973651416674</v>
      </c>
      <c r="F54" s="140">
        <v>70.229130451000003</v>
      </c>
      <c r="G54" s="138"/>
    </row>
    <row r="55" spans="1:7" x14ac:dyDescent="0.25">
      <c r="A55" s="131">
        <f t="shared" si="3"/>
        <v>2017</v>
      </c>
      <c r="B55" s="134">
        <v>42979</v>
      </c>
      <c r="C55" s="135">
        <v>59.039437139999997</v>
      </c>
      <c r="D55" s="141" t="e">
        <v>#N/A</v>
      </c>
      <c r="E55" s="140">
        <f t="shared" si="4"/>
        <v>59.737973651416674</v>
      </c>
      <c r="F55" s="140">
        <v>59.039437139999997</v>
      </c>
      <c r="G55" s="138"/>
    </row>
    <row r="56" spans="1:7" x14ac:dyDescent="0.25">
      <c r="A56" s="131">
        <f t="shared" si="3"/>
        <v>2017</v>
      </c>
      <c r="B56" s="134">
        <v>43009</v>
      </c>
      <c r="C56" s="135">
        <v>54.435841869000001</v>
      </c>
      <c r="D56" s="141" t="e">
        <v>#N/A</v>
      </c>
      <c r="E56" s="140">
        <f t="shared" si="4"/>
        <v>59.737973651416674</v>
      </c>
      <c r="F56" s="140">
        <v>54.435841869000001</v>
      </c>
      <c r="G56" s="138"/>
    </row>
    <row r="57" spans="1:7" x14ac:dyDescent="0.25">
      <c r="A57" s="131">
        <f t="shared" si="3"/>
        <v>2017</v>
      </c>
      <c r="B57" s="134">
        <v>43040</v>
      </c>
      <c r="C57" s="135">
        <v>55.357275270000002</v>
      </c>
      <c r="D57" s="141" t="e">
        <v>#N/A</v>
      </c>
      <c r="E57" s="140"/>
      <c r="F57" s="140">
        <v>55.357275270000002</v>
      </c>
      <c r="G57" s="138"/>
    </row>
    <row r="58" spans="1:7" x14ac:dyDescent="0.25">
      <c r="A58" s="131">
        <f t="shared" si="3"/>
        <v>2017</v>
      </c>
      <c r="B58" s="134">
        <v>43070</v>
      </c>
      <c r="C58" s="135">
        <v>63.002781149</v>
      </c>
      <c r="D58" s="141" t="e">
        <v>#N/A</v>
      </c>
      <c r="E58" s="140"/>
      <c r="F58" s="140">
        <v>63.002781149</v>
      </c>
      <c r="G58" s="138"/>
    </row>
    <row r="59" spans="1:7" x14ac:dyDescent="0.25">
      <c r="A59" s="131">
        <f t="shared" si="3"/>
        <v>2018</v>
      </c>
      <c r="B59" s="134">
        <v>43101</v>
      </c>
      <c r="C59" s="135">
        <v>68.900460065999994</v>
      </c>
      <c r="D59" s="141" t="e">
        <v>#N/A</v>
      </c>
      <c r="E59" s="140"/>
      <c r="F59" s="140">
        <v>68.900460065999994</v>
      </c>
      <c r="G59" s="138"/>
    </row>
    <row r="60" spans="1:7" x14ac:dyDescent="0.25">
      <c r="A60" s="131">
        <f t="shared" si="3"/>
        <v>2018</v>
      </c>
      <c r="B60" s="134">
        <v>43132</v>
      </c>
      <c r="C60" s="135">
        <v>49.884349116000003</v>
      </c>
      <c r="D60" s="141" t="e">
        <v>#N/A</v>
      </c>
      <c r="E60" s="140"/>
      <c r="F60" s="140">
        <v>49.884349116000003</v>
      </c>
      <c r="G60" s="138"/>
    </row>
    <row r="61" spans="1:7" x14ac:dyDescent="0.25">
      <c r="A61" s="131">
        <f t="shared" si="3"/>
        <v>2018</v>
      </c>
      <c r="B61" s="134">
        <v>43160</v>
      </c>
      <c r="C61" s="135">
        <v>48.745744686999998</v>
      </c>
      <c r="D61" s="141" t="e">
        <v>#N/A</v>
      </c>
      <c r="E61" s="140">
        <f t="shared" ref="E61:E68" si="5">AVERAGEIF($A$47:$A$108,A61,$F$47:$F$108)</f>
        <v>57.2741952525</v>
      </c>
      <c r="F61" s="140">
        <v>48.745744686999998</v>
      </c>
      <c r="G61" s="138"/>
    </row>
    <row r="62" spans="1:7" x14ac:dyDescent="0.25">
      <c r="A62" s="131">
        <f t="shared" si="3"/>
        <v>2018</v>
      </c>
      <c r="B62" s="134">
        <v>43191</v>
      </c>
      <c r="C62" s="135">
        <v>44.777178720000002</v>
      </c>
      <c r="D62" s="141" t="e">
        <v>#N/A</v>
      </c>
      <c r="E62" s="140">
        <f t="shared" si="5"/>
        <v>57.2741952525</v>
      </c>
      <c r="F62" s="140">
        <v>44.777178720000002</v>
      </c>
      <c r="G62" s="138"/>
    </row>
    <row r="63" spans="1:7" x14ac:dyDescent="0.25">
      <c r="A63" s="131">
        <f t="shared" si="3"/>
        <v>2018</v>
      </c>
      <c r="B63" s="134">
        <v>43221</v>
      </c>
      <c r="C63" s="135">
        <v>51.694641294</v>
      </c>
      <c r="D63" s="141" t="e">
        <v>#N/A</v>
      </c>
      <c r="E63" s="140">
        <f t="shared" si="5"/>
        <v>57.2741952525</v>
      </c>
      <c r="F63" s="140">
        <v>51.694641294</v>
      </c>
      <c r="G63" s="138"/>
    </row>
    <row r="64" spans="1:7" x14ac:dyDescent="0.25">
      <c r="A64" s="131">
        <f t="shared" si="3"/>
        <v>2018</v>
      </c>
      <c r="B64" s="134">
        <v>43252</v>
      </c>
      <c r="C64" s="135">
        <v>60.172872900000002</v>
      </c>
      <c r="D64" s="141" t="e">
        <v>#N/A</v>
      </c>
      <c r="E64" s="140">
        <f t="shared" si="5"/>
        <v>57.2741952525</v>
      </c>
      <c r="F64" s="140">
        <v>60.172872900000002</v>
      </c>
      <c r="G64" s="138"/>
    </row>
    <row r="65" spans="1:7" x14ac:dyDescent="0.25">
      <c r="A65" s="131">
        <f t="shared" si="3"/>
        <v>2018</v>
      </c>
      <c r="B65" s="134">
        <v>43282</v>
      </c>
      <c r="C65" s="135">
        <v>68.018199042999996</v>
      </c>
      <c r="D65" s="141" t="e">
        <v>#N/A</v>
      </c>
      <c r="E65" s="140">
        <f t="shared" si="5"/>
        <v>57.2741952525</v>
      </c>
      <c r="F65" s="140">
        <v>68.018199042999996</v>
      </c>
      <c r="G65" s="138"/>
    </row>
    <row r="66" spans="1:7" x14ac:dyDescent="0.25">
      <c r="A66" s="131">
        <f t="shared" si="3"/>
        <v>2018</v>
      </c>
      <c r="B66" s="134">
        <v>43313</v>
      </c>
      <c r="C66" s="135">
        <v>67.895375306999995</v>
      </c>
      <c r="D66" s="141" t="e">
        <v>#N/A</v>
      </c>
      <c r="E66" s="140">
        <f t="shared" si="5"/>
        <v>57.2741952525</v>
      </c>
      <c r="F66" s="140">
        <v>67.895375306999995</v>
      </c>
      <c r="G66" s="138"/>
    </row>
    <row r="67" spans="1:7" x14ac:dyDescent="0.25">
      <c r="A67" s="131">
        <f t="shared" si="3"/>
        <v>2018</v>
      </c>
      <c r="B67" s="134">
        <v>43344</v>
      </c>
      <c r="C67" s="135">
        <v>58.144706280000001</v>
      </c>
      <c r="D67" s="141" t="e">
        <v>#N/A</v>
      </c>
      <c r="E67" s="140">
        <f t="shared" si="5"/>
        <v>57.2741952525</v>
      </c>
      <c r="F67" s="140">
        <v>58.144706280000001</v>
      </c>
      <c r="G67" s="138"/>
    </row>
    <row r="68" spans="1:7" x14ac:dyDescent="0.25">
      <c r="A68" s="131">
        <f t="shared" si="3"/>
        <v>2018</v>
      </c>
      <c r="B68" s="134">
        <v>43374</v>
      </c>
      <c r="C68" s="135">
        <v>52.857872026000003</v>
      </c>
      <c r="D68" s="141" t="e">
        <v>#N/A</v>
      </c>
      <c r="E68" s="140">
        <f t="shared" si="5"/>
        <v>57.2741952525</v>
      </c>
      <c r="F68" s="140">
        <v>52.857872026000003</v>
      </c>
      <c r="G68" s="138"/>
    </row>
    <row r="69" spans="1:7" x14ac:dyDescent="0.25">
      <c r="A69" s="131">
        <f t="shared" si="3"/>
        <v>2018</v>
      </c>
      <c r="B69" s="134">
        <v>43405</v>
      </c>
      <c r="C69" s="135">
        <v>56.154473160000002</v>
      </c>
      <c r="D69" s="141" t="e">
        <v>#N/A</v>
      </c>
      <c r="E69" s="140"/>
      <c r="F69" s="140">
        <v>56.154473160000002</v>
      </c>
      <c r="G69" s="138"/>
    </row>
    <row r="70" spans="1:7" x14ac:dyDescent="0.25">
      <c r="A70" s="131">
        <f t="shared" si="3"/>
        <v>2018</v>
      </c>
      <c r="B70" s="134">
        <v>43435</v>
      </c>
      <c r="C70" s="135">
        <v>60.044470431000001</v>
      </c>
      <c r="D70" s="141" t="e">
        <v>#N/A</v>
      </c>
      <c r="E70" s="140"/>
      <c r="F70" s="140">
        <v>60.044470431000001</v>
      </c>
      <c r="G70" s="138"/>
    </row>
    <row r="71" spans="1:7" x14ac:dyDescent="0.25">
      <c r="A71" s="131">
        <f t="shared" si="3"/>
        <v>2019</v>
      </c>
      <c r="B71" s="134">
        <v>43466</v>
      </c>
      <c r="C71" s="135">
        <v>60.121111079999999</v>
      </c>
      <c r="D71" s="141" t="e">
        <v>#N/A</v>
      </c>
      <c r="E71" s="140"/>
      <c r="F71" s="140">
        <v>60.121111079999999</v>
      </c>
      <c r="G71" s="138"/>
    </row>
    <row r="72" spans="1:7" x14ac:dyDescent="0.25">
      <c r="A72" s="131">
        <f t="shared" si="3"/>
        <v>2019</v>
      </c>
      <c r="B72" s="134">
        <v>43497</v>
      </c>
      <c r="C72" s="135">
        <v>49.130178776000001</v>
      </c>
      <c r="D72" s="141" t="e">
        <v>#N/A</v>
      </c>
      <c r="E72" s="140"/>
      <c r="F72" s="140">
        <v>49.130178776000001</v>
      </c>
      <c r="G72" s="138"/>
    </row>
    <row r="73" spans="1:7" x14ac:dyDescent="0.25">
      <c r="A73" s="131">
        <f t="shared" si="3"/>
        <v>2019</v>
      </c>
      <c r="B73" s="134">
        <v>43525</v>
      </c>
      <c r="C73" s="135">
        <v>48.327526894999998</v>
      </c>
      <c r="D73" s="141" t="e">
        <v>#N/A</v>
      </c>
      <c r="E73" s="140">
        <f t="shared" ref="E73:E80" si="6">AVERAGEIF($A$47:$A$108,A73,$F$47:$F$108)</f>
        <v>49.08542367141667</v>
      </c>
      <c r="F73" s="140">
        <v>48.327526894999998</v>
      </c>
      <c r="G73" s="138"/>
    </row>
    <row r="74" spans="1:7" x14ac:dyDescent="0.25">
      <c r="A74" s="131">
        <f t="shared" si="3"/>
        <v>2019</v>
      </c>
      <c r="B74" s="134">
        <v>43556</v>
      </c>
      <c r="C74" s="135">
        <v>37.863139611999998</v>
      </c>
      <c r="D74" s="141" t="e">
        <v>#N/A</v>
      </c>
      <c r="E74" s="140">
        <f t="shared" si="6"/>
        <v>49.08542367141667</v>
      </c>
      <c r="F74" s="140">
        <v>37.863139611999998</v>
      </c>
      <c r="G74" s="138"/>
    </row>
    <row r="75" spans="1:7" x14ac:dyDescent="0.25">
      <c r="A75" s="131">
        <f t="shared" si="3"/>
        <v>2019</v>
      </c>
      <c r="B75" s="134">
        <v>43586</v>
      </c>
      <c r="C75" s="135">
        <v>44.108371163999998</v>
      </c>
      <c r="D75" s="141" t="e">
        <v>#N/A</v>
      </c>
      <c r="E75" s="140">
        <f t="shared" si="6"/>
        <v>49.08542367141667</v>
      </c>
      <c r="F75" s="140">
        <v>44.108371163999998</v>
      </c>
      <c r="G75" s="138"/>
    </row>
    <row r="76" spans="1:7" x14ac:dyDescent="0.25">
      <c r="A76" s="131">
        <f t="shared" si="3"/>
        <v>2019</v>
      </c>
      <c r="B76" s="134">
        <v>43617</v>
      </c>
      <c r="C76" s="135">
        <v>49.405487999999998</v>
      </c>
      <c r="D76" s="141" t="e">
        <v>#N/A</v>
      </c>
      <c r="E76" s="140">
        <f t="shared" si="6"/>
        <v>49.08542367141667</v>
      </c>
      <c r="F76" s="140">
        <v>49.405487999999998</v>
      </c>
      <c r="G76" s="138"/>
    </row>
    <row r="77" spans="1:7" x14ac:dyDescent="0.25">
      <c r="A77" s="131">
        <f t="shared" si="3"/>
        <v>2019</v>
      </c>
      <c r="B77" s="134">
        <v>43647</v>
      </c>
      <c r="C77" s="135">
        <v>64.800218529999995</v>
      </c>
      <c r="D77" s="141">
        <v>64.800218529999995</v>
      </c>
      <c r="E77" s="140">
        <f t="shared" si="6"/>
        <v>49.08542367141667</v>
      </c>
      <c r="F77" s="140">
        <v>64.800218529999995</v>
      </c>
      <c r="G77" s="138"/>
    </row>
    <row r="78" spans="1:7" x14ac:dyDescent="0.25">
      <c r="A78" s="131">
        <f t="shared" si="3"/>
        <v>2019</v>
      </c>
      <c r="B78" s="134">
        <v>43678</v>
      </c>
      <c r="C78" s="135" t="e">
        <v>#N/A</v>
      </c>
      <c r="D78" s="141">
        <v>56.686500000000002</v>
      </c>
      <c r="E78" s="140">
        <f t="shared" si="6"/>
        <v>49.08542367141667</v>
      </c>
      <c r="F78" s="140">
        <v>56.686500000000002</v>
      </c>
      <c r="G78" s="138"/>
    </row>
    <row r="79" spans="1:7" x14ac:dyDescent="0.25">
      <c r="A79" s="131">
        <f t="shared" si="3"/>
        <v>2019</v>
      </c>
      <c r="B79" s="134">
        <v>43709</v>
      </c>
      <c r="C79" s="135" t="e">
        <v>#N/A</v>
      </c>
      <c r="D79" s="141">
        <v>43.201340000000002</v>
      </c>
      <c r="E79" s="140">
        <f t="shared" si="6"/>
        <v>49.08542367141667</v>
      </c>
      <c r="F79" s="140">
        <v>43.201340000000002</v>
      </c>
      <c r="G79" s="138"/>
    </row>
    <row r="80" spans="1:7" x14ac:dyDescent="0.25">
      <c r="A80" s="131">
        <f t="shared" si="3"/>
        <v>2019</v>
      </c>
      <c r="B80" s="134">
        <v>43739</v>
      </c>
      <c r="C80" s="135" t="e">
        <v>#N/A</v>
      </c>
      <c r="D80" s="141">
        <v>43.848529999999997</v>
      </c>
      <c r="E80" s="140">
        <f t="shared" si="6"/>
        <v>49.08542367141667</v>
      </c>
      <c r="F80" s="140">
        <v>43.848529999999997</v>
      </c>
      <c r="G80" s="138"/>
    </row>
    <row r="81" spans="1:7" x14ac:dyDescent="0.25">
      <c r="A81" s="131">
        <f t="shared" si="3"/>
        <v>2019</v>
      </c>
      <c r="B81" s="134">
        <v>43770</v>
      </c>
      <c r="C81" s="135" t="e">
        <v>#N/A</v>
      </c>
      <c r="D81" s="141">
        <v>39.135860000000001</v>
      </c>
      <c r="E81" s="140"/>
      <c r="F81" s="140">
        <v>39.135860000000001</v>
      </c>
      <c r="G81" s="138"/>
    </row>
    <row r="82" spans="1:7" x14ac:dyDescent="0.25">
      <c r="A82" s="131">
        <f t="shared" si="3"/>
        <v>2019</v>
      </c>
      <c r="B82" s="134">
        <v>43800</v>
      </c>
      <c r="C82" s="135" t="e">
        <v>#N/A</v>
      </c>
      <c r="D82" s="141">
        <v>52.396819999999998</v>
      </c>
      <c r="E82" s="140"/>
      <c r="F82" s="140">
        <v>52.396819999999998</v>
      </c>
      <c r="G82" s="138"/>
    </row>
    <row r="83" spans="1:7" x14ac:dyDescent="0.25">
      <c r="A83" s="131">
        <f t="shared" si="3"/>
        <v>2020</v>
      </c>
      <c r="B83" s="134">
        <v>43831</v>
      </c>
      <c r="C83" s="135" t="e">
        <v>#N/A</v>
      </c>
      <c r="D83" s="141">
        <v>58.101640000000003</v>
      </c>
      <c r="E83" s="140"/>
      <c r="F83" s="140">
        <v>58.101640000000003</v>
      </c>
      <c r="G83" s="138"/>
    </row>
    <row r="84" spans="1:7" x14ac:dyDescent="0.25">
      <c r="A84" s="131">
        <f t="shared" si="3"/>
        <v>2020</v>
      </c>
      <c r="B84" s="134">
        <v>43862</v>
      </c>
      <c r="C84" s="135" t="e">
        <v>#N/A</v>
      </c>
      <c r="D84" s="141">
        <v>51.651910000000001</v>
      </c>
      <c r="E84" s="140"/>
      <c r="F84" s="140">
        <v>51.651910000000001</v>
      </c>
      <c r="G84" s="138"/>
    </row>
    <row r="85" spans="1:7" x14ac:dyDescent="0.25">
      <c r="A85" s="131">
        <f t="shared" si="3"/>
        <v>2020</v>
      </c>
      <c r="B85" s="134">
        <v>43891</v>
      </c>
      <c r="C85" s="135" t="e">
        <v>#N/A</v>
      </c>
      <c r="D85" s="141">
        <v>44.962209999999999</v>
      </c>
      <c r="E85" s="140">
        <f t="shared" ref="E85:E92" si="7">AVERAGEIF($A$47:$A$108,A85,$F$47:$F$108)</f>
        <v>47.976123333333334</v>
      </c>
      <c r="F85" s="140">
        <v>44.962209999999999</v>
      </c>
      <c r="G85" s="138"/>
    </row>
    <row r="86" spans="1:7" x14ac:dyDescent="0.25">
      <c r="A86" s="131">
        <f t="shared" si="3"/>
        <v>2020</v>
      </c>
      <c r="B86" s="134">
        <v>43922</v>
      </c>
      <c r="C86" s="135" t="e">
        <v>#N/A</v>
      </c>
      <c r="D86" s="141">
        <v>33.967300000000002</v>
      </c>
      <c r="E86" s="140">
        <f t="shared" si="7"/>
        <v>47.976123333333334</v>
      </c>
      <c r="F86" s="140">
        <v>33.967300000000002</v>
      </c>
      <c r="G86" s="138"/>
    </row>
    <row r="87" spans="1:7" x14ac:dyDescent="0.25">
      <c r="A87" s="131">
        <f t="shared" si="3"/>
        <v>2020</v>
      </c>
      <c r="B87" s="134">
        <v>43952</v>
      </c>
      <c r="C87" s="135" t="e">
        <v>#N/A</v>
      </c>
      <c r="D87" s="141">
        <v>40.782220000000002</v>
      </c>
      <c r="E87" s="140">
        <f t="shared" si="7"/>
        <v>47.976123333333334</v>
      </c>
      <c r="F87" s="140">
        <v>40.782220000000002</v>
      </c>
      <c r="G87" s="138"/>
    </row>
    <row r="88" spans="1:7" x14ac:dyDescent="0.25">
      <c r="A88" s="131">
        <f t="shared" si="3"/>
        <v>2020</v>
      </c>
      <c r="B88" s="134">
        <v>43983</v>
      </c>
      <c r="C88" s="135" t="e">
        <v>#N/A</v>
      </c>
      <c r="D88" s="141">
        <v>46.054690000000001</v>
      </c>
      <c r="E88" s="140">
        <f t="shared" si="7"/>
        <v>47.976123333333334</v>
      </c>
      <c r="F88" s="140">
        <v>46.054690000000001</v>
      </c>
      <c r="G88" s="138"/>
    </row>
    <row r="89" spans="1:7" x14ac:dyDescent="0.25">
      <c r="A89" s="131">
        <f t="shared" si="3"/>
        <v>2020</v>
      </c>
      <c r="B89" s="134">
        <v>44013</v>
      </c>
      <c r="C89" s="135" t="e">
        <v>#N/A</v>
      </c>
      <c r="D89" s="141">
        <v>57.704940000000001</v>
      </c>
      <c r="E89" s="140">
        <f t="shared" si="7"/>
        <v>47.976123333333334</v>
      </c>
      <c r="F89" s="140">
        <v>57.704940000000001</v>
      </c>
      <c r="G89" s="138"/>
    </row>
    <row r="90" spans="1:7" x14ac:dyDescent="0.25">
      <c r="A90" s="131">
        <f t="shared" si="3"/>
        <v>2020</v>
      </c>
      <c r="B90" s="134">
        <v>44044</v>
      </c>
      <c r="C90" s="135" t="e">
        <v>#N/A</v>
      </c>
      <c r="D90" s="141">
        <v>57.590110000000003</v>
      </c>
      <c r="E90" s="140">
        <f t="shared" si="7"/>
        <v>47.976123333333334</v>
      </c>
      <c r="F90" s="140">
        <v>57.590110000000003</v>
      </c>
      <c r="G90" s="138"/>
    </row>
    <row r="91" spans="1:7" x14ac:dyDescent="0.25">
      <c r="A91" s="131">
        <f t="shared" si="3"/>
        <v>2020</v>
      </c>
      <c r="B91" s="134">
        <v>44075</v>
      </c>
      <c r="C91" s="135" t="e">
        <v>#N/A</v>
      </c>
      <c r="D91" s="141">
        <v>45.066319999999997</v>
      </c>
      <c r="E91" s="140">
        <f t="shared" si="7"/>
        <v>47.976123333333334</v>
      </c>
      <c r="F91" s="140">
        <v>45.066319999999997</v>
      </c>
      <c r="G91" s="138"/>
    </row>
    <row r="92" spans="1:7" x14ac:dyDescent="0.25">
      <c r="A92" s="131">
        <f t="shared" si="3"/>
        <v>2020</v>
      </c>
      <c r="B92" s="134">
        <v>44105</v>
      </c>
      <c r="C92" s="135" t="e">
        <v>#N/A</v>
      </c>
      <c r="D92" s="141">
        <v>43.742930000000001</v>
      </c>
      <c r="E92" s="140">
        <f t="shared" si="7"/>
        <v>47.976123333333334</v>
      </c>
      <c r="F92" s="140">
        <v>43.742930000000001</v>
      </c>
      <c r="G92" s="138"/>
    </row>
    <row r="93" spans="1:7" x14ac:dyDescent="0.25">
      <c r="A93" s="131">
        <f t="shared" si="3"/>
        <v>2020</v>
      </c>
      <c r="B93" s="134">
        <v>44136</v>
      </c>
      <c r="C93" s="135" t="e">
        <v>#N/A</v>
      </c>
      <c r="D93" s="141">
        <v>40.452919999999999</v>
      </c>
      <c r="E93" s="140"/>
      <c r="F93" s="140">
        <v>40.452919999999999</v>
      </c>
      <c r="G93" s="138"/>
    </row>
    <row r="94" spans="1:7" x14ac:dyDescent="0.25">
      <c r="A94" s="131">
        <f t="shared" si="3"/>
        <v>2020</v>
      </c>
      <c r="B94" s="134">
        <v>44166</v>
      </c>
      <c r="C94" s="135" t="e">
        <v>#N/A</v>
      </c>
      <c r="D94" s="141">
        <v>55.636290000000002</v>
      </c>
      <c r="E94" s="140"/>
      <c r="F94" s="140">
        <v>55.636290000000002</v>
      </c>
      <c r="G94" s="138"/>
    </row>
    <row r="95" spans="1:7" x14ac:dyDescent="0.25">
      <c r="B95" s="134"/>
    </row>
    <row r="96" spans="1:7" x14ac:dyDescent="0.25">
      <c r="B96" s="134"/>
    </row>
    <row r="97" spans="1:7" x14ac:dyDescent="0.25">
      <c r="B97" s="134"/>
    </row>
    <row r="98" spans="1:7" x14ac:dyDescent="0.25">
      <c r="B98" s="134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4"/>
    </row>
    <row r="103" spans="1:7" x14ac:dyDescent="0.25">
      <c r="B103" s="134"/>
    </row>
    <row r="104" spans="1:7" x14ac:dyDescent="0.25">
      <c r="B104" s="134"/>
    </row>
    <row r="105" spans="1:7" x14ac:dyDescent="0.25">
      <c r="B105" s="134"/>
    </row>
    <row r="106" spans="1:7" x14ac:dyDescent="0.25">
      <c r="B106" s="134"/>
    </row>
    <row r="107" spans="1:7" x14ac:dyDescent="0.25">
      <c r="B107" s="134"/>
    </row>
    <row r="108" spans="1:7" x14ac:dyDescent="0.25">
      <c r="B108" s="134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550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23" t="s">
        <v>62</v>
      </c>
      <c r="Q6" s="224" t="s">
        <v>380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B25" s="592" t="s">
        <v>62</v>
      </c>
      <c r="C25" s="592"/>
      <c r="D25" s="592"/>
      <c r="E25" s="592"/>
      <c r="F25" s="550"/>
    </row>
    <row r="26" spans="1:11" x14ac:dyDescent="0.2">
      <c r="B26" s="36"/>
      <c r="C26" s="586" t="s">
        <v>40</v>
      </c>
      <c r="D26" s="586"/>
      <c r="E26" s="586"/>
    </row>
    <row r="27" spans="1:11" x14ac:dyDescent="0.2">
      <c r="A27" s="3"/>
      <c r="B27" s="37"/>
      <c r="C27" s="587" t="s">
        <v>583</v>
      </c>
      <c r="D27" s="587"/>
      <c r="E27" s="587"/>
    </row>
    <row r="28" spans="1:11" x14ac:dyDescent="0.2">
      <c r="A28" s="5"/>
      <c r="B28" s="75" t="s">
        <v>507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4">
        <v>133.70472699999999</v>
      </c>
      <c r="C29" s="43">
        <f>+MIN($B$29,$B$41,$B$53,$B$65,$B$77)</f>
        <v>123.722841</v>
      </c>
      <c r="D29" s="43">
        <f>+MAX($B$29,$B$41,$B$53,$B$65,$B$77)</f>
        <v>187.203047</v>
      </c>
      <c r="E29" s="17">
        <f t="shared" ref="E29:E92" si="0">D29-C29</f>
        <v>63.480205999999995</v>
      </c>
      <c r="G29" s="43"/>
      <c r="H29" s="17"/>
    </row>
    <row r="30" spans="1:11" x14ac:dyDescent="0.2">
      <c r="A30" s="1">
        <v>41671</v>
      </c>
      <c r="B30" s="12">
        <v>119.90428300000001</v>
      </c>
      <c r="C30" s="43">
        <f>+MIN($B$30,$B$42,$B$54,$B$66,$B$78)</f>
        <v>119.90428300000001</v>
      </c>
      <c r="D30" s="43">
        <f>+MAX($B$30,$B$42,$B$54,$B$66,$B$78)</f>
        <v>187.06361799999999</v>
      </c>
      <c r="E30" s="17">
        <f t="shared" si="0"/>
        <v>67.159334999999984</v>
      </c>
      <c r="G30" s="43"/>
      <c r="H30" s="17"/>
    </row>
    <row r="31" spans="1:11" x14ac:dyDescent="0.2">
      <c r="A31" s="1">
        <v>41699</v>
      </c>
      <c r="B31" s="12">
        <v>118.260238</v>
      </c>
      <c r="C31" s="43">
        <f>+MIN($B$31,$B$43,$B$55,$B$67,$B$79)</f>
        <v>118.260238</v>
      </c>
      <c r="D31" s="43">
        <f>+MAX($B$31,$B$43,$B$55,$B$67,$B$79)</f>
        <v>191.55273500000001</v>
      </c>
      <c r="E31" s="17">
        <f t="shared" si="0"/>
        <v>73.292497000000012</v>
      </c>
      <c r="G31" s="43"/>
      <c r="H31" s="17"/>
    </row>
    <row r="32" spans="1:11" x14ac:dyDescent="0.2">
      <c r="A32" s="1">
        <v>41730</v>
      </c>
      <c r="B32" s="12">
        <v>128.92501799999999</v>
      </c>
      <c r="C32" s="43">
        <f>+MIN($B$32,$B$44,$B$56,$B$68,$B$80)</f>
        <v>128.92501799999999</v>
      </c>
      <c r="D32" s="43">
        <f>+MAX($B$32,$B$44,$B$56,$B$68,$B$80)</f>
        <v>193.18521200000001</v>
      </c>
      <c r="E32" s="17">
        <f t="shared" si="0"/>
        <v>64.260194000000013</v>
      </c>
      <c r="G32" s="43"/>
      <c r="H32" s="17"/>
    </row>
    <row r="33" spans="1:8" x14ac:dyDescent="0.2">
      <c r="A33" s="1">
        <v>41760</v>
      </c>
      <c r="B33" s="12">
        <v>136.92056299999999</v>
      </c>
      <c r="C33" s="43">
        <f>+MIN($B$33,$B$45,$B$57,$B$69,$B$81)</f>
        <v>128.453889</v>
      </c>
      <c r="D33" s="43">
        <f>+MAX($B$33,$B$45,$B$57,$B$69,$B$81)</f>
        <v>192.41693000000001</v>
      </c>
      <c r="E33" s="17">
        <f t="shared" si="0"/>
        <v>63.963041000000004</v>
      </c>
      <c r="G33" s="43"/>
      <c r="H33" s="17"/>
    </row>
    <row r="34" spans="1:8" x14ac:dyDescent="0.2">
      <c r="A34" s="1">
        <v>41791</v>
      </c>
      <c r="B34" s="12">
        <v>133.479434</v>
      </c>
      <c r="C34" s="43">
        <f>+MIN($B$34,$B$46,$B$58,$B$70,$B$82)</f>
        <v>121.52869099999999</v>
      </c>
      <c r="D34" s="43">
        <f>+MAX($B$34,$B$46,$B$58,$B$70,$B$82)</f>
        <v>182.086476</v>
      </c>
      <c r="E34" s="17">
        <f t="shared" si="0"/>
        <v>60.55778500000001</v>
      </c>
      <c r="G34" s="43"/>
      <c r="H34" s="17"/>
    </row>
    <row r="35" spans="1:8" x14ac:dyDescent="0.2">
      <c r="A35" s="1">
        <v>41821</v>
      </c>
      <c r="B35" s="12">
        <v>125.869913</v>
      </c>
      <c r="C35" s="43">
        <f>+MIN($B$35,$B$47,$B$59,$B$71,$B$83)</f>
        <v>110.794301</v>
      </c>
      <c r="D35" s="43">
        <f>+MAX($B$35,$B$47,$B$59,$B$71,$B$83)</f>
        <v>168.11860899999999</v>
      </c>
      <c r="E35" s="17">
        <f t="shared" si="0"/>
        <v>57.324307999999988</v>
      </c>
      <c r="G35" s="43"/>
      <c r="H35" s="17"/>
    </row>
    <row r="36" spans="1:8" x14ac:dyDescent="0.2">
      <c r="A36" s="1">
        <v>41852</v>
      </c>
      <c r="B36" s="12">
        <v>121.36913199999999</v>
      </c>
      <c r="C36" s="43">
        <f>+MIN($B$36,$B$48,$B$60,$B$72,$B$84)</f>
        <v>104.172499</v>
      </c>
      <c r="D36" s="43">
        <f>+MAX($B$36,$B$48,$B$60,$B$72,$B$84)</f>
        <v>158.908174</v>
      </c>
      <c r="E36" s="17">
        <f t="shared" si="0"/>
        <v>54.735675000000001</v>
      </c>
      <c r="G36" s="43"/>
      <c r="H36" s="17"/>
    </row>
    <row r="37" spans="1:8" x14ac:dyDescent="0.2">
      <c r="A37" s="1">
        <v>41883</v>
      </c>
      <c r="B37" s="12">
        <v>124.54611800000001</v>
      </c>
      <c r="C37" s="43">
        <f>+MIN($B$37,$B$49,$B$61,$B$73,$B$85)</f>
        <v>100.781006</v>
      </c>
      <c r="D37" s="43">
        <f>+MAX($B$37,$B$49,$B$61,$B$73,$B$85)</f>
        <v>162.108619</v>
      </c>
      <c r="E37" s="17">
        <f t="shared" si="0"/>
        <v>61.327612999999999</v>
      </c>
      <c r="G37" s="43"/>
      <c r="H37" s="17"/>
    </row>
    <row r="38" spans="1:8" x14ac:dyDescent="0.2">
      <c r="A38" s="1">
        <v>41913</v>
      </c>
      <c r="B38" s="12">
        <v>136.96425400000001</v>
      </c>
      <c r="C38" s="43">
        <f>+MIN($B$38,$B$50,$B$62,$B$74,$B$86)</f>
        <v>105.208663</v>
      </c>
      <c r="D38" s="43">
        <f>+MAX($B$38,$B$50,$B$62,$B$74,$B$86)</f>
        <v>175.587987</v>
      </c>
      <c r="E38" s="17">
        <f t="shared" si="0"/>
        <v>70.379323999999997</v>
      </c>
      <c r="G38" s="43"/>
      <c r="H38" s="17"/>
    </row>
    <row r="39" spans="1:8" x14ac:dyDescent="0.2">
      <c r="A39" s="1">
        <v>41944</v>
      </c>
      <c r="B39" s="12">
        <v>142.59539599999999</v>
      </c>
      <c r="C39" s="43">
        <f>+MIN($B$39,$B$51,$B$63,$B$75,$B$87)</f>
        <v>104.324217</v>
      </c>
      <c r="D39" s="43">
        <f>+MAX($B$39,$B$51,$B$63,$B$75,$B$87)</f>
        <v>188.594571</v>
      </c>
      <c r="E39" s="17">
        <f t="shared" si="0"/>
        <v>84.270353999999998</v>
      </c>
      <c r="G39" s="43"/>
      <c r="H39" s="17"/>
    </row>
    <row r="40" spans="1:8" x14ac:dyDescent="0.2">
      <c r="A40" s="1">
        <v>41974</v>
      </c>
      <c r="B40" s="12">
        <v>151.54845399999999</v>
      </c>
      <c r="C40" s="43">
        <f>+MIN($B$40,$B$52,$B$64,$B$76,$B$88)</f>
        <v>102.78612200000001</v>
      </c>
      <c r="D40" s="43">
        <f>+MAX($B$40,$B$52,$B$64,$B$76,$B$88)</f>
        <v>195.54803699999999</v>
      </c>
      <c r="E40" s="17">
        <f t="shared" si="0"/>
        <v>92.761914999999988</v>
      </c>
      <c r="G40" s="43"/>
      <c r="H40" s="17"/>
    </row>
    <row r="41" spans="1:8" x14ac:dyDescent="0.2">
      <c r="A41" s="1">
        <v>42005</v>
      </c>
      <c r="B41" s="12">
        <v>154.389578</v>
      </c>
      <c r="C41" s="43">
        <f>+MIN($B$29,$B$41,$B$53,$B$65,$B$77)</f>
        <v>123.722841</v>
      </c>
      <c r="D41" s="43">
        <f>+MAX($B$29,$B$41,$B$53,$B$65,$B$77)</f>
        <v>187.203047</v>
      </c>
      <c r="E41" s="17">
        <f t="shared" si="0"/>
        <v>63.480205999999995</v>
      </c>
      <c r="G41" s="43"/>
      <c r="H41" s="17"/>
    </row>
    <row r="42" spans="1:8" x14ac:dyDescent="0.2">
      <c r="A42" s="1">
        <v>42036</v>
      </c>
      <c r="B42" s="12">
        <v>149.07128700000001</v>
      </c>
      <c r="C42" s="43">
        <f>+MIN($B$30,$B$42,$B$54,$B$66,$B$78)</f>
        <v>119.90428300000001</v>
      </c>
      <c r="D42" s="43">
        <f>+MAX($B$30,$B$42,$B$54,$B$66,$B$78)</f>
        <v>187.06361799999999</v>
      </c>
      <c r="E42" s="17">
        <f t="shared" si="0"/>
        <v>67.159334999999984</v>
      </c>
      <c r="G42" s="43"/>
      <c r="H42" s="17"/>
    </row>
    <row r="43" spans="1:8" x14ac:dyDescent="0.2">
      <c r="A43" s="1">
        <v>42064</v>
      </c>
      <c r="B43" s="12">
        <v>154.346698</v>
      </c>
      <c r="C43" s="43">
        <f>+MIN($B$31,$B$43,$B$55,$B$67,$B$79)</f>
        <v>118.260238</v>
      </c>
      <c r="D43" s="43">
        <f>+MAX($B$31,$B$43,$B$55,$B$67,$B$79)</f>
        <v>191.55273500000001</v>
      </c>
      <c r="E43" s="17">
        <f t="shared" si="0"/>
        <v>73.292497000000012</v>
      </c>
      <c r="G43" s="43"/>
      <c r="H43" s="17"/>
    </row>
    <row r="44" spans="1:8" x14ac:dyDescent="0.2">
      <c r="A44" s="1">
        <v>42095</v>
      </c>
      <c r="B44" s="12">
        <v>167.06340900000001</v>
      </c>
      <c r="C44" s="43">
        <f>+MIN($B$32,$B$44,$B$56,$B$68,$B$80)</f>
        <v>128.92501799999999</v>
      </c>
      <c r="D44" s="43">
        <f>+MAX($B$32,$B$44,$B$56,$B$68,$B$80)</f>
        <v>193.18521200000001</v>
      </c>
      <c r="E44" s="17">
        <f t="shared" si="0"/>
        <v>64.260194000000013</v>
      </c>
      <c r="G44" s="43"/>
      <c r="H44" s="17"/>
    </row>
    <row r="45" spans="1:8" x14ac:dyDescent="0.2">
      <c r="A45" s="1">
        <v>42125</v>
      </c>
      <c r="B45" s="12">
        <v>172.809335</v>
      </c>
      <c r="C45" s="43">
        <f>+MIN($B$33,$B$45,$B$57,$B$69,$B$81)</f>
        <v>128.453889</v>
      </c>
      <c r="D45" s="43">
        <f>+MAX($B$33,$B$45,$B$57,$B$69,$B$81)</f>
        <v>192.41693000000001</v>
      </c>
      <c r="E45" s="17">
        <f t="shared" si="0"/>
        <v>63.963041000000004</v>
      </c>
      <c r="G45" s="43"/>
      <c r="H45" s="17"/>
    </row>
    <row r="46" spans="1:8" x14ac:dyDescent="0.2">
      <c r="A46" s="1">
        <v>42156</v>
      </c>
      <c r="B46" s="12">
        <v>166.43659700000001</v>
      </c>
      <c r="C46" s="43">
        <f>+MIN($B$34,$B$46,$B$58,$B$70,$B$82)</f>
        <v>121.52869099999999</v>
      </c>
      <c r="D46" s="43">
        <f>+MAX($B$34,$B$46,$B$58,$B$70,$B$82)</f>
        <v>182.086476</v>
      </c>
      <c r="E46" s="17">
        <f t="shared" si="0"/>
        <v>60.55778500000001</v>
      </c>
      <c r="G46" s="43"/>
      <c r="H46" s="17"/>
    </row>
    <row r="47" spans="1:8" x14ac:dyDescent="0.2">
      <c r="A47" s="1">
        <v>42186</v>
      </c>
      <c r="B47" s="12">
        <v>157.93807699999999</v>
      </c>
      <c r="C47" s="43">
        <f>+MIN($B$35,$B$47,$B$59,$B$71,$B$83)</f>
        <v>110.794301</v>
      </c>
      <c r="D47" s="43">
        <f>+MAX($B$35,$B$47,$B$59,$B$71,$B$83)</f>
        <v>168.11860899999999</v>
      </c>
      <c r="E47" s="17">
        <f t="shared" si="0"/>
        <v>57.324307999999988</v>
      </c>
      <c r="G47" s="43"/>
      <c r="H47" s="17"/>
    </row>
    <row r="48" spans="1:8" x14ac:dyDescent="0.2">
      <c r="A48" s="1">
        <v>42217</v>
      </c>
      <c r="B48" s="12">
        <v>155.95185499999999</v>
      </c>
      <c r="C48" s="43">
        <f>+MIN($B$36,$B$48,$B$60,$B$72,$B$84)</f>
        <v>104.172499</v>
      </c>
      <c r="D48" s="43">
        <f>+MAX($B$36,$B$48,$B$60,$B$72,$B$84)</f>
        <v>158.908174</v>
      </c>
      <c r="E48" s="17">
        <f t="shared" si="0"/>
        <v>54.735675000000001</v>
      </c>
      <c r="G48" s="43"/>
      <c r="H48" s="17"/>
    </row>
    <row r="49" spans="1:8" x14ac:dyDescent="0.2">
      <c r="A49" s="1">
        <v>42248</v>
      </c>
      <c r="B49" s="12">
        <v>162.108619</v>
      </c>
      <c r="C49" s="43">
        <f>+MIN($B$37,$B$49,$B$61,$B$73,$B$85)</f>
        <v>100.781006</v>
      </c>
      <c r="D49" s="43">
        <f>+MAX($B$37,$B$49,$B$61,$B$73,$B$85)</f>
        <v>162.108619</v>
      </c>
      <c r="E49" s="17">
        <f t="shared" si="0"/>
        <v>61.327612999999999</v>
      </c>
      <c r="G49" s="43"/>
      <c r="H49" s="17"/>
    </row>
    <row r="50" spans="1:8" x14ac:dyDescent="0.2">
      <c r="A50" s="1">
        <v>42278</v>
      </c>
      <c r="B50" s="12">
        <v>175.587987</v>
      </c>
      <c r="C50" s="43">
        <f>+MIN($B$38,$B$50,$B$62,$B$74,$B$86)</f>
        <v>105.208663</v>
      </c>
      <c r="D50" s="43">
        <f>+MAX($B$38,$B$50,$B$62,$B$74,$B$86)</f>
        <v>175.587987</v>
      </c>
      <c r="E50" s="17">
        <f t="shared" si="0"/>
        <v>70.379323999999997</v>
      </c>
      <c r="G50" s="43"/>
      <c r="H50" s="17"/>
    </row>
    <row r="51" spans="1:8" x14ac:dyDescent="0.2">
      <c r="A51" s="1">
        <v>42309</v>
      </c>
      <c r="B51" s="12">
        <v>188.594571</v>
      </c>
      <c r="C51" s="43">
        <f>+MIN($B$39,$B$51,$B$63,$B$75,$B$87)</f>
        <v>104.324217</v>
      </c>
      <c r="D51" s="43">
        <f>+MAX($B$39,$B$51,$B$63,$B$75,$B$87)</f>
        <v>188.594571</v>
      </c>
      <c r="E51" s="17">
        <f t="shared" si="0"/>
        <v>84.270353999999998</v>
      </c>
      <c r="G51" s="43"/>
      <c r="H51" s="17"/>
    </row>
    <row r="52" spans="1:8" x14ac:dyDescent="0.2">
      <c r="A52" s="1">
        <v>42339</v>
      </c>
      <c r="B52" s="12">
        <v>195.54803699999999</v>
      </c>
      <c r="C52" s="43">
        <f>+MIN($B$40,$B$52,$B$64,$B$76,$B$88)</f>
        <v>102.78612200000001</v>
      </c>
      <c r="D52" s="43">
        <f>+MAX($B$40,$B$52,$B$64,$B$76,$B$88)</f>
        <v>195.54803699999999</v>
      </c>
      <c r="E52" s="17">
        <f t="shared" si="0"/>
        <v>92.761914999999988</v>
      </c>
      <c r="G52" s="43"/>
      <c r="H52" s="17"/>
    </row>
    <row r="53" spans="1:8" x14ac:dyDescent="0.2">
      <c r="A53" s="1">
        <v>42370</v>
      </c>
      <c r="B53" s="12">
        <v>187.203047</v>
      </c>
      <c r="C53" s="43">
        <f>+MIN($B$29,$B$41,$B$53,$B$65,$B$77)</f>
        <v>123.722841</v>
      </c>
      <c r="D53" s="43">
        <f>+MAX($B$29,$B$41,$B$53,$B$65,$B$77)</f>
        <v>187.203047</v>
      </c>
      <c r="E53" s="17">
        <f t="shared" si="0"/>
        <v>63.480205999999995</v>
      </c>
      <c r="G53" s="43"/>
      <c r="H53" s="17"/>
    </row>
    <row r="54" spans="1:8" x14ac:dyDescent="0.2">
      <c r="A54" s="1">
        <v>42401</v>
      </c>
      <c r="B54" s="12">
        <v>187.06361799999999</v>
      </c>
      <c r="C54" s="43">
        <f>+MIN($B$30,$B$42,$B$54,$B$66,$B$78)</f>
        <v>119.90428300000001</v>
      </c>
      <c r="D54" s="43">
        <f>+MAX($B$30,$B$42,$B$54,$B$66,$B$78)</f>
        <v>187.06361799999999</v>
      </c>
      <c r="E54" s="17">
        <f t="shared" si="0"/>
        <v>67.159334999999984</v>
      </c>
      <c r="G54" s="43"/>
      <c r="H54" s="17"/>
    </row>
    <row r="55" spans="1:8" x14ac:dyDescent="0.2">
      <c r="A55" s="1">
        <v>42430</v>
      </c>
      <c r="B55" s="12">
        <v>191.55273500000001</v>
      </c>
      <c r="C55" s="43">
        <f>+MIN($B$31,$B$43,$B$55,$B$67,$B$79)</f>
        <v>118.260238</v>
      </c>
      <c r="D55" s="43">
        <f>+MAX($B$31,$B$43,$B$55,$B$67,$B$79)</f>
        <v>191.55273500000001</v>
      </c>
      <c r="E55" s="17">
        <f t="shared" si="0"/>
        <v>73.292497000000012</v>
      </c>
      <c r="G55" s="43"/>
      <c r="H55" s="17"/>
    </row>
    <row r="56" spans="1:8" x14ac:dyDescent="0.2">
      <c r="A56" s="1">
        <v>42461</v>
      </c>
      <c r="B56" s="12">
        <v>193.18521200000001</v>
      </c>
      <c r="C56" s="43">
        <f>+MIN($B$32,$B$44,$B$56,$B$68,$B$80)</f>
        <v>128.92501799999999</v>
      </c>
      <c r="D56" s="43">
        <f>+MAX($B$32,$B$44,$B$56,$B$68,$B$80)</f>
        <v>193.18521200000001</v>
      </c>
      <c r="E56" s="17">
        <f t="shared" si="0"/>
        <v>64.260194000000013</v>
      </c>
      <c r="G56" s="43"/>
      <c r="H56" s="17"/>
    </row>
    <row r="57" spans="1:8" x14ac:dyDescent="0.2">
      <c r="A57" s="1">
        <v>42491</v>
      </c>
      <c r="B57" s="12">
        <v>192.41693000000001</v>
      </c>
      <c r="C57" s="43">
        <f>+MIN($B$33,$B$45,$B$57,$B$69,$B$81)</f>
        <v>128.453889</v>
      </c>
      <c r="D57" s="43">
        <f>+MAX($B$33,$B$45,$B$57,$B$69,$B$81)</f>
        <v>192.41693000000001</v>
      </c>
      <c r="E57" s="17">
        <f t="shared" si="0"/>
        <v>63.963041000000004</v>
      </c>
      <c r="G57" s="43"/>
      <c r="H57" s="17"/>
    </row>
    <row r="58" spans="1:8" x14ac:dyDescent="0.2">
      <c r="A58" s="1">
        <v>42522</v>
      </c>
      <c r="B58" s="12">
        <v>182.086476</v>
      </c>
      <c r="C58" s="43">
        <f>+MIN($B$34,$B$46,$B$58,$B$70,$B$82)</f>
        <v>121.52869099999999</v>
      </c>
      <c r="D58" s="43">
        <f>+MAX($B$34,$B$46,$B$58,$B$70,$B$82)</f>
        <v>182.086476</v>
      </c>
      <c r="E58" s="17">
        <f t="shared" si="0"/>
        <v>60.55778500000001</v>
      </c>
      <c r="G58" s="43"/>
      <c r="H58" s="17"/>
    </row>
    <row r="59" spans="1:8" x14ac:dyDescent="0.2">
      <c r="A59" s="1">
        <v>42552</v>
      </c>
      <c r="B59" s="12">
        <v>168.11860899999999</v>
      </c>
      <c r="C59" s="43">
        <f>+MIN($B$35,$B$47,$B$59,$B$71,$B$83)</f>
        <v>110.794301</v>
      </c>
      <c r="D59" s="43">
        <f>+MAX($B$35,$B$47,$B$59,$B$71,$B$83)</f>
        <v>168.11860899999999</v>
      </c>
      <c r="E59" s="17">
        <f t="shared" si="0"/>
        <v>57.324307999999988</v>
      </c>
      <c r="G59" s="43"/>
      <c r="H59" s="17"/>
    </row>
    <row r="60" spans="1:8" x14ac:dyDescent="0.2">
      <c r="A60" s="1">
        <v>42583</v>
      </c>
      <c r="B60" s="12">
        <v>158.908174</v>
      </c>
      <c r="C60" s="43">
        <f>+MIN($B$36,$B$48,$B$60,$B$72,$B$84)</f>
        <v>104.172499</v>
      </c>
      <c r="D60" s="43">
        <f>+MAX($B$36,$B$48,$B$60,$B$72,$B$84)</f>
        <v>158.908174</v>
      </c>
      <c r="E60" s="17">
        <f t="shared" si="0"/>
        <v>54.735675000000001</v>
      </c>
      <c r="G60" s="43"/>
      <c r="H60" s="17"/>
    </row>
    <row r="61" spans="1:8" x14ac:dyDescent="0.2">
      <c r="A61" s="1">
        <v>42614</v>
      </c>
      <c r="B61" s="12">
        <v>156.56690900000001</v>
      </c>
      <c r="C61" s="43">
        <f>+MIN($B$37,$B$49,$B$61,$B$73,$B$85)</f>
        <v>100.781006</v>
      </c>
      <c r="D61" s="43">
        <f>+MAX($B$37,$B$49,$B$61,$B$73,$B$85)</f>
        <v>162.108619</v>
      </c>
      <c r="E61" s="17">
        <f t="shared" si="0"/>
        <v>61.327612999999999</v>
      </c>
      <c r="G61" s="43"/>
      <c r="H61" s="17"/>
    </row>
    <row r="62" spans="1:8" x14ac:dyDescent="0.2">
      <c r="A62" s="1">
        <v>42644</v>
      </c>
      <c r="B62" s="12">
        <v>160.93226000000001</v>
      </c>
      <c r="C62" s="43">
        <f>+MIN($B$38,$B$50,$B$62,$B$74,$B$86)</f>
        <v>105.208663</v>
      </c>
      <c r="D62" s="43">
        <f>+MAX($B$38,$B$50,$B$62,$B$74,$B$86)</f>
        <v>175.587987</v>
      </c>
      <c r="E62" s="17">
        <f t="shared" si="0"/>
        <v>70.379323999999997</v>
      </c>
      <c r="G62" s="43"/>
      <c r="H62" s="17"/>
    </row>
    <row r="63" spans="1:8" x14ac:dyDescent="0.2">
      <c r="A63" s="1">
        <v>42675</v>
      </c>
      <c r="B63" s="12">
        <v>170.27655799999999</v>
      </c>
      <c r="C63" s="43">
        <f>+MIN($B$39,$B$51,$B$63,$B$75,$B$87)</f>
        <v>104.324217</v>
      </c>
      <c r="D63" s="43">
        <f>+MAX($B$39,$B$51,$B$63,$B$75,$B$87)</f>
        <v>188.594571</v>
      </c>
      <c r="E63" s="17">
        <f t="shared" si="0"/>
        <v>84.270353999999998</v>
      </c>
      <c r="G63" s="43"/>
      <c r="H63" s="17"/>
    </row>
    <row r="64" spans="1:8" x14ac:dyDescent="0.2">
      <c r="A64" s="1">
        <v>42705</v>
      </c>
      <c r="B64" s="12">
        <v>162.00901400000001</v>
      </c>
      <c r="C64" s="43">
        <f>+MIN($B$40,$B$52,$B$64,$B$76,$B$88)</f>
        <v>102.78612200000001</v>
      </c>
      <c r="D64" s="43">
        <f>+MAX($B$40,$B$52,$B$64,$B$76,$B$88)</f>
        <v>195.54803699999999</v>
      </c>
      <c r="E64" s="17">
        <f t="shared" si="0"/>
        <v>92.761914999999988</v>
      </c>
      <c r="G64" s="43"/>
      <c r="H64" s="17"/>
    </row>
    <row r="65" spans="1:8" x14ac:dyDescent="0.2">
      <c r="A65" s="1">
        <v>42736</v>
      </c>
      <c r="B65" s="12">
        <v>156.21421000000001</v>
      </c>
      <c r="C65" s="43">
        <f>+MIN($B$29,$B$41,$B$53,$B$65,$B$77)</f>
        <v>123.722841</v>
      </c>
      <c r="D65" s="43">
        <f>+MAX($B$29,$B$41,$B$53,$B$65,$B$77)</f>
        <v>187.203047</v>
      </c>
      <c r="E65" s="17">
        <f t="shared" si="0"/>
        <v>63.480205999999995</v>
      </c>
      <c r="G65" s="43"/>
      <c r="H65" s="17"/>
    </row>
    <row r="66" spans="1:8" x14ac:dyDescent="0.2">
      <c r="A66" s="1">
        <v>42767</v>
      </c>
      <c r="B66" s="12">
        <v>160.50150199999999</v>
      </c>
      <c r="C66" s="43">
        <f>+MIN($B$30,$B$42,$B$54,$B$66,$B$78)</f>
        <v>119.90428300000001</v>
      </c>
      <c r="D66" s="43">
        <f>+MAX($B$30,$B$42,$B$54,$B$66,$B$78)</f>
        <v>187.06361799999999</v>
      </c>
      <c r="E66" s="17">
        <f t="shared" si="0"/>
        <v>67.159334999999984</v>
      </c>
      <c r="G66" s="43"/>
      <c r="H66" s="17"/>
    </row>
    <row r="67" spans="1:8" x14ac:dyDescent="0.2">
      <c r="A67" s="1">
        <v>42795</v>
      </c>
      <c r="B67" s="12">
        <v>161.81549000000001</v>
      </c>
      <c r="C67" s="43">
        <f>+MIN($B$31,$B$43,$B$55,$B$67,$B$79)</f>
        <v>118.260238</v>
      </c>
      <c r="D67" s="43">
        <f>+MAX($B$31,$B$43,$B$55,$B$67,$B$79)</f>
        <v>191.55273500000001</v>
      </c>
      <c r="E67" s="17">
        <f t="shared" si="0"/>
        <v>73.292497000000012</v>
      </c>
      <c r="G67" s="43"/>
      <c r="H67" s="17"/>
    </row>
    <row r="68" spans="1:8" x14ac:dyDescent="0.2">
      <c r="A68" s="1">
        <v>42826</v>
      </c>
      <c r="B68" s="12">
        <v>163.93691200000001</v>
      </c>
      <c r="C68" s="43">
        <f>+MIN($B$32,$B$44,$B$56,$B$68,$B$80)</f>
        <v>128.92501799999999</v>
      </c>
      <c r="D68" s="43">
        <f>+MAX($B$32,$B$44,$B$56,$B$68,$B$80)</f>
        <v>193.18521200000001</v>
      </c>
      <c r="E68" s="17">
        <f t="shared" si="0"/>
        <v>64.260194000000013</v>
      </c>
      <c r="G68" s="43"/>
      <c r="H68" s="17"/>
    </row>
    <row r="69" spans="1:8" x14ac:dyDescent="0.2">
      <c r="A69" s="1">
        <v>42856</v>
      </c>
      <c r="B69" s="12">
        <v>162.54224199999999</v>
      </c>
      <c r="C69" s="43">
        <f>+MIN($B$33,$B$45,$B$57,$B$69,$B$81)</f>
        <v>128.453889</v>
      </c>
      <c r="D69" s="43">
        <f>+MAX($B$33,$B$45,$B$57,$B$69,$B$81)</f>
        <v>192.41693000000001</v>
      </c>
      <c r="E69" s="17">
        <f t="shared" si="0"/>
        <v>63.963041000000004</v>
      </c>
      <c r="G69" s="43"/>
      <c r="H69" s="17"/>
    </row>
    <row r="70" spans="1:8" x14ac:dyDescent="0.2">
      <c r="A70" s="1">
        <v>42887</v>
      </c>
      <c r="B70" s="12">
        <v>158.013959</v>
      </c>
      <c r="C70" s="43">
        <f>+MIN($B$34,$B$46,$B$58,$B$70,$B$82)</f>
        <v>121.52869099999999</v>
      </c>
      <c r="D70" s="43">
        <f>+MAX($B$34,$B$46,$B$58,$B$70,$B$82)</f>
        <v>182.086476</v>
      </c>
      <c r="E70" s="17">
        <f t="shared" si="0"/>
        <v>60.55778500000001</v>
      </c>
      <c r="G70" s="43"/>
      <c r="H70" s="17"/>
    </row>
    <row r="71" spans="1:8" x14ac:dyDescent="0.2">
      <c r="A71" s="1">
        <v>42917</v>
      </c>
      <c r="B71" s="12">
        <v>145.81148300000001</v>
      </c>
      <c r="C71" s="43">
        <f>+MIN($B$35,$B$47,$B$59,$B$71,$B$83)</f>
        <v>110.794301</v>
      </c>
      <c r="D71" s="43">
        <f>+MAX($B$35,$B$47,$B$59,$B$71,$B$83)</f>
        <v>168.11860899999999</v>
      </c>
      <c r="E71" s="17">
        <f t="shared" si="0"/>
        <v>57.324307999999988</v>
      </c>
      <c r="G71" s="43"/>
      <c r="H71" s="17"/>
    </row>
    <row r="72" spans="1:8" x14ac:dyDescent="0.2">
      <c r="A72" s="1">
        <v>42948</v>
      </c>
      <c r="B72" s="12">
        <v>141.204061</v>
      </c>
      <c r="C72" s="43">
        <f>+MIN($B$36,$B$48,$B$60,$B$72,$B$84)</f>
        <v>104.172499</v>
      </c>
      <c r="D72" s="43">
        <f>+MAX($B$36,$B$48,$B$60,$B$72,$B$84)</f>
        <v>158.908174</v>
      </c>
      <c r="E72" s="17">
        <f t="shared" si="0"/>
        <v>54.735675000000001</v>
      </c>
      <c r="G72" s="43"/>
      <c r="H72" s="17"/>
    </row>
    <row r="73" spans="1:8" x14ac:dyDescent="0.2">
      <c r="A73" s="1">
        <v>42979</v>
      </c>
      <c r="B73" s="12">
        <v>139.5712</v>
      </c>
      <c r="C73" s="43">
        <f>+MIN($B$37,$B$49,$B$61,$B$73,$B$85)</f>
        <v>100.781006</v>
      </c>
      <c r="D73" s="43">
        <f>+MAX($B$37,$B$49,$B$61,$B$73,$B$85)</f>
        <v>162.108619</v>
      </c>
      <c r="E73" s="17">
        <f t="shared" si="0"/>
        <v>61.327612999999999</v>
      </c>
      <c r="G73" s="43"/>
      <c r="H73" s="17"/>
    </row>
    <row r="74" spans="1:8" x14ac:dyDescent="0.2">
      <c r="A74" s="1">
        <v>43009</v>
      </c>
      <c r="B74" s="12">
        <v>141.46251899999999</v>
      </c>
      <c r="C74" s="43">
        <f>+MIN($B$38,$B$50,$B$62,$B$74,$B$86)</f>
        <v>105.208663</v>
      </c>
      <c r="D74" s="43">
        <f>+MAX($B$38,$B$50,$B$62,$B$74,$B$86)</f>
        <v>175.587987</v>
      </c>
      <c r="E74" s="17">
        <f t="shared" si="0"/>
        <v>70.379323999999997</v>
      </c>
      <c r="G74" s="43"/>
      <c r="H74" s="17"/>
    </row>
    <row r="75" spans="1:8" x14ac:dyDescent="0.2">
      <c r="A75" s="1">
        <v>43040</v>
      </c>
      <c r="B75" s="12">
        <v>143.424037</v>
      </c>
      <c r="C75" s="43">
        <f>+MIN($B$39,$B$51,$B$63,$B$75,$B$87)</f>
        <v>104.324217</v>
      </c>
      <c r="D75" s="43">
        <f>+MAX($B$39,$B$51,$B$63,$B$75,$B$87)</f>
        <v>188.594571</v>
      </c>
      <c r="E75" s="17">
        <f t="shared" si="0"/>
        <v>84.270353999999998</v>
      </c>
      <c r="G75" s="43"/>
      <c r="H75" s="17"/>
    </row>
    <row r="76" spans="1:8" x14ac:dyDescent="0.2">
      <c r="A76" s="1">
        <v>43070</v>
      </c>
      <c r="B76" s="12">
        <v>137.68714800000001</v>
      </c>
      <c r="C76" s="43">
        <f>+MIN($B$40,$B$52,$B$64,$B$76,$B$88)</f>
        <v>102.78612200000001</v>
      </c>
      <c r="D76" s="43">
        <f>+MAX($B$40,$B$52,$B$64,$B$76,$B$88)</f>
        <v>195.54803699999999</v>
      </c>
      <c r="E76" s="17">
        <f t="shared" si="0"/>
        <v>92.761914999999988</v>
      </c>
      <c r="G76" s="43"/>
      <c r="H76" s="17"/>
    </row>
    <row r="77" spans="1:8" x14ac:dyDescent="0.2">
      <c r="A77" s="1">
        <v>43101</v>
      </c>
      <c r="B77" s="12">
        <v>123.722841</v>
      </c>
      <c r="C77" s="43">
        <f>+MIN($B$29,$B$41,$B$53,$B$65,$B$77)</f>
        <v>123.722841</v>
      </c>
      <c r="D77" s="43">
        <f>+MAX($B$29,$B$41,$B$53,$B$65,$B$77)</f>
        <v>187.203047</v>
      </c>
      <c r="E77" s="17">
        <f t="shared" si="0"/>
        <v>63.480205999999995</v>
      </c>
      <c r="G77" s="43"/>
      <c r="H77" s="17"/>
    </row>
    <row r="78" spans="1:8" x14ac:dyDescent="0.2">
      <c r="A78" s="1">
        <v>43132</v>
      </c>
      <c r="B78" s="12">
        <v>121.01869499999999</v>
      </c>
      <c r="C78" s="43">
        <f>+MIN($B$30,$B$42,$B$54,$B$66,$B$78)</f>
        <v>119.90428300000001</v>
      </c>
      <c r="D78" s="43">
        <f>+MAX($B$30,$B$42,$B$54,$B$66,$B$78)</f>
        <v>187.06361799999999</v>
      </c>
      <c r="E78" s="17">
        <f t="shared" si="0"/>
        <v>67.159334999999984</v>
      </c>
      <c r="G78" s="43"/>
      <c r="H78" s="17"/>
    </row>
    <row r="79" spans="1:8" x14ac:dyDescent="0.2">
      <c r="A79" s="1">
        <v>43160</v>
      </c>
      <c r="B79" s="12">
        <v>126.53183900000001</v>
      </c>
      <c r="C79" s="43">
        <f>+MIN($B$31,$B$43,$B$55,$B$67,$B$79)</f>
        <v>118.260238</v>
      </c>
      <c r="D79" s="43">
        <f>+MAX($B$31,$B$43,$B$55,$B$67,$B$79)</f>
        <v>191.55273500000001</v>
      </c>
      <c r="E79" s="17">
        <f t="shared" si="0"/>
        <v>73.292497000000012</v>
      </c>
      <c r="G79" s="43"/>
      <c r="H79" s="17"/>
    </row>
    <row r="80" spans="1:8" x14ac:dyDescent="0.2">
      <c r="A80" s="1">
        <v>43191</v>
      </c>
      <c r="B80" s="12">
        <v>129.07092700000001</v>
      </c>
      <c r="C80" s="43">
        <f>+MIN($B$32,$B$44,$B$56,$B$68,$B$80)</f>
        <v>128.92501799999999</v>
      </c>
      <c r="D80" s="43">
        <f>+MAX($B$32,$B$44,$B$56,$B$68,$B$80)</f>
        <v>193.18521200000001</v>
      </c>
      <c r="E80" s="17">
        <f t="shared" si="0"/>
        <v>64.260194000000013</v>
      </c>
      <c r="G80" s="43"/>
      <c r="H80" s="17"/>
    </row>
    <row r="81" spans="1:8" x14ac:dyDescent="0.2">
      <c r="A81" s="1">
        <v>43221</v>
      </c>
      <c r="B81" s="12">
        <v>128.453889</v>
      </c>
      <c r="C81" s="43">
        <f>+MIN($B$33,$B$45,$B$57,$B$69,$B$81)</f>
        <v>128.453889</v>
      </c>
      <c r="D81" s="43">
        <f>+MAX($B$33,$B$45,$B$57,$B$69,$B$81)</f>
        <v>192.41693000000001</v>
      </c>
      <c r="E81" s="17">
        <f t="shared" si="0"/>
        <v>63.963041000000004</v>
      </c>
      <c r="G81" s="43"/>
      <c r="H81" s="17"/>
    </row>
    <row r="82" spans="1:8" x14ac:dyDescent="0.2">
      <c r="A82" s="1">
        <v>43252</v>
      </c>
      <c r="B82" s="12">
        <v>121.52869099999999</v>
      </c>
      <c r="C82" s="43">
        <f>+MIN($B$34,$B$46,$B$58,$B$70,$B$82)</f>
        <v>121.52869099999999</v>
      </c>
      <c r="D82" s="43">
        <f>+MAX($B$34,$B$46,$B$58,$B$70,$B$82)</f>
        <v>182.086476</v>
      </c>
      <c r="E82" s="17">
        <f t="shared" si="0"/>
        <v>60.55778500000001</v>
      </c>
      <c r="G82" s="43"/>
      <c r="H82" s="17"/>
    </row>
    <row r="83" spans="1:8" x14ac:dyDescent="0.2">
      <c r="A83" s="1">
        <v>43282</v>
      </c>
      <c r="B83" s="12">
        <v>110.794301</v>
      </c>
      <c r="C83" s="43">
        <f>+MIN($B$35,$B$47,$B$59,$B$71,$B$83)</f>
        <v>110.794301</v>
      </c>
      <c r="D83" s="43">
        <f>+MAX($B$35,$B$47,$B$59,$B$71,$B$83)</f>
        <v>168.11860899999999</v>
      </c>
      <c r="E83" s="17">
        <f t="shared" si="0"/>
        <v>57.324307999999988</v>
      </c>
      <c r="G83" s="43"/>
      <c r="H83" s="17"/>
    </row>
    <row r="84" spans="1:8" x14ac:dyDescent="0.2">
      <c r="A84" s="1">
        <v>43313</v>
      </c>
      <c r="B84" s="12">
        <v>104.172499</v>
      </c>
      <c r="C84" s="43">
        <f>+MIN($B$36,$B$48,$B$60,$B$72,$B$84)</f>
        <v>104.172499</v>
      </c>
      <c r="D84" s="43">
        <f>+MAX($B$36,$B$48,$B$60,$B$72,$B$84)</f>
        <v>158.908174</v>
      </c>
      <c r="E84" s="17">
        <f t="shared" si="0"/>
        <v>54.735675000000001</v>
      </c>
      <c r="G84" s="43"/>
      <c r="H84" s="17"/>
    </row>
    <row r="85" spans="1:8" x14ac:dyDescent="0.2">
      <c r="A85" s="1">
        <v>43344</v>
      </c>
      <c r="B85" s="12">
        <v>100.781006</v>
      </c>
      <c r="C85" s="43">
        <f>+MIN($B$37,$B$49,$B$61,$B$73,$B$85)</f>
        <v>100.781006</v>
      </c>
      <c r="D85" s="43">
        <f>+MAX($B$37,$B$49,$B$61,$B$73,$B$85)</f>
        <v>162.108619</v>
      </c>
      <c r="E85" s="17">
        <f t="shared" si="0"/>
        <v>61.327612999999999</v>
      </c>
      <c r="G85" s="43"/>
      <c r="H85" s="17"/>
    </row>
    <row r="86" spans="1:8" x14ac:dyDescent="0.2">
      <c r="A86" s="1">
        <v>43374</v>
      </c>
      <c r="B86" s="12">
        <v>105.208663</v>
      </c>
      <c r="C86" s="43">
        <f>+MIN($B$38,$B$50,$B$62,$B$74,$B$86)</f>
        <v>105.208663</v>
      </c>
      <c r="D86" s="43">
        <f>+MAX($B$38,$B$50,$B$62,$B$74,$B$86)</f>
        <v>175.587987</v>
      </c>
      <c r="E86" s="17">
        <f t="shared" si="0"/>
        <v>70.379323999999997</v>
      </c>
      <c r="G86" s="43"/>
      <c r="H86" s="17"/>
    </row>
    <row r="87" spans="1:8" x14ac:dyDescent="0.2">
      <c r="A87" s="1">
        <v>43405</v>
      </c>
      <c r="B87" s="12">
        <v>104.324217</v>
      </c>
      <c r="C87" s="43">
        <f>+MIN($B$39,$B$51,$B$63,$B$75,$B$87)</f>
        <v>104.324217</v>
      </c>
      <c r="D87" s="43">
        <f>+MAX($B$39,$B$51,$B$63,$B$75,$B$87)</f>
        <v>188.594571</v>
      </c>
      <c r="E87" s="17">
        <f t="shared" si="0"/>
        <v>84.270353999999998</v>
      </c>
      <c r="G87" s="43"/>
      <c r="H87" s="17"/>
    </row>
    <row r="88" spans="1:8" x14ac:dyDescent="0.2">
      <c r="A88" s="1">
        <v>43435</v>
      </c>
      <c r="B88" s="12">
        <v>102.78612200000001</v>
      </c>
      <c r="C88" s="43">
        <f>+MIN($B$40,$B$52,$B$64,$B$76,$B$88)</f>
        <v>102.78612200000001</v>
      </c>
      <c r="D88" s="43">
        <f>+MAX($B$40,$B$52,$B$64,$B$76,$B$88)</f>
        <v>195.54803699999999</v>
      </c>
      <c r="E88" s="17">
        <f t="shared" si="0"/>
        <v>92.761914999999988</v>
      </c>
      <c r="G88" s="43"/>
      <c r="H88" s="17"/>
    </row>
    <row r="89" spans="1:8" x14ac:dyDescent="0.2">
      <c r="A89" s="1">
        <v>43466</v>
      </c>
      <c r="B89" s="12">
        <v>99.200647000000004</v>
      </c>
      <c r="C89" s="43">
        <f>+MIN($B$29,$B$41,$B$53,$B$65,$B$77)</f>
        <v>123.722841</v>
      </c>
      <c r="D89" s="43">
        <f>+MAX($B$29,$B$41,$B$53,$B$65,$B$77)</f>
        <v>187.203047</v>
      </c>
      <c r="E89" s="17">
        <f t="shared" si="0"/>
        <v>63.480205999999995</v>
      </c>
      <c r="G89" s="43"/>
      <c r="H89" s="17"/>
    </row>
    <row r="90" spans="1:8" x14ac:dyDescent="0.2">
      <c r="A90" s="1">
        <v>43497</v>
      </c>
      <c r="B90" s="12">
        <v>98.744339999999994</v>
      </c>
      <c r="C90" s="43">
        <f>+MIN($B$30,$B$42,$B$54,$B$66,$B$78)</f>
        <v>119.90428300000001</v>
      </c>
      <c r="D90" s="43">
        <f>+MAX($B$30,$B$42,$B$54,$B$66,$B$78)</f>
        <v>187.06361799999999</v>
      </c>
      <c r="E90" s="17">
        <f t="shared" si="0"/>
        <v>67.159334999999984</v>
      </c>
      <c r="G90" s="43"/>
      <c r="H90" s="17"/>
    </row>
    <row r="91" spans="1:8" x14ac:dyDescent="0.2">
      <c r="A91" s="1">
        <v>43525</v>
      </c>
      <c r="B91" s="12">
        <v>97.127436000000003</v>
      </c>
      <c r="C91" s="43">
        <f>+MIN($B$31,$B$43,$B$55,$B$67,$B$79)</f>
        <v>118.260238</v>
      </c>
      <c r="D91" s="43">
        <f>+MAX($B$31,$B$43,$B$55,$B$67,$B$79)</f>
        <v>191.55273500000001</v>
      </c>
      <c r="E91" s="17">
        <f t="shared" si="0"/>
        <v>73.292497000000012</v>
      </c>
      <c r="G91" s="43"/>
      <c r="H91" s="17"/>
    </row>
    <row r="92" spans="1:8" x14ac:dyDescent="0.2">
      <c r="A92" s="1">
        <v>43556</v>
      </c>
      <c r="B92" s="12">
        <v>107.96137</v>
      </c>
      <c r="C92" s="43">
        <f>+MIN($B$32,$B$44,$B$56,$B$68,$B$80)</f>
        <v>128.92501799999999</v>
      </c>
      <c r="D92" s="43">
        <f>+MAX($B$32,$B$44,$B$56,$B$68,$B$80)</f>
        <v>193.18521200000001</v>
      </c>
      <c r="E92" s="17">
        <f t="shared" si="0"/>
        <v>64.260194000000013</v>
      </c>
      <c r="G92" s="43"/>
      <c r="H92" s="17"/>
    </row>
    <row r="93" spans="1:8" x14ac:dyDescent="0.2">
      <c r="A93" s="1">
        <v>43586</v>
      </c>
      <c r="B93" s="12">
        <v>114.947093</v>
      </c>
      <c r="C93" s="43">
        <f>+MIN($B$33,$B$45,$B$57,$B$69,$B$81)</f>
        <v>128.453889</v>
      </c>
      <c r="D93" s="43">
        <f>+MAX($B$33,$B$45,$B$57,$B$69,$B$81)</f>
        <v>192.41693000000001</v>
      </c>
      <c r="E93" s="17">
        <f t="shared" ref="E93:E112" si="1">D93-C93</f>
        <v>63.963041000000004</v>
      </c>
      <c r="G93" s="43"/>
      <c r="H93" s="17"/>
    </row>
    <row r="94" spans="1:8" x14ac:dyDescent="0.2">
      <c r="A94" s="1">
        <v>43617</v>
      </c>
      <c r="B94" s="12">
        <v>109.0728</v>
      </c>
      <c r="C94" s="43">
        <f>+MIN($B$34,$B$46,$B$58,$B$70,$B$82)</f>
        <v>121.52869099999999</v>
      </c>
      <c r="D94" s="43">
        <f>+MAX($B$34,$B$46,$B$58,$B$70,$B$82)</f>
        <v>182.086476</v>
      </c>
      <c r="E94" s="17">
        <f t="shared" si="1"/>
        <v>60.55778500000001</v>
      </c>
      <c r="G94" s="43"/>
      <c r="H94" s="17"/>
    </row>
    <row r="95" spans="1:8" x14ac:dyDescent="0.2">
      <c r="A95" s="1">
        <v>43647</v>
      </c>
      <c r="B95" s="12">
        <v>105.44159999999999</v>
      </c>
      <c r="C95" s="43">
        <f>+MIN($B$35,$B$47,$B$59,$B$71,$B$83)</f>
        <v>110.794301</v>
      </c>
      <c r="D95" s="43">
        <f>+MAX($B$35,$B$47,$B$59,$B$71,$B$83)</f>
        <v>168.11860899999999</v>
      </c>
      <c r="E95" s="17">
        <f t="shared" si="1"/>
        <v>57.324307999999988</v>
      </c>
      <c r="G95" s="43"/>
      <c r="H95" s="17"/>
    </row>
    <row r="96" spans="1:8" x14ac:dyDescent="0.2">
      <c r="A96" s="1">
        <v>43678</v>
      </c>
      <c r="B96" s="12">
        <v>102.9803</v>
      </c>
      <c r="C96" s="43">
        <f>+MIN($B$36,$B$48,$B$60,$B$72,$B$84)</f>
        <v>104.172499</v>
      </c>
      <c r="D96" s="43">
        <f>+MAX($B$36,$B$48,$B$60,$B$72,$B$84)</f>
        <v>158.908174</v>
      </c>
      <c r="E96" s="17">
        <f t="shared" si="1"/>
        <v>54.735675000000001</v>
      </c>
      <c r="G96" s="43"/>
      <c r="H96" s="17"/>
    </row>
    <row r="97" spans="1:8" x14ac:dyDescent="0.2">
      <c r="A97" s="1">
        <v>43709</v>
      </c>
      <c r="B97" s="12">
        <v>101.1294</v>
      </c>
      <c r="C97" s="43">
        <f>+MIN($B$37,$B$49,$B$61,$B$73,$B$85)</f>
        <v>100.781006</v>
      </c>
      <c r="D97" s="43">
        <f>+MAX($B$37,$B$49,$B$61,$B$73,$B$85)</f>
        <v>162.108619</v>
      </c>
      <c r="E97" s="17">
        <f t="shared" si="1"/>
        <v>61.327612999999999</v>
      </c>
      <c r="G97" s="43"/>
      <c r="H97" s="17"/>
    </row>
    <row r="98" spans="1:8" x14ac:dyDescent="0.2">
      <c r="A98" s="1">
        <v>43739</v>
      </c>
      <c r="B98" s="12">
        <v>105.7557</v>
      </c>
      <c r="C98" s="43">
        <f>+MIN($B$38,$B$50,$B$62,$B$74,$B$86)</f>
        <v>105.208663</v>
      </c>
      <c r="D98" s="43">
        <f>+MAX($B$38,$B$50,$B$62,$B$74,$B$86)</f>
        <v>175.587987</v>
      </c>
      <c r="E98" s="17">
        <f t="shared" si="1"/>
        <v>70.379323999999997</v>
      </c>
      <c r="G98" s="43"/>
      <c r="H98" s="17"/>
    </row>
    <row r="99" spans="1:8" x14ac:dyDescent="0.2">
      <c r="A99" s="1">
        <v>43770</v>
      </c>
      <c r="B99" s="12">
        <v>110.4132</v>
      </c>
      <c r="C99" s="43">
        <f>+MIN($B$39,$B$51,$B$63,$B$75,$B$87)</f>
        <v>104.324217</v>
      </c>
      <c r="D99" s="43">
        <f>+MAX($B$39,$B$51,$B$63,$B$75,$B$87)</f>
        <v>188.594571</v>
      </c>
      <c r="E99" s="17">
        <f t="shared" si="1"/>
        <v>84.270353999999998</v>
      </c>
      <c r="G99" s="43"/>
      <c r="H99" s="17"/>
    </row>
    <row r="100" spans="1:8" x14ac:dyDescent="0.2">
      <c r="A100" s="1">
        <v>43800</v>
      </c>
      <c r="B100" s="12">
        <v>109.0307</v>
      </c>
      <c r="C100" s="43">
        <f>+MIN($B$40,$B$52,$B$64,$B$76,$B$88)</f>
        <v>102.78612200000001</v>
      </c>
      <c r="D100" s="43">
        <f>+MAX($B$40,$B$52,$B$64,$B$76,$B$88)</f>
        <v>195.54803699999999</v>
      </c>
      <c r="E100" s="17">
        <f t="shared" si="1"/>
        <v>92.761914999999988</v>
      </c>
      <c r="G100" s="43"/>
      <c r="H100" s="17"/>
    </row>
    <row r="101" spans="1:8" x14ac:dyDescent="0.2">
      <c r="A101" s="1">
        <v>43831</v>
      </c>
      <c r="B101" s="12">
        <v>104.0111</v>
      </c>
      <c r="C101" s="43">
        <f>+MIN($B$29,$B$41,$B$53,$B$65,$B$77)</f>
        <v>123.722841</v>
      </c>
      <c r="D101" s="17">
        <f>+MAX($B$29,$B$41,$B$53,$B$65,$B$77)</f>
        <v>187.203047</v>
      </c>
      <c r="E101" s="17">
        <f t="shared" si="1"/>
        <v>63.480205999999995</v>
      </c>
      <c r="G101" s="43"/>
      <c r="H101" s="17"/>
    </row>
    <row r="102" spans="1:8" x14ac:dyDescent="0.2">
      <c r="A102" s="1">
        <v>43862</v>
      </c>
      <c r="B102" s="12">
        <v>102.0806</v>
      </c>
      <c r="C102" s="43">
        <f>+MIN($B$30,$B$42,$B$54,$B$66,$B$78)</f>
        <v>119.90428300000001</v>
      </c>
      <c r="D102" s="17">
        <f>+MAX($B$30,$B$42,$B$54,$B$66,$B$78)</f>
        <v>187.06361799999999</v>
      </c>
      <c r="E102" s="17">
        <f t="shared" si="1"/>
        <v>67.159334999999984</v>
      </c>
      <c r="G102" s="43"/>
      <c r="H102" s="17"/>
    </row>
    <row r="103" spans="1:8" x14ac:dyDescent="0.2">
      <c r="A103" s="1">
        <v>43891</v>
      </c>
      <c r="B103" s="12">
        <v>110.2265</v>
      </c>
      <c r="C103" s="43">
        <f>+MIN($B$31,$B$43,$B$55,$B$67,$B$79)</f>
        <v>118.260238</v>
      </c>
      <c r="D103" s="17">
        <f>+MAX($B$31,$B$43,$B$55,$B$67,$B$79)</f>
        <v>191.55273500000001</v>
      </c>
      <c r="E103" s="17">
        <f t="shared" si="1"/>
        <v>73.292497000000012</v>
      </c>
      <c r="G103" s="43"/>
      <c r="H103" s="17"/>
    </row>
    <row r="104" spans="1:8" x14ac:dyDescent="0.2">
      <c r="A104" s="1">
        <v>43922</v>
      </c>
      <c r="B104" s="12">
        <v>110.62909999999999</v>
      </c>
      <c r="C104" s="43">
        <f>+MIN($B$32,$B$44,$B$56,$B$68,$B$80)</f>
        <v>128.92501799999999</v>
      </c>
      <c r="D104" s="17">
        <f>+MAX($B$32,$B$44,$B$56,$B$68,$B$80)</f>
        <v>193.18521200000001</v>
      </c>
      <c r="E104" s="17">
        <f t="shared" si="1"/>
        <v>64.260194000000013</v>
      </c>
      <c r="G104" s="43"/>
      <c r="H104" s="17"/>
    </row>
    <row r="105" spans="1:8" x14ac:dyDescent="0.2">
      <c r="A105" s="1">
        <v>43952</v>
      </c>
      <c r="B105" s="12">
        <v>112.0562</v>
      </c>
      <c r="C105" s="43">
        <f>+MIN($B$33,$B$45,$B$57,$B$69,$B$81)</f>
        <v>128.453889</v>
      </c>
      <c r="D105" s="17">
        <f>+MAX($B$33,$B$45,$B$57,$B$69,$B$81)</f>
        <v>192.41693000000001</v>
      </c>
      <c r="E105" s="17">
        <f t="shared" si="1"/>
        <v>63.963041000000004</v>
      </c>
      <c r="G105" s="43"/>
      <c r="H105" s="17"/>
    </row>
    <row r="106" spans="1:8" x14ac:dyDescent="0.2">
      <c r="A106" s="1">
        <v>43983</v>
      </c>
      <c r="B106" s="12">
        <v>107.0167</v>
      </c>
      <c r="C106" s="43">
        <f>+MIN($B$34,$B$46,$B$58,$B$70,$B$82)</f>
        <v>121.52869099999999</v>
      </c>
      <c r="D106" s="17">
        <f>+MAX($B$34,$B$46,$B$58,$B$70,$B$82)</f>
        <v>182.086476</v>
      </c>
      <c r="E106" s="17">
        <f t="shared" si="1"/>
        <v>60.55778500000001</v>
      </c>
      <c r="G106" s="43"/>
      <c r="H106" s="17"/>
    </row>
    <row r="107" spans="1:8" x14ac:dyDescent="0.2">
      <c r="A107" s="1">
        <v>44013</v>
      </c>
      <c r="B107" s="12">
        <v>104.3122</v>
      </c>
      <c r="C107" s="43">
        <f>+MIN($B$35,$B$47,$B$59,$B$71,$B$83)</f>
        <v>110.794301</v>
      </c>
      <c r="D107" s="17">
        <f>+MAX($B$35,$B$47,$B$59,$B$71,$B$83)</f>
        <v>168.11860899999999</v>
      </c>
      <c r="E107" s="17">
        <f t="shared" si="1"/>
        <v>57.324307999999988</v>
      </c>
      <c r="G107" s="43"/>
      <c r="H107" s="17"/>
    </row>
    <row r="108" spans="1:8" x14ac:dyDescent="0.2">
      <c r="A108" s="1">
        <v>44044</v>
      </c>
      <c r="B108" s="12">
        <v>101.3993</v>
      </c>
      <c r="C108" s="43">
        <f>+MIN($B$36,$B$48,$B$60,$B$72,$B$84)</f>
        <v>104.172499</v>
      </c>
      <c r="D108" s="17">
        <f>+MAX($B$36,$B$48,$B$60,$B$72,$B$84)</f>
        <v>158.908174</v>
      </c>
      <c r="E108" s="17">
        <f t="shared" si="1"/>
        <v>54.735675000000001</v>
      </c>
      <c r="G108" s="43"/>
      <c r="H108" s="17"/>
    </row>
    <row r="109" spans="1:8" x14ac:dyDescent="0.2">
      <c r="A109" s="1">
        <v>44075</v>
      </c>
      <c r="B109" s="12">
        <v>100.03740000000001</v>
      </c>
      <c r="C109" s="43">
        <f>+MIN($B$37,$B$49,$B$61,$B$73,$B$85)</f>
        <v>100.781006</v>
      </c>
      <c r="D109" s="17">
        <f>+MAX($B$37,$B$49,$B$61,$B$73,$B$85)</f>
        <v>162.108619</v>
      </c>
      <c r="E109" s="17">
        <f t="shared" si="1"/>
        <v>61.327612999999999</v>
      </c>
      <c r="G109" s="43"/>
      <c r="H109" s="17"/>
    </row>
    <row r="110" spans="1:8" x14ac:dyDescent="0.2">
      <c r="A110" s="1">
        <v>44105</v>
      </c>
      <c r="B110" s="12">
        <v>104.9922</v>
      </c>
      <c r="C110" s="43">
        <f>+MIN($B$38,$B$50,$B$62,$B$74,$B$86)</f>
        <v>105.208663</v>
      </c>
      <c r="D110" s="17">
        <f>+MAX($B$38,$B$50,$B$62,$B$74,$B$86)</f>
        <v>175.587987</v>
      </c>
      <c r="E110" s="17">
        <f t="shared" si="1"/>
        <v>70.379323999999997</v>
      </c>
      <c r="G110" s="43"/>
      <c r="H110" s="17"/>
    </row>
    <row r="111" spans="1:8" x14ac:dyDescent="0.2">
      <c r="A111" s="1">
        <v>44136</v>
      </c>
      <c r="B111" s="12">
        <v>110.173</v>
      </c>
      <c r="C111" s="43">
        <f>+MIN($B$39,$B$51,$B$63,$B$75,$B$87)</f>
        <v>104.324217</v>
      </c>
      <c r="D111" s="17">
        <f>+MAX($B$39,$B$51,$B$63,$B$75,$B$87)</f>
        <v>188.594571</v>
      </c>
      <c r="E111" s="17">
        <f t="shared" si="1"/>
        <v>84.270353999999998</v>
      </c>
      <c r="G111" s="43"/>
      <c r="H111" s="17"/>
    </row>
    <row r="112" spans="1:8" x14ac:dyDescent="0.2">
      <c r="A112" s="65">
        <v>44166</v>
      </c>
      <c r="B112" s="71">
        <v>108.3211</v>
      </c>
      <c r="C112" s="70">
        <f>+MIN($B$40,$B$52,$B$64,$B$76,$B$88)</f>
        <v>102.78612200000001</v>
      </c>
      <c r="D112" s="69">
        <f>+MAX($B$40,$B$52,$B$64,$B$76,$B$88)</f>
        <v>195.54803699999999</v>
      </c>
      <c r="E112" s="69">
        <f t="shared" si="1"/>
        <v>92.761914999999988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586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17">
        <v>67</v>
      </c>
      <c r="B117">
        <v>0</v>
      </c>
    </row>
    <row r="118" spans="1:2" x14ac:dyDescent="0.2">
      <c r="A118" s="17">
        <v>67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3" width="10.140625" style="131" bestFit="1" customWidth="1"/>
    <col min="4" max="4" width="9.140625" style="131"/>
    <col min="5" max="6" width="9.5703125" style="131" bestFit="1" customWidth="1"/>
    <col min="7" max="13" width="9.140625" style="131"/>
    <col min="14" max="15" width="9.140625" style="133"/>
    <col min="16" max="16" width="9.140625" style="131"/>
    <col min="17" max="17" width="25.42578125" style="131" customWidth="1"/>
    <col min="18" max="18" width="9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283</v>
      </c>
      <c r="R6" s="234" t="s">
        <v>530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284</v>
      </c>
      <c r="R7" s="235" t="s">
        <v>531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463</v>
      </c>
      <c r="R8" s="235" t="s">
        <v>532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466</v>
      </c>
      <c r="R9" s="235" t="s">
        <v>533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233" t="s">
        <v>286</v>
      </c>
      <c r="R10" s="235" t="s">
        <v>534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Q11" s="531" t="s">
        <v>508</v>
      </c>
      <c r="R11" s="216" t="s">
        <v>535</v>
      </c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9" t="s">
        <v>536</v>
      </c>
      <c r="D24" s="579"/>
      <c r="E24" s="579"/>
      <c r="F24" s="579"/>
      <c r="G24" s="579"/>
      <c r="H24" s="32"/>
      <c r="I24" s="579" t="s">
        <v>537</v>
      </c>
      <c r="J24" s="579"/>
      <c r="K24" s="579"/>
      <c r="L24" s="579"/>
    </row>
    <row r="25" spans="1:12" x14ac:dyDescent="0.25">
      <c r="A25" s="9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B26" s="142" t="s">
        <v>283</v>
      </c>
      <c r="C26" s="563">
        <v>1411.0581529999999</v>
      </c>
      <c r="D26" s="563">
        <v>1378.6477421</v>
      </c>
      <c r="E26" s="563">
        <v>1464.3728262</v>
      </c>
      <c r="F26" s="563">
        <v>1424.0879479</v>
      </c>
      <c r="G26" s="563">
        <v>1428.8461400000001</v>
      </c>
      <c r="H26" s="11"/>
      <c r="I26" s="17">
        <f t="shared" ref="I26:L29" si="0">D26-C26</f>
        <v>-32.410410899999988</v>
      </c>
      <c r="J26" s="17">
        <f t="shared" si="0"/>
        <v>85.725084100000004</v>
      </c>
      <c r="K26" s="17">
        <f t="shared" si="0"/>
        <v>-40.284878299999946</v>
      </c>
      <c r="L26" s="17">
        <f t="shared" si="0"/>
        <v>4.7581921000000875</v>
      </c>
    </row>
    <row r="27" spans="1:12" x14ac:dyDescent="0.25">
      <c r="B27" s="142" t="s">
        <v>284</v>
      </c>
      <c r="C27" s="11">
        <v>976.71518096</v>
      </c>
      <c r="D27" s="11">
        <v>984.29794500000003</v>
      </c>
      <c r="E27" s="11">
        <v>953.07649520999996</v>
      </c>
      <c r="F27" s="11">
        <v>948.14808183000002</v>
      </c>
      <c r="G27" s="11">
        <v>944.52512000000002</v>
      </c>
      <c r="H27" s="11"/>
      <c r="I27" s="17">
        <f t="shared" si="0"/>
        <v>7.5827640400000291</v>
      </c>
      <c r="J27" s="17">
        <f t="shared" si="0"/>
        <v>-31.221449790000065</v>
      </c>
      <c r="K27" s="17">
        <f t="shared" si="0"/>
        <v>-4.9284133799999381</v>
      </c>
      <c r="L27" s="17">
        <f t="shared" si="0"/>
        <v>-3.6229618300000084</v>
      </c>
    </row>
    <row r="28" spans="1:12" x14ac:dyDescent="0.25">
      <c r="A28"/>
      <c r="B28" s="142" t="s">
        <v>285</v>
      </c>
      <c r="C28" s="11">
        <v>1374.688295879</v>
      </c>
      <c r="D28" s="11">
        <v>1360.4102868529999</v>
      </c>
      <c r="E28" s="11">
        <v>1384.478870806</v>
      </c>
      <c r="F28" s="11">
        <v>1371.7560756989999</v>
      </c>
      <c r="G28" s="11">
        <v>1373.1307113</v>
      </c>
      <c r="H28" s="11"/>
      <c r="I28" s="17">
        <f t="shared" si="0"/>
        <v>-14.278009026000063</v>
      </c>
      <c r="J28" s="17">
        <f t="shared" si="0"/>
        <v>24.068583953000143</v>
      </c>
      <c r="K28" s="17">
        <f t="shared" si="0"/>
        <v>-12.722795107000138</v>
      </c>
      <c r="L28" s="17">
        <f t="shared" si="0"/>
        <v>1.3746356010001364</v>
      </c>
    </row>
    <row r="29" spans="1:12" x14ac:dyDescent="0.25">
      <c r="B29" s="142" t="s">
        <v>286</v>
      </c>
      <c r="C29" s="69">
        <v>139.84439685000001</v>
      </c>
      <c r="D29" s="69">
        <v>141.11444208</v>
      </c>
      <c r="E29" s="69">
        <v>143.57905891999999</v>
      </c>
      <c r="F29" s="69">
        <v>139.52796408</v>
      </c>
      <c r="G29" s="69">
        <v>141.05978999999999</v>
      </c>
      <c r="H29" s="72"/>
      <c r="I29" s="69">
        <f t="shared" si="0"/>
        <v>1.2700452299999938</v>
      </c>
      <c r="J29" s="69">
        <f t="shared" si="0"/>
        <v>2.4646168399999908</v>
      </c>
      <c r="K29" s="69">
        <f t="shared" si="0"/>
        <v>-4.0510948399999904</v>
      </c>
      <c r="L29" s="69">
        <f t="shared" si="0"/>
        <v>1.5318259199999886</v>
      </c>
    </row>
    <row r="30" spans="1:12" x14ac:dyDescent="0.25">
      <c r="B30" s="532" t="s">
        <v>508</v>
      </c>
      <c r="C30" s="11">
        <v>3902.3060267000001</v>
      </c>
      <c r="D30" s="11">
        <v>3864.4704161</v>
      </c>
      <c r="E30" s="11">
        <v>3945.5072510999998</v>
      </c>
      <c r="F30" s="11">
        <v>3875.3774343999999</v>
      </c>
      <c r="G30" s="11">
        <v>3887.5617000000002</v>
      </c>
      <c r="H30" s="533" t="s">
        <v>440</v>
      </c>
      <c r="I30" s="17">
        <f t="shared" ref="I30" si="1">D30-C30</f>
        <v>-37.835610600000109</v>
      </c>
      <c r="J30" s="17">
        <f t="shared" ref="J30" si="2">E30-D30</f>
        <v>81.036834999999883</v>
      </c>
      <c r="K30" s="17">
        <f t="shared" ref="K30" si="3">F30-E30</f>
        <v>-70.129816699999992</v>
      </c>
      <c r="L30" s="17">
        <f t="shared" ref="L30" si="4">G30-F30</f>
        <v>12.184265600000344</v>
      </c>
    </row>
    <row r="31" spans="1:12" x14ac:dyDescent="0.25">
      <c r="A31" s="367" t="s">
        <v>552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7"/>
      <c r="B34" s="147"/>
      <c r="C34" s="147" t="s">
        <v>282</v>
      </c>
      <c r="D34" s="147" t="s">
        <v>239</v>
      </c>
      <c r="E34" s="468" t="s">
        <v>238</v>
      </c>
      <c r="F34" s="468" t="s">
        <v>480</v>
      </c>
    </row>
    <row r="35" spans="1:7" x14ac:dyDescent="0.25">
      <c r="A35" s="147">
        <f t="shared" ref="A35:A46" si="5">YEAR(B35)</f>
        <v>2016</v>
      </c>
      <c r="B35" s="444">
        <v>42370</v>
      </c>
      <c r="C35" s="529">
        <v>332.81071264000002</v>
      </c>
      <c r="D35" s="391" t="e">
        <v>#N/A</v>
      </c>
      <c r="E35" s="480"/>
      <c r="F35" s="480">
        <v>332.81071264000002</v>
      </c>
      <c r="G35" s="138"/>
    </row>
    <row r="36" spans="1:7" x14ac:dyDescent="0.25">
      <c r="A36" s="147">
        <f t="shared" si="5"/>
        <v>2016</v>
      </c>
      <c r="B36" s="444">
        <v>42401</v>
      </c>
      <c r="C36" s="529">
        <v>307.88403697000001</v>
      </c>
      <c r="D36" s="391" t="e">
        <v>#N/A</v>
      </c>
      <c r="E36" s="530">
        <f t="shared" ref="E36:E45" si="6">AVERAGEIF($A$35:$A$46,A36,$F$35:$F$46)</f>
        <v>325.19216889166665</v>
      </c>
      <c r="F36" s="480">
        <v>307.88403697000001</v>
      </c>
      <c r="G36" s="138"/>
    </row>
    <row r="37" spans="1:7" x14ac:dyDescent="0.25">
      <c r="A37" s="147">
        <f t="shared" si="5"/>
        <v>2016</v>
      </c>
      <c r="B37" s="444">
        <v>42430</v>
      </c>
      <c r="C37" s="529">
        <v>297.38803247999999</v>
      </c>
      <c r="D37" s="391" t="e">
        <v>#N/A</v>
      </c>
      <c r="E37" s="530">
        <f t="shared" si="6"/>
        <v>325.19216889166665</v>
      </c>
      <c r="F37" s="480">
        <v>297.38803247999999</v>
      </c>
      <c r="G37" s="138"/>
    </row>
    <row r="38" spans="1:7" x14ac:dyDescent="0.25">
      <c r="A38" s="147">
        <f t="shared" si="5"/>
        <v>2016</v>
      </c>
      <c r="B38" s="444">
        <v>42461</v>
      </c>
      <c r="C38" s="529">
        <v>280.41750461999999</v>
      </c>
      <c r="D38" s="391" t="e">
        <v>#N/A</v>
      </c>
      <c r="E38" s="530">
        <f t="shared" si="6"/>
        <v>325.19216889166665</v>
      </c>
      <c r="F38" s="480">
        <v>280.41750461999999</v>
      </c>
      <c r="G38" s="138"/>
    </row>
    <row r="39" spans="1:7" x14ac:dyDescent="0.25">
      <c r="A39" s="147">
        <f t="shared" si="5"/>
        <v>2016</v>
      </c>
      <c r="B39" s="444">
        <v>42491</v>
      </c>
      <c r="C39" s="529">
        <v>296.08694484</v>
      </c>
      <c r="D39" s="391" t="e">
        <v>#N/A</v>
      </c>
      <c r="E39" s="530">
        <f t="shared" si="6"/>
        <v>325.19216889166665</v>
      </c>
      <c r="F39" s="480">
        <v>296.08694484</v>
      </c>
      <c r="G39" s="138"/>
    </row>
    <row r="40" spans="1:7" x14ac:dyDescent="0.25">
      <c r="A40" s="147">
        <f t="shared" si="5"/>
        <v>2016</v>
      </c>
      <c r="B40" s="444">
        <v>42522</v>
      </c>
      <c r="C40" s="529">
        <v>341.63726910000003</v>
      </c>
      <c r="D40" s="391" t="e">
        <v>#N/A</v>
      </c>
      <c r="E40" s="530">
        <f t="shared" si="6"/>
        <v>325.19216889166665</v>
      </c>
      <c r="F40" s="480">
        <v>341.63726910000003</v>
      </c>
      <c r="G40" s="138"/>
    </row>
    <row r="41" spans="1:7" x14ac:dyDescent="0.25">
      <c r="A41" s="147">
        <f t="shared" si="5"/>
        <v>2016</v>
      </c>
      <c r="B41" s="444">
        <v>42552</v>
      </c>
      <c r="C41" s="529">
        <v>384.73934366999998</v>
      </c>
      <c r="D41" s="391" t="e">
        <v>#N/A</v>
      </c>
      <c r="E41" s="530">
        <f t="shared" si="6"/>
        <v>325.19216889166665</v>
      </c>
      <c r="F41" s="480">
        <v>384.73934366999998</v>
      </c>
      <c r="G41" s="138"/>
    </row>
    <row r="42" spans="1:7" x14ac:dyDescent="0.25">
      <c r="A42" s="147">
        <f t="shared" si="5"/>
        <v>2016</v>
      </c>
      <c r="B42" s="444">
        <v>42583</v>
      </c>
      <c r="C42" s="529">
        <v>393.86528456000002</v>
      </c>
      <c r="D42" s="391" t="e">
        <v>#N/A</v>
      </c>
      <c r="E42" s="530">
        <f t="shared" si="6"/>
        <v>325.19216889166665</v>
      </c>
      <c r="F42" s="480">
        <v>393.86528456000002</v>
      </c>
      <c r="G42" s="138"/>
    </row>
    <row r="43" spans="1:7" x14ac:dyDescent="0.25">
      <c r="A43" s="147">
        <f t="shared" si="5"/>
        <v>2016</v>
      </c>
      <c r="B43" s="444">
        <v>42614</v>
      </c>
      <c r="C43" s="529">
        <v>348.4130217</v>
      </c>
      <c r="D43" s="391" t="e">
        <v>#N/A</v>
      </c>
      <c r="E43" s="530">
        <f t="shared" si="6"/>
        <v>325.19216889166665</v>
      </c>
      <c r="F43" s="480">
        <v>348.4130217</v>
      </c>
      <c r="G43" s="138"/>
    </row>
    <row r="44" spans="1:7" x14ac:dyDescent="0.25">
      <c r="A44" s="147">
        <f t="shared" si="5"/>
        <v>2016</v>
      </c>
      <c r="B44" s="444">
        <v>42644</v>
      </c>
      <c r="C44" s="529">
        <v>308.03052588999998</v>
      </c>
      <c r="D44" s="391" t="e">
        <v>#N/A</v>
      </c>
      <c r="E44" s="530">
        <f t="shared" si="6"/>
        <v>325.19216889166665</v>
      </c>
      <c r="F44" s="480">
        <v>308.03052588999998</v>
      </c>
      <c r="G44" s="138"/>
    </row>
    <row r="45" spans="1:7" x14ac:dyDescent="0.25">
      <c r="A45" s="147">
        <f t="shared" si="5"/>
        <v>2016</v>
      </c>
      <c r="B45" s="444">
        <v>42675</v>
      </c>
      <c r="C45" s="529">
        <v>288.58529682</v>
      </c>
      <c r="D45" s="391" t="e">
        <v>#N/A</v>
      </c>
      <c r="E45" s="530">
        <f t="shared" si="6"/>
        <v>325.19216889166665</v>
      </c>
      <c r="F45" s="480">
        <v>288.58529682</v>
      </c>
      <c r="G45" s="138"/>
    </row>
    <row r="46" spans="1:7" x14ac:dyDescent="0.25">
      <c r="A46" s="147">
        <f t="shared" si="5"/>
        <v>2016</v>
      </c>
      <c r="B46" s="444">
        <v>42705</v>
      </c>
      <c r="C46" s="529">
        <v>322.44805341</v>
      </c>
      <c r="D46" s="391" t="e">
        <v>#N/A</v>
      </c>
      <c r="E46" s="480"/>
      <c r="F46" s="480">
        <v>322.44805341</v>
      </c>
      <c r="G46" s="138"/>
    </row>
    <row r="47" spans="1:7" x14ac:dyDescent="0.25">
      <c r="A47" s="147">
        <f t="shared" ref="A47:A94" si="7">YEAR(B47)</f>
        <v>2017</v>
      </c>
      <c r="B47" s="444">
        <v>42736</v>
      </c>
      <c r="C47" s="529">
        <v>330.27014452999998</v>
      </c>
      <c r="D47" s="391" t="e">
        <v>#N/A</v>
      </c>
      <c r="E47" s="480"/>
      <c r="F47" s="480">
        <v>330.27014452999998</v>
      </c>
      <c r="G47" s="138"/>
    </row>
    <row r="48" spans="1:7" x14ac:dyDescent="0.25">
      <c r="A48" s="147">
        <f t="shared" si="7"/>
        <v>2017</v>
      </c>
      <c r="B48" s="444">
        <v>42767</v>
      </c>
      <c r="C48" s="529">
        <v>286.66949443999999</v>
      </c>
      <c r="D48" s="391" t="e">
        <v>#N/A</v>
      </c>
      <c r="E48" s="480">
        <f t="shared" ref="E48:E57" si="8">AVERAGEIF($A$47:$A$108,A48,$F$47:$F$108)</f>
        <v>322.03920134416671</v>
      </c>
      <c r="F48" s="480">
        <v>286.66949443999999</v>
      </c>
      <c r="G48" s="138"/>
    </row>
    <row r="49" spans="1:7" x14ac:dyDescent="0.25">
      <c r="A49" s="147">
        <f t="shared" si="7"/>
        <v>2017</v>
      </c>
      <c r="B49" s="444">
        <v>42795</v>
      </c>
      <c r="C49" s="529">
        <v>303.08682956000001</v>
      </c>
      <c r="D49" s="391" t="e">
        <v>#N/A</v>
      </c>
      <c r="E49" s="480">
        <f t="shared" si="8"/>
        <v>322.03920134416671</v>
      </c>
      <c r="F49" s="480">
        <v>303.08682956000001</v>
      </c>
      <c r="G49" s="138"/>
    </row>
    <row r="50" spans="1:7" x14ac:dyDescent="0.25">
      <c r="A50" s="147">
        <f t="shared" si="7"/>
        <v>2017</v>
      </c>
      <c r="B50" s="444">
        <v>42826</v>
      </c>
      <c r="C50" s="529">
        <v>283.98884376000001</v>
      </c>
      <c r="D50" s="391" t="e">
        <v>#N/A</v>
      </c>
      <c r="E50" s="480">
        <f t="shared" si="8"/>
        <v>322.03920134416671</v>
      </c>
      <c r="F50" s="480">
        <v>283.98884376000001</v>
      </c>
      <c r="G50" s="138"/>
    </row>
    <row r="51" spans="1:7" x14ac:dyDescent="0.25">
      <c r="A51" s="147">
        <f t="shared" si="7"/>
        <v>2017</v>
      </c>
      <c r="B51" s="444">
        <v>42856</v>
      </c>
      <c r="C51" s="529">
        <v>303.34849286999997</v>
      </c>
      <c r="D51" s="391" t="e">
        <v>#N/A</v>
      </c>
      <c r="E51" s="480">
        <f t="shared" si="8"/>
        <v>322.03920134416671</v>
      </c>
      <c r="F51" s="480">
        <v>303.34849286999997</v>
      </c>
      <c r="G51" s="138"/>
    </row>
    <row r="52" spans="1:7" x14ac:dyDescent="0.25">
      <c r="A52" s="147">
        <f t="shared" si="7"/>
        <v>2017</v>
      </c>
      <c r="B52" s="444">
        <v>42887</v>
      </c>
      <c r="C52" s="529">
        <v>340.54977689999998</v>
      </c>
      <c r="D52" s="391" t="e">
        <v>#N/A</v>
      </c>
      <c r="E52" s="480">
        <f t="shared" si="8"/>
        <v>322.03920134416671</v>
      </c>
      <c r="F52" s="480">
        <v>340.54977689999998</v>
      </c>
      <c r="G52" s="138"/>
    </row>
    <row r="53" spans="1:7" x14ac:dyDescent="0.25">
      <c r="A53" s="147">
        <f t="shared" si="7"/>
        <v>2017</v>
      </c>
      <c r="B53" s="444">
        <v>42917</v>
      </c>
      <c r="C53" s="529">
        <v>380.37562990999999</v>
      </c>
      <c r="D53" s="391" t="e">
        <v>#N/A</v>
      </c>
      <c r="E53" s="480">
        <f t="shared" si="8"/>
        <v>322.03920134416671</v>
      </c>
      <c r="F53" s="480">
        <v>380.37562990999999</v>
      </c>
      <c r="G53" s="138"/>
    </row>
    <row r="54" spans="1:7" x14ac:dyDescent="0.25">
      <c r="A54" s="147">
        <f t="shared" si="7"/>
        <v>2017</v>
      </c>
      <c r="B54" s="444">
        <v>42948</v>
      </c>
      <c r="C54" s="529">
        <v>372.82041809999998</v>
      </c>
      <c r="D54" s="391" t="e">
        <v>#N/A</v>
      </c>
      <c r="E54" s="480">
        <f t="shared" si="8"/>
        <v>322.03920134416671</v>
      </c>
      <c r="F54" s="480">
        <v>372.82041809999998</v>
      </c>
      <c r="G54" s="138"/>
    </row>
    <row r="55" spans="1:7" x14ac:dyDescent="0.25">
      <c r="A55" s="147">
        <f t="shared" si="7"/>
        <v>2017</v>
      </c>
      <c r="B55" s="444">
        <v>42979</v>
      </c>
      <c r="C55" s="529">
        <v>332.93886120000002</v>
      </c>
      <c r="D55" s="391" t="e">
        <v>#N/A</v>
      </c>
      <c r="E55" s="480">
        <f t="shared" si="8"/>
        <v>322.03920134416671</v>
      </c>
      <c r="F55" s="480">
        <v>332.93886120000002</v>
      </c>
      <c r="G55" s="138"/>
    </row>
    <row r="56" spans="1:7" x14ac:dyDescent="0.25">
      <c r="A56" s="147">
        <f t="shared" si="7"/>
        <v>2017</v>
      </c>
      <c r="B56" s="444">
        <v>43009</v>
      </c>
      <c r="C56" s="529">
        <v>310.89210622000002</v>
      </c>
      <c r="D56" s="391" t="e">
        <v>#N/A</v>
      </c>
      <c r="E56" s="480">
        <f t="shared" si="8"/>
        <v>322.03920134416671</v>
      </c>
      <c r="F56" s="480">
        <v>310.89210622000002</v>
      </c>
      <c r="G56" s="138"/>
    </row>
    <row r="57" spans="1:7" x14ac:dyDescent="0.25">
      <c r="A57" s="147">
        <f t="shared" si="7"/>
        <v>2017</v>
      </c>
      <c r="B57" s="444">
        <v>43040</v>
      </c>
      <c r="C57" s="529">
        <v>294.80227881000002</v>
      </c>
      <c r="D57" s="391" t="e">
        <v>#N/A</v>
      </c>
      <c r="E57" s="480">
        <f t="shared" si="8"/>
        <v>322.03920134416671</v>
      </c>
      <c r="F57" s="480">
        <v>294.80227881000002</v>
      </c>
      <c r="G57" s="138"/>
    </row>
    <row r="58" spans="1:7" x14ac:dyDescent="0.25">
      <c r="A58" s="147">
        <f t="shared" si="7"/>
        <v>2017</v>
      </c>
      <c r="B58" s="444">
        <v>43070</v>
      </c>
      <c r="C58" s="529">
        <v>324.72753983000001</v>
      </c>
      <c r="D58" s="391" t="e">
        <v>#N/A</v>
      </c>
      <c r="E58" s="480"/>
      <c r="F58" s="480">
        <v>324.72753983000001</v>
      </c>
      <c r="G58" s="138"/>
    </row>
    <row r="59" spans="1:7" x14ac:dyDescent="0.25">
      <c r="A59" s="147">
        <f t="shared" si="7"/>
        <v>2018</v>
      </c>
      <c r="B59" s="444">
        <v>43101</v>
      </c>
      <c r="C59" s="529">
        <v>352.87643743000001</v>
      </c>
      <c r="D59" s="391" t="e">
        <v>#N/A</v>
      </c>
      <c r="E59" s="480"/>
      <c r="F59" s="480">
        <v>352.87643743000001</v>
      </c>
      <c r="G59" s="138"/>
    </row>
    <row r="60" spans="1:7" x14ac:dyDescent="0.25">
      <c r="A60" s="147">
        <f t="shared" si="7"/>
        <v>2018</v>
      </c>
      <c r="B60" s="444">
        <v>43132</v>
      </c>
      <c r="C60" s="529">
        <v>299.12931252999999</v>
      </c>
      <c r="D60" s="391" t="e">
        <v>#N/A</v>
      </c>
      <c r="E60" s="480">
        <f t="shared" ref="E60:E69" si="9">AVERAGEIF($A$47:$A$108,A60,$F$47:$F$108)</f>
        <v>328.79227092499997</v>
      </c>
      <c r="F60" s="480">
        <v>299.12931252999999</v>
      </c>
      <c r="G60" s="138"/>
    </row>
    <row r="61" spans="1:7" x14ac:dyDescent="0.25">
      <c r="A61" s="147">
        <f t="shared" si="7"/>
        <v>2018</v>
      </c>
      <c r="B61" s="444">
        <v>43160</v>
      </c>
      <c r="C61" s="529">
        <v>303.83312669999998</v>
      </c>
      <c r="D61" s="391" t="e">
        <v>#N/A</v>
      </c>
      <c r="E61" s="480">
        <f t="shared" si="9"/>
        <v>328.79227092499997</v>
      </c>
      <c r="F61" s="480">
        <v>303.83312669999998</v>
      </c>
      <c r="G61" s="138"/>
    </row>
    <row r="62" spans="1:7" x14ac:dyDescent="0.25">
      <c r="A62" s="147">
        <f t="shared" si="7"/>
        <v>2018</v>
      </c>
      <c r="B62" s="444">
        <v>43191</v>
      </c>
      <c r="C62" s="529">
        <v>285.15640574999998</v>
      </c>
      <c r="D62" s="391" t="e">
        <v>#N/A</v>
      </c>
      <c r="E62" s="480">
        <f t="shared" si="9"/>
        <v>328.79227092499997</v>
      </c>
      <c r="F62" s="480">
        <v>285.15640574999998</v>
      </c>
      <c r="G62" s="138"/>
    </row>
    <row r="63" spans="1:7" x14ac:dyDescent="0.25">
      <c r="A63" s="147">
        <f t="shared" si="7"/>
        <v>2018</v>
      </c>
      <c r="B63" s="444">
        <v>43221</v>
      </c>
      <c r="C63" s="529">
        <v>309.72829275999999</v>
      </c>
      <c r="D63" s="391" t="e">
        <v>#N/A</v>
      </c>
      <c r="E63" s="480">
        <f t="shared" si="9"/>
        <v>328.79227092499997</v>
      </c>
      <c r="F63" s="480">
        <v>309.72829275999999</v>
      </c>
      <c r="G63" s="138"/>
    </row>
    <row r="64" spans="1:7" x14ac:dyDescent="0.25">
      <c r="A64" s="147">
        <f t="shared" si="7"/>
        <v>2018</v>
      </c>
      <c r="B64" s="444">
        <v>43252</v>
      </c>
      <c r="C64" s="529">
        <v>345.17301641</v>
      </c>
      <c r="D64" s="391" t="e">
        <v>#N/A</v>
      </c>
      <c r="E64" s="480">
        <f t="shared" si="9"/>
        <v>328.79227092499997</v>
      </c>
      <c r="F64" s="480">
        <v>345.17301641</v>
      </c>
      <c r="G64" s="138"/>
    </row>
    <row r="65" spans="1:7" x14ac:dyDescent="0.25">
      <c r="A65" s="147">
        <f t="shared" si="7"/>
        <v>2018</v>
      </c>
      <c r="B65" s="444">
        <v>43282</v>
      </c>
      <c r="C65" s="529">
        <v>382.28924674000001</v>
      </c>
      <c r="D65" s="391" t="e">
        <v>#N/A</v>
      </c>
      <c r="E65" s="480">
        <f t="shared" si="9"/>
        <v>328.79227092499997</v>
      </c>
      <c r="F65" s="480">
        <v>382.28924674000001</v>
      </c>
      <c r="G65" s="138"/>
    </row>
    <row r="66" spans="1:7" x14ac:dyDescent="0.25">
      <c r="A66" s="147">
        <f t="shared" si="7"/>
        <v>2018</v>
      </c>
      <c r="B66" s="444">
        <v>43313</v>
      </c>
      <c r="C66" s="529">
        <v>390.57755736000001</v>
      </c>
      <c r="D66" s="391" t="e">
        <v>#N/A</v>
      </c>
      <c r="E66" s="480">
        <f t="shared" si="9"/>
        <v>328.79227092499997</v>
      </c>
      <c r="F66" s="480">
        <v>390.57755736000001</v>
      </c>
      <c r="G66" s="138"/>
    </row>
    <row r="67" spans="1:7" x14ac:dyDescent="0.25">
      <c r="A67" s="147">
        <f t="shared" si="7"/>
        <v>2018</v>
      </c>
      <c r="B67" s="444">
        <v>43344</v>
      </c>
      <c r="C67" s="529">
        <v>343.74082382</v>
      </c>
      <c r="D67" s="391" t="e">
        <v>#N/A</v>
      </c>
      <c r="E67" s="480">
        <f t="shared" si="9"/>
        <v>328.79227092499997</v>
      </c>
      <c r="F67" s="480">
        <v>343.74082382</v>
      </c>
      <c r="G67" s="138"/>
    </row>
    <row r="68" spans="1:7" x14ac:dyDescent="0.25">
      <c r="A68" s="147">
        <f t="shared" si="7"/>
        <v>2018</v>
      </c>
      <c r="B68" s="444">
        <v>43374</v>
      </c>
      <c r="C68" s="529">
        <v>315.80650087999999</v>
      </c>
      <c r="D68" s="391" t="e">
        <v>#N/A</v>
      </c>
      <c r="E68" s="480">
        <f t="shared" si="9"/>
        <v>328.79227092499997</v>
      </c>
      <c r="F68" s="480">
        <v>315.80650087999999</v>
      </c>
      <c r="G68" s="138"/>
    </row>
    <row r="69" spans="1:7" x14ac:dyDescent="0.25">
      <c r="A69" s="147">
        <f t="shared" si="7"/>
        <v>2018</v>
      </c>
      <c r="B69" s="444">
        <v>43405</v>
      </c>
      <c r="C69" s="529">
        <v>297.57434047999999</v>
      </c>
      <c r="D69" s="391" t="e">
        <v>#N/A</v>
      </c>
      <c r="E69" s="480">
        <f t="shared" si="9"/>
        <v>328.79227092499997</v>
      </c>
      <c r="F69" s="480">
        <v>297.57434047999999</v>
      </c>
      <c r="G69" s="138"/>
    </row>
    <row r="70" spans="1:7" x14ac:dyDescent="0.25">
      <c r="A70" s="147">
        <f t="shared" si="7"/>
        <v>2018</v>
      </c>
      <c r="B70" s="444">
        <v>43435</v>
      </c>
      <c r="C70" s="529">
        <v>319.62219024000001</v>
      </c>
      <c r="D70" s="391" t="e">
        <v>#N/A</v>
      </c>
      <c r="E70" s="480"/>
      <c r="F70" s="480">
        <v>319.62219024000001</v>
      </c>
      <c r="G70" s="138"/>
    </row>
    <row r="71" spans="1:7" x14ac:dyDescent="0.25">
      <c r="A71" s="147">
        <f t="shared" si="7"/>
        <v>2019</v>
      </c>
      <c r="B71" s="444">
        <v>43466</v>
      </c>
      <c r="C71" s="529">
        <v>335.90755533999999</v>
      </c>
      <c r="D71" s="391" t="e">
        <v>#N/A</v>
      </c>
      <c r="E71" s="480"/>
      <c r="F71" s="480">
        <v>335.90755533999999</v>
      </c>
      <c r="G71" s="138"/>
    </row>
    <row r="72" spans="1:7" x14ac:dyDescent="0.25">
      <c r="A72" s="147">
        <f t="shared" si="7"/>
        <v>2019</v>
      </c>
      <c r="B72" s="444">
        <v>43497</v>
      </c>
      <c r="C72" s="529">
        <v>303.16143445</v>
      </c>
      <c r="D72" s="391" t="e">
        <v>#N/A</v>
      </c>
      <c r="E72" s="480">
        <f t="shared" ref="E72:E81" si="10">AVERAGEIF($A$47:$A$108,A72,$F$47:$F$108)</f>
        <v>322.94811952999999</v>
      </c>
      <c r="F72" s="480">
        <v>303.16143445</v>
      </c>
      <c r="G72" s="138"/>
    </row>
    <row r="73" spans="1:7" x14ac:dyDescent="0.25">
      <c r="A73" s="147">
        <f t="shared" si="7"/>
        <v>2019</v>
      </c>
      <c r="B73" s="444">
        <v>43525</v>
      </c>
      <c r="C73" s="529">
        <v>309.33717079000002</v>
      </c>
      <c r="D73" s="391" t="e">
        <v>#N/A</v>
      </c>
      <c r="E73" s="480">
        <f t="shared" si="10"/>
        <v>322.94811952999999</v>
      </c>
      <c r="F73" s="480">
        <v>309.33717079000002</v>
      </c>
      <c r="G73" s="138"/>
    </row>
    <row r="74" spans="1:7" x14ac:dyDescent="0.25">
      <c r="A74" s="147">
        <f t="shared" si="7"/>
        <v>2019</v>
      </c>
      <c r="B74" s="444">
        <v>43556</v>
      </c>
      <c r="C74" s="529">
        <v>282.21355805000002</v>
      </c>
      <c r="D74" s="391" t="e">
        <v>#N/A</v>
      </c>
      <c r="E74" s="480">
        <f t="shared" si="10"/>
        <v>322.94811952999999</v>
      </c>
      <c r="F74" s="480">
        <v>282.21355805000002</v>
      </c>
      <c r="G74" s="138"/>
    </row>
    <row r="75" spans="1:7" x14ac:dyDescent="0.25">
      <c r="A75" s="147">
        <f t="shared" si="7"/>
        <v>2019</v>
      </c>
      <c r="B75" s="444">
        <v>43586</v>
      </c>
      <c r="C75" s="529">
        <v>303.43602585999997</v>
      </c>
      <c r="D75" s="391" t="e">
        <v>#N/A</v>
      </c>
      <c r="E75" s="480">
        <f t="shared" si="10"/>
        <v>322.94811952999999</v>
      </c>
      <c r="F75" s="480">
        <v>303.43602585999997</v>
      </c>
      <c r="G75" s="138"/>
    </row>
    <row r="76" spans="1:7" x14ac:dyDescent="0.25">
      <c r="A76" s="147">
        <f t="shared" si="7"/>
        <v>2019</v>
      </c>
      <c r="B76" s="444">
        <v>43617</v>
      </c>
      <c r="C76" s="529">
        <v>333.07221880999998</v>
      </c>
      <c r="D76" s="391" t="e">
        <v>#N/A</v>
      </c>
      <c r="E76" s="480">
        <f t="shared" si="10"/>
        <v>322.94811952999999</v>
      </c>
      <c r="F76" s="480">
        <v>333.07221880999998</v>
      </c>
      <c r="G76" s="138"/>
    </row>
    <row r="77" spans="1:7" x14ac:dyDescent="0.25">
      <c r="A77" s="147">
        <f t="shared" si="7"/>
        <v>2019</v>
      </c>
      <c r="B77" s="444">
        <v>43647</v>
      </c>
      <c r="C77" s="529">
        <v>375.02097106000002</v>
      </c>
      <c r="D77" s="391">
        <v>375.02097106000002</v>
      </c>
      <c r="E77" s="480">
        <f t="shared" si="10"/>
        <v>322.94811952999999</v>
      </c>
      <c r="F77" s="480">
        <v>375.02097106000002</v>
      </c>
      <c r="G77" s="138"/>
    </row>
    <row r="78" spans="1:7" x14ac:dyDescent="0.25">
      <c r="A78" s="147">
        <f t="shared" si="7"/>
        <v>2019</v>
      </c>
      <c r="B78" s="444">
        <v>43678</v>
      </c>
      <c r="C78" s="529" t="e">
        <v>#N/A</v>
      </c>
      <c r="D78" s="391">
        <v>383.02229999999997</v>
      </c>
      <c r="E78" s="480">
        <f t="shared" si="10"/>
        <v>322.94811952999999</v>
      </c>
      <c r="F78" s="480">
        <v>383.02229999999997</v>
      </c>
      <c r="G78" s="138"/>
    </row>
    <row r="79" spans="1:7" x14ac:dyDescent="0.25">
      <c r="A79" s="147">
        <f t="shared" si="7"/>
        <v>2019</v>
      </c>
      <c r="B79" s="444">
        <v>43709</v>
      </c>
      <c r="C79" s="529" t="e">
        <v>#N/A</v>
      </c>
      <c r="D79" s="391">
        <v>330.07190000000003</v>
      </c>
      <c r="E79" s="480">
        <f t="shared" si="10"/>
        <v>322.94811952999999</v>
      </c>
      <c r="F79" s="480">
        <v>330.07190000000003</v>
      </c>
      <c r="G79" s="138"/>
    </row>
    <row r="80" spans="1:7" x14ac:dyDescent="0.25">
      <c r="A80" s="147">
        <f t="shared" si="7"/>
        <v>2019</v>
      </c>
      <c r="B80" s="444">
        <v>43739</v>
      </c>
      <c r="C80" s="529" t="e">
        <v>#N/A</v>
      </c>
      <c r="D80" s="391">
        <v>310.79719999999998</v>
      </c>
      <c r="E80" s="480">
        <f t="shared" si="10"/>
        <v>322.94811952999999</v>
      </c>
      <c r="F80" s="480">
        <v>310.79719999999998</v>
      </c>
      <c r="G80" s="138"/>
    </row>
    <row r="81" spans="1:7" x14ac:dyDescent="0.25">
      <c r="A81" s="147">
        <f t="shared" si="7"/>
        <v>2019</v>
      </c>
      <c r="B81" s="444">
        <v>43770</v>
      </c>
      <c r="C81" s="529" t="e">
        <v>#N/A</v>
      </c>
      <c r="D81" s="391">
        <v>290.54039999999998</v>
      </c>
      <c r="E81" s="480">
        <f t="shared" si="10"/>
        <v>322.94811952999999</v>
      </c>
      <c r="F81" s="480">
        <v>290.54039999999998</v>
      </c>
      <c r="G81" s="138"/>
    </row>
    <row r="82" spans="1:7" x14ac:dyDescent="0.25">
      <c r="A82" s="147">
        <f t="shared" si="7"/>
        <v>2019</v>
      </c>
      <c r="B82" s="444">
        <v>43800</v>
      </c>
      <c r="C82" s="529" t="e">
        <v>#N/A</v>
      </c>
      <c r="D82" s="391">
        <v>318.79669999999999</v>
      </c>
      <c r="E82" s="480"/>
      <c r="F82" s="480">
        <v>318.79669999999999</v>
      </c>
      <c r="G82" s="138"/>
    </row>
    <row r="83" spans="1:7" x14ac:dyDescent="0.25">
      <c r="A83" s="147">
        <f t="shared" si="7"/>
        <v>2020</v>
      </c>
      <c r="B83" s="444">
        <v>43831</v>
      </c>
      <c r="C83" s="529" t="e">
        <v>#N/A</v>
      </c>
      <c r="D83" s="391">
        <v>338.2158</v>
      </c>
      <c r="E83" s="480"/>
      <c r="F83" s="480">
        <v>338.2158</v>
      </c>
      <c r="G83" s="138"/>
    </row>
    <row r="84" spans="1:7" x14ac:dyDescent="0.25">
      <c r="A84" s="147">
        <f t="shared" si="7"/>
        <v>2020</v>
      </c>
      <c r="B84" s="444">
        <v>43862</v>
      </c>
      <c r="C84" s="529" t="e">
        <v>#N/A</v>
      </c>
      <c r="D84" s="391">
        <v>314.67169999999999</v>
      </c>
      <c r="E84" s="480">
        <f t="shared" ref="E84:E93" si="11">AVERAGEIF($A$47:$A$108,A84,$F$47:$F$108)</f>
        <v>323.96347500000002</v>
      </c>
      <c r="F84" s="480">
        <v>314.67169999999999</v>
      </c>
      <c r="G84" s="138"/>
    </row>
    <row r="85" spans="1:7" x14ac:dyDescent="0.25">
      <c r="A85" s="147">
        <f t="shared" si="7"/>
        <v>2020</v>
      </c>
      <c r="B85" s="444">
        <v>43891</v>
      </c>
      <c r="C85" s="529" t="e">
        <v>#N/A</v>
      </c>
      <c r="D85" s="391">
        <v>307.0564</v>
      </c>
      <c r="E85" s="480">
        <f t="shared" si="11"/>
        <v>323.96347500000002</v>
      </c>
      <c r="F85" s="480">
        <v>307.0564</v>
      </c>
      <c r="G85" s="138"/>
    </row>
    <row r="86" spans="1:7" x14ac:dyDescent="0.25">
      <c r="A86" s="147">
        <f t="shared" si="7"/>
        <v>2020</v>
      </c>
      <c r="B86" s="444">
        <v>43922</v>
      </c>
      <c r="C86" s="529" t="e">
        <v>#N/A</v>
      </c>
      <c r="D86" s="391">
        <v>281.9864</v>
      </c>
      <c r="E86" s="480">
        <f t="shared" si="11"/>
        <v>323.96347500000002</v>
      </c>
      <c r="F86" s="480">
        <v>281.9864</v>
      </c>
      <c r="G86" s="138"/>
    </row>
    <row r="87" spans="1:7" x14ac:dyDescent="0.25">
      <c r="A87" s="147">
        <f t="shared" si="7"/>
        <v>2020</v>
      </c>
      <c r="B87" s="444">
        <v>43952</v>
      </c>
      <c r="C87" s="529" t="e">
        <v>#N/A</v>
      </c>
      <c r="D87" s="391">
        <v>302.26240000000001</v>
      </c>
      <c r="E87" s="480">
        <f t="shared" si="11"/>
        <v>323.96347500000002</v>
      </c>
      <c r="F87" s="480">
        <v>302.26240000000001</v>
      </c>
      <c r="G87" s="138"/>
    </row>
    <row r="88" spans="1:7" x14ac:dyDescent="0.25">
      <c r="A88" s="147">
        <f t="shared" si="7"/>
        <v>2020</v>
      </c>
      <c r="B88" s="444">
        <v>43983</v>
      </c>
      <c r="C88" s="529" t="e">
        <v>#N/A</v>
      </c>
      <c r="D88" s="391">
        <v>335.43340000000001</v>
      </c>
      <c r="E88" s="480">
        <f t="shared" si="11"/>
        <v>323.96347500000002</v>
      </c>
      <c r="F88" s="480">
        <v>335.43340000000001</v>
      </c>
      <c r="G88" s="138"/>
    </row>
    <row r="89" spans="1:7" x14ac:dyDescent="0.25">
      <c r="A89" s="147">
        <f t="shared" si="7"/>
        <v>2020</v>
      </c>
      <c r="B89" s="444">
        <v>44013</v>
      </c>
      <c r="C89" s="529" t="e">
        <v>#N/A</v>
      </c>
      <c r="D89" s="391">
        <v>370.01510000000002</v>
      </c>
      <c r="E89" s="480">
        <f t="shared" si="11"/>
        <v>323.96347500000002</v>
      </c>
      <c r="F89" s="480">
        <v>370.01510000000002</v>
      </c>
      <c r="G89" s="138"/>
    </row>
    <row r="90" spans="1:7" x14ac:dyDescent="0.25">
      <c r="A90" s="147">
        <f t="shared" si="7"/>
        <v>2020</v>
      </c>
      <c r="B90" s="444">
        <v>44044</v>
      </c>
      <c r="C90" s="529" t="e">
        <v>#N/A</v>
      </c>
      <c r="D90" s="391">
        <v>383.08969999999999</v>
      </c>
      <c r="E90" s="480">
        <f t="shared" si="11"/>
        <v>323.96347500000002</v>
      </c>
      <c r="F90" s="480">
        <v>383.08969999999999</v>
      </c>
      <c r="G90" s="138"/>
    </row>
    <row r="91" spans="1:7" x14ac:dyDescent="0.25">
      <c r="A91" s="147">
        <f t="shared" si="7"/>
        <v>2020</v>
      </c>
      <c r="B91" s="444">
        <v>44075</v>
      </c>
      <c r="C91" s="529" t="e">
        <v>#N/A</v>
      </c>
      <c r="D91" s="391">
        <v>331.86130000000003</v>
      </c>
      <c r="E91" s="480">
        <f t="shared" si="11"/>
        <v>323.96347500000002</v>
      </c>
      <c r="F91" s="480">
        <v>331.86130000000003</v>
      </c>
      <c r="G91" s="138"/>
    </row>
    <row r="92" spans="1:7" x14ac:dyDescent="0.25">
      <c r="A92" s="147">
        <f t="shared" si="7"/>
        <v>2020</v>
      </c>
      <c r="B92" s="444">
        <v>44105</v>
      </c>
      <c r="C92" s="529" t="e">
        <v>#N/A</v>
      </c>
      <c r="D92" s="391">
        <v>311.80020000000002</v>
      </c>
      <c r="E92" s="480">
        <f t="shared" si="11"/>
        <v>323.96347500000002</v>
      </c>
      <c r="F92" s="480">
        <v>311.80020000000002</v>
      </c>
      <c r="G92" s="138"/>
    </row>
    <row r="93" spans="1:7" x14ac:dyDescent="0.25">
      <c r="A93" s="147">
        <f t="shared" si="7"/>
        <v>2020</v>
      </c>
      <c r="B93" s="444">
        <v>44136</v>
      </c>
      <c r="C93" s="529" t="e">
        <v>#N/A</v>
      </c>
      <c r="D93" s="391">
        <v>291.3673</v>
      </c>
      <c r="E93" s="480">
        <f t="shared" si="11"/>
        <v>323.96347500000002</v>
      </c>
      <c r="F93" s="480">
        <v>291.3673</v>
      </c>
      <c r="G93" s="138"/>
    </row>
    <row r="94" spans="1:7" x14ac:dyDescent="0.25">
      <c r="A94" s="147">
        <f t="shared" si="7"/>
        <v>2020</v>
      </c>
      <c r="B94" s="444">
        <v>44166</v>
      </c>
      <c r="C94" s="529" t="e">
        <v>#N/A</v>
      </c>
      <c r="D94" s="391">
        <v>319.80200000000002</v>
      </c>
      <c r="E94" s="480"/>
      <c r="F94" s="480">
        <v>319.80200000000002</v>
      </c>
      <c r="G94" s="138"/>
    </row>
    <row r="95" spans="1:7" x14ac:dyDescent="0.25">
      <c r="A95" s="147"/>
      <c r="B95" s="444"/>
      <c r="C95" s="147"/>
      <c r="D95" s="446"/>
      <c r="E95" s="147"/>
      <c r="F95" s="446"/>
      <c r="G95" s="138"/>
    </row>
    <row r="96" spans="1:7" x14ac:dyDescent="0.25">
      <c r="A96" s="147"/>
      <c r="B96" s="444"/>
      <c r="C96" s="147"/>
      <c r="D96" s="446"/>
      <c r="E96" s="147"/>
      <c r="F96" s="446"/>
      <c r="G96" s="138"/>
    </row>
    <row r="97" spans="1:7" x14ac:dyDescent="0.25">
      <c r="A97" s="147"/>
      <c r="B97" s="444"/>
      <c r="C97" s="147"/>
      <c r="D97" s="446"/>
      <c r="E97" s="147"/>
      <c r="F97" s="446"/>
      <c r="G97" s="138"/>
    </row>
    <row r="98" spans="1:7" x14ac:dyDescent="0.25">
      <c r="A98" s="147"/>
      <c r="B98" s="444"/>
      <c r="C98" s="147"/>
      <c r="D98" s="446"/>
      <c r="E98" s="147"/>
      <c r="F98" s="446"/>
      <c r="G98" s="138"/>
    </row>
    <row r="99" spans="1:7" x14ac:dyDescent="0.25">
      <c r="A99" s="75"/>
      <c r="B99" s="75" t="s">
        <v>0</v>
      </c>
      <c r="C99" s="147"/>
      <c r="D99" s="446"/>
      <c r="E99" s="147"/>
      <c r="F99" s="446"/>
      <c r="G99" s="138"/>
    </row>
    <row r="100" spans="1:7" x14ac:dyDescent="0.25">
      <c r="A100" s="30">
        <v>2.5</v>
      </c>
      <c r="B100" s="29">
        <v>-0.3</v>
      </c>
      <c r="C100" s="147"/>
      <c r="D100" s="446"/>
      <c r="E100" s="147"/>
      <c r="F100" s="446"/>
      <c r="G100" s="138"/>
    </row>
    <row r="101" spans="1:7" x14ac:dyDescent="0.25">
      <c r="A101" s="30">
        <v>2.5</v>
      </c>
      <c r="B101" s="29">
        <v>0.3</v>
      </c>
      <c r="C101" s="147"/>
      <c r="D101" s="446"/>
      <c r="E101" s="147"/>
      <c r="F101" s="446"/>
      <c r="G101" s="138"/>
    </row>
    <row r="102" spans="1:7" x14ac:dyDescent="0.25">
      <c r="B102" s="134"/>
      <c r="D102" s="140"/>
      <c r="F102" s="140"/>
      <c r="G102" s="138"/>
    </row>
    <row r="103" spans="1:7" x14ac:dyDescent="0.25">
      <c r="B103" s="134"/>
      <c r="D103" s="140"/>
      <c r="F103" s="140"/>
      <c r="G103" s="138"/>
    </row>
    <row r="104" spans="1:7" x14ac:dyDescent="0.25">
      <c r="B104" s="134"/>
      <c r="D104" s="140"/>
      <c r="F104" s="140"/>
      <c r="G104" s="138"/>
    </row>
    <row r="105" spans="1:7" x14ac:dyDescent="0.25">
      <c r="B105" s="134"/>
      <c r="D105" s="140"/>
      <c r="F105" s="140"/>
      <c r="G105" s="138"/>
    </row>
    <row r="106" spans="1:7" x14ac:dyDescent="0.25">
      <c r="B106" s="134"/>
      <c r="D106" s="140"/>
      <c r="F106" s="140"/>
      <c r="G106" s="138"/>
    </row>
    <row r="107" spans="1:7" x14ac:dyDescent="0.25">
      <c r="B107" s="134"/>
      <c r="D107" s="140"/>
      <c r="F107" s="140"/>
      <c r="G107" s="138"/>
    </row>
    <row r="108" spans="1:7" x14ac:dyDescent="0.25">
      <c r="B108" s="134"/>
      <c r="D108" s="140"/>
      <c r="F108" s="140"/>
      <c r="G108" s="138"/>
    </row>
    <row r="109" spans="1:7" x14ac:dyDescent="0.25">
      <c r="D109" s="140"/>
      <c r="F109" s="140"/>
      <c r="G109" s="138"/>
    </row>
    <row r="110" spans="1:7" x14ac:dyDescent="0.25">
      <c r="D110" s="140"/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550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23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361</v>
      </c>
      <c r="R5" s="181"/>
    </row>
    <row r="6" spans="1:23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42" t="s">
        <v>412</v>
      </c>
      <c r="R6" s="292" t="s">
        <v>318</v>
      </c>
    </row>
    <row r="7" spans="1:23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</row>
    <row r="8" spans="1:23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</row>
    <row r="9" spans="1:23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</row>
    <row r="10" spans="1:23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</row>
    <row r="11" spans="1:23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</row>
    <row r="12" spans="1:23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</row>
    <row r="13" spans="1:23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23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23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23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2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2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2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2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2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2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2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2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2" x14ac:dyDescent="0.2">
      <c r="A25" s="37"/>
      <c r="B25" s="586" t="s">
        <v>291</v>
      </c>
      <c r="C25" s="586"/>
      <c r="D25" s="37"/>
      <c r="E25" s="32"/>
      <c r="F25" s="37"/>
      <c r="G25" s="36" t="s">
        <v>319</v>
      </c>
      <c r="H25" s="32"/>
      <c r="I25" s="3"/>
      <c r="J25" s="3"/>
      <c r="K25" s="3"/>
      <c r="L25" s="3"/>
    </row>
    <row r="26" spans="1:12" x14ac:dyDescent="0.2">
      <c r="A26" s="37"/>
      <c r="B26" s="586" t="s">
        <v>189</v>
      </c>
      <c r="C26" s="586"/>
      <c r="D26" s="37"/>
      <c r="E26" s="32"/>
      <c r="F26" s="37"/>
      <c r="G26" s="586" t="s">
        <v>189</v>
      </c>
      <c r="H26" s="586"/>
      <c r="I26" s="3"/>
      <c r="J26" s="3"/>
      <c r="K26" s="3"/>
      <c r="L26" s="3"/>
    </row>
    <row r="27" spans="1:12" x14ac:dyDescent="0.2">
      <c r="A27" s="38" t="s">
        <v>1</v>
      </c>
      <c r="B27" s="38" t="s">
        <v>453</v>
      </c>
      <c r="C27" s="38" t="s">
        <v>0</v>
      </c>
      <c r="D27" s="37"/>
      <c r="E27" s="32"/>
      <c r="F27" s="38" t="s">
        <v>12</v>
      </c>
      <c r="G27" s="38" t="s">
        <v>318</v>
      </c>
      <c r="H27" s="38" t="s">
        <v>10</v>
      </c>
      <c r="I27" s="3"/>
      <c r="J27" s="3"/>
      <c r="K27" s="3"/>
      <c r="L27" s="3"/>
    </row>
    <row r="28" spans="1:12" x14ac:dyDescent="0.2">
      <c r="A28" s="1">
        <v>41275</v>
      </c>
      <c r="B28" s="86">
        <v>11.46</v>
      </c>
      <c r="C28" s="86" t="e">
        <v>#N/A</v>
      </c>
      <c r="E28" s="6"/>
      <c r="F28">
        <v>2012</v>
      </c>
      <c r="G28" s="6">
        <v>11.878472863000001</v>
      </c>
      <c r="H28" s="28"/>
    </row>
    <row r="29" spans="1:12" x14ac:dyDescent="0.2">
      <c r="A29" s="1">
        <v>41306</v>
      </c>
      <c r="B29" s="86">
        <v>11.63</v>
      </c>
      <c r="C29" s="86" t="e">
        <v>#N/A</v>
      </c>
      <c r="E29" s="6"/>
      <c r="F29">
        <v>2013</v>
      </c>
      <c r="G29" s="6">
        <v>12.126361611</v>
      </c>
      <c r="H29" s="31">
        <f>G29/G28-1</f>
        <v>2.0868738840338796E-2</v>
      </c>
    </row>
    <row r="30" spans="1:12" x14ac:dyDescent="0.2">
      <c r="A30" s="1">
        <v>41334</v>
      </c>
      <c r="B30" s="86">
        <v>11.61</v>
      </c>
      <c r="C30" s="86" t="e">
        <v>#N/A</v>
      </c>
      <c r="E30" s="6"/>
      <c r="F30">
        <v>2014</v>
      </c>
      <c r="G30" s="6">
        <v>12.517944941</v>
      </c>
      <c r="H30" s="31">
        <f t="shared" ref="H30:H36" si="0">G30/G29-1</f>
        <v>3.2291906060659459E-2</v>
      </c>
    </row>
    <row r="31" spans="1:12" x14ac:dyDescent="0.2">
      <c r="A31" s="1">
        <v>41365</v>
      </c>
      <c r="B31" s="86">
        <v>11.93</v>
      </c>
      <c r="C31" s="86" t="e">
        <v>#N/A</v>
      </c>
      <c r="E31" s="6"/>
      <c r="F31">
        <v>2015</v>
      </c>
      <c r="G31" s="6">
        <v>12.651297210999999</v>
      </c>
      <c r="H31" s="31">
        <f t="shared" si="0"/>
        <v>1.0652888363746671E-2</v>
      </c>
    </row>
    <row r="32" spans="1:12" x14ac:dyDescent="0.2">
      <c r="A32" s="1">
        <v>41395</v>
      </c>
      <c r="B32" s="86">
        <v>12.4</v>
      </c>
      <c r="C32" s="86" t="e">
        <v>#N/A</v>
      </c>
      <c r="E32" s="6"/>
      <c r="F32">
        <v>2016</v>
      </c>
      <c r="G32" s="6">
        <v>12.548915124000001</v>
      </c>
      <c r="H32" s="31">
        <f t="shared" si="0"/>
        <v>-8.0926157446510327E-3</v>
      </c>
    </row>
    <row r="33" spans="1:8" x14ac:dyDescent="0.2">
      <c r="A33" s="1">
        <v>41426</v>
      </c>
      <c r="B33" s="86">
        <v>12.54</v>
      </c>
      <c r="C33" s="86" t="e">
        <v>#N/A</v>
      </c>
      <c r="E33" s="6"/>
      <c r="F33">
        <v>2017</v>
      </c>
      <c r="G33" s="6">
        <v>12.887100192</v>
      </c>
      <c r="H33" s="31">
        <f t="shared" si="0"/>
        <v>2.6949346988028866E-2</v>
      </c>
    </row>
    <row r="34" spans="1:8" x14ac:dyDescent="0.2">
      <c r="A34" s="1">
        <v>41456</v>
      </c>
      <c r="B34" s="86">
        <v>12.65</v>
      </c>
      <c r="C34" s="86" t="e">
        <v>#N/A</v>
      </c>
      <c r="E34" s="6"/>
      <c r="F34">
        <v>2018</v>
      </c>
      <c r="G34" s="6">
        <v>12.889306995</v>
      </c>
      <c r="H34" s="31">
        <f t="shared" si="0"/>
        <v>1.7124123869005636E-4</v>
      </c>
    </row>
    <row r="35" spans="1:8" x14ac:dyDescent="0.2">
      <c r="A35" s="1">
        <v>41487</v>
      </c>
      <c r="B35" s="86">
        <v>12.53</v>
      </c>
      <c r="C35" s="86" t="e">
        <v>#N/A</v>
      </c>
      <c r="E35" s="6"/>
      <c r="F35">
        <v>2019</v>
      </c>
      <c r="G35" s="6">
        <v>13.045329747</v>
      </c>
      <c r="H35" s="31">
        <f t="shared" si="0"/>
        <v>1.2104820845723063E-2</v>
      </c>
    </row>
    <row r="36" spans="1:8" x14ac:dyDescent="0.2">
      <c r="A36" s="1">
        <v>41518</v>
      </c>
      <c r="B36" s="86">
        <v>12.51</v>
      </c>
      <c r="C36" s="86" t="e">
        <v>#N/A</v>
      </c>
      <c r="E36" s="6"/>
      <c r="F36">
        <v>2020</v>
      </c>
      <c r="G36" s="6">
        <v>13.171802470999999</v>
      </c>
      <c r="H36" s="31">
        <f t="shared" si="0"/>
        <v>9.6948660135696141E-3</v>
      </c>
    </row>
    <row r="37" spans="1:8" x14ac:dyDescent="0.2">
      <c r="A37" s="1">
        <v>41548</v>
      </c>
      <c r="B37" s="86">
        <v>12.36</v>
      </c>
      <c r="C37" s="86" t="e">
        <v>#N/A</v>
      </c>
      <c r="E37" s="6"/>
      <c r="G37" s="6"/>
      <c r="H37" s="31"/>
    </row>
    <row r="38" spans="1:8" x14ac:dyDescent="0.2">
      <c r="A38" s="1">
        <v>41579</v>
      </c>
      <c r="B38" s="86">
        <v>12.1</v>
      </c>
      <c r="C38" s="86" t="e">
        <v>#N/A</v>
      </c>
      <c r="E38" s="6"/>
      <c r="G38" s="6"/>
      <c r="H38" s="31"/>
    </row>
    <row r="39" spans="1:8" x14ac:dyDescent="0.2">
      <c r="A39" s="1">
        <v>41609</v>
      </c>
      <c r="B39" s="86">
        <v>11.72</v>
      </c>
      <c r="C39" s="86" t="e">
        <v>#N/A</v>
      </c>
      <c r="E39" s="6"/>
      <c r="G39" s="6"/>
      <c r="H39" s="31"/>
    </row>
    <row r="40" spans="1:8" x14ac:dyDescent="0.2">
      <c r="A40" s="1">
        <v>41640</v>
      </c>
      <c r="B40" s="86">
        <v>11.65</v>
      </c>
      <c r="C40" s="86" t="e">
        <v>#N/A</v>
      </c>
      <c r="E40" s="6"/>
      <c r="G40" s="6"/>
      <c r="H40" s="31"/>
    </row>
    <row r="41" spans="1:8" x14ac:dyDescent="0.2">
      <c r="A41" s="1">
        <v>41671</v>
      </c>
      <c r="B41" s="86">
        <v>11.94</v>
      </c>
      <c r="C41" s="86" t="e">
        <v>#N/A</v>
      </c>
      <c r="E41" s="6"/>
      <c r="G41" s="6"/>
      <c r="H41" s="31"/>
    </row>
    <row r="42" spans="1:8" x14ac:dyDescent="0.2">
      <c r="A42" s="1">
        <v>41699</v>
      </c>
      <c r="B42" s="86">
        <v>12.25</v>
      </c>
      <c r="C42" s="86" t="e">
        <v>#N/A</v>
      </c>
      <c r="E42" s="6"/>
    </row>
    <row r="43" spans="1:8" x14ac:dyDescent="0.2">
      <c r="A43" s="1">
        <v>41730</v>
      </c>
      <c r="B43" s="86">
        <v>12.31</v>
      </c>
      <c r="C43" s="86" t="e">
        <v>#N/A</v>
      </c>
      <c r="E43" s="6"/>
    </row>
    <row r="44" spans="1:8" x14ac:dyDescent="0.2">
      <c r="A44" s="1">
        <v>41760</v>
      </c>
      <c r="B44" s="86">
        <v>12.85</v>
      </c>
      <c r="C44" s="86" t="e">
        <v>#N/A</v>
      </c>
      <c r="E44" s="6"/>
    </row>
    <row r="45" spans="1:8" x14ac:dyDescent="0.2">
      <c r="A45" s="1">
        <v>41791</v>
      </c>
      <c r="B45" s="86">
        <v>12.99</v>
      </c>
      <c r="C45" s="86" t="e">
        <v>#N/A</v>
      </c>
      <c r="E45" s="6"/>
    </row>
    <row r="46" spans="1:8" x14ac:dyDescent="0.2">
      <c r="A46" s="1">
        <v>41821</v>
      </c>
      <c r="B46" s="86">
        <v>13.09</v>
      </c>
      <c r="C46" s="86" t="e">
        <v>#N/A</v>
      </c>
      <c r="E46" s="6"/>
    </row>
    <row r="47" spans="1:8" x14ac:dyDescent="0.2">
      <c r="A47" s="1">
        <v>41852</v>
      </c>
      <c r="B47" s="86">
        <v>13.04</v>
      </c>
      <c r="C47" s="86" t="e">
        <v>#N/A</v>
      </c>
      <c r="E47" s="6"/>
    </row>
    <row r="48" spans="1:8" x14ac:dyDescent="0.2">
      <c r="A48" s="1">
        <v>41883</v>
      </c>
      <c r="B48" s="86">
        <v>12.95</v>
      </c>
      <c r="C48" s="86" t="e">
        <v>#N/A</v>
      </c>
      <c r="E48" s="6"/>
    </row>
    <row r="49" spans="1:5" x14ac:dyDescent="0.2">
      <c r="A49" s="1">
        <v>41913</v>
      </c>
      <c r="B49" s="86">
        <v>12.6</v>
      </c>
      <c r="C49" s="86" t="e">
        <v>#N/A</v>
      </c>
      <c r="E49" s="6"/>
    </row>
    <row r="50" spans="1:5" x14ac:dyDescent="0.2">
      <c r="A50" s="1">
        <v>41944</v>
      </c>
      <c r="B50" s="86">
        <v>12.48</v>
      </c>
      <c r="C50" s="86" t="e">
        <v>#N/A</v>
      </c>
      <c r="E50" s="6"/>
    </row>
    <row r="51" spans="1:5" x14ac:dyDescent="0.2">
      <c r="A51" s="1">
        <v>41974</v>
      </c>
      <c r="B51" s="86">
        <v>12.17</v>
      </c>
      <c r="C51" s="86" t="e">
        <v>#N/A</v>
      </c>
      <c r="E51" s="6"/>
    </row>
    <row r="52" spans="1:5" x14ac:dyDescent="0.2">
      <c r="A52" s="1">
        <v>42005</v>
      </c>
      <c r="B52" s="86">
        <v>12.1</v>
      </c>
      <c r="C52" s="86" t="e">
        <v>#N/A</v>
      </c>
      <c r="E52" s="6"/>
    </row>
    <row r="53" spans="1:5" x14ac:dyDescent="0.2">
      <c r="A53" s="1">
        <v>42036</v>
      </c>
      <c r="B53" s="86">
        <v>12.29</v>
      </c>
      <c r="C53" s="86" t="e">
        <v>#N/A</v>
      </c>
      <c r="E53" s="6"/>
    </row>
    <row r="54" spans="1:5" x14ac:dyDescent="0.2">
      <c r="A54" s="1">
        <v>42064</v>
      </c>
      <c r="B54" s="86">
        <v>12.33</v>
      </c>
      <c r="C54" s="86" t="e">
        <v>#N/A</v>
      </c>
      <c r="E54" s="6"/>
    </row>
    <row r="55" spans="1:5" x14ac:dyDescent="0.2">
      <c r="A55" s="1">
        <v>42095</v>
      </c>
      <c r="B55" s="86">
        <v>12.62</v>
      </c>
      <c r="C55" s="86" t="e">
        <v>#N/A</v>
      </c>
      <c r="E55" s="6"/>
    </row>
    <row r="56" spans="1:5" x14ac:dyDescent="0.2">
      <c r="A56" s="1">
        <v>42125</v>
      </c>
      <c r="B56" s="86">
        <v>12.93</v>
      </c>
      <c r="C56" s="86" t="e">
        <v>#N/A</v>
      </c>
      <c r="E56" s="6"/>
    </row>
    <row r="57" spans="1:5" x14ac:dyDescent="0.2">
      <c r="A57" s="1">
        <v>42156</v>
      </c>
      <c r="B57" s="86">
        <v>12.92</v>
      </c>
      <c r="C57" s="86" t="e">
        <v>#N/A</v>
      </c>
      <c r="E57" s="6"/>
    </row>
    <row r="58" spans="1:5" x14ac:dyDescent="0.2">
      <c r="A58" s="1">
        <v>42186</v>
      </c>
      <c r="B58" s="86">
        <v>12.94</v>
      </c>
      <c r="C58" s="86" t="e">
        <v>#N/A</v>
      </c>
      <c r="E58" s="6"/>
    </row>
    <row r="59" spans="1:5" x14ac:dyDescent="0.2">
      <c r="A59" s="1">
        <v>42217</v>
      </c>
      <c r="B59" s="86">
        <v>12.91</v>
      </c>
      <c r="C59" s="86" t="e">
        <v>#N/A</v>
      </c>
      <c r="E59" s="6"/>
    </row>
    <row r="60" spans="1:5" x14ac:dyDescent="0.2">
      <c r="A60" s="1">
        <v>42248</v>
      </c>
      <c r="B60" s="86">
        <v>13.03</v>
      </c>
      <c r="C60" s="86" t="e">
        <v>#N/A</v>
      </c>
      <c r="E60" s="6"/>
    </row>
    <row r="61" spans="1:5" x14ac:dyDescent="0.2">
      <c r="A61" s="1">
        <v>42278</v>
      </c>
      <c r="B61" s="86">
        <v>12.72</v>
      </c>
      <c r="C61" s="86" t="e">
        <v>#N/A</v>
      </c>
      <c r="E61" s="6"/>
    </row>
    <row r="62" spans="1:5" x14ac:dyDescent="0.2">
      <c r="A62" s="1">
        <v>42309</v>
      </c>
      <c r="B62" s="86">
        <v>12.71</v>
      </c>
      <c r="C62" s="86" t="e">
        <v>#N/A</v>
      </c>
      <c r="E62" s="6"/>
    </row>
    <row r="63" spans="1:5" x14ac:dyDescent="0.2">
      <c r="A63" s="1">
        <v>42339</v>
      </c>
      <c r="B63" s="86">
        <v>12.32</v>
      </c>
      <c r="C63" s="86" t="e">
        <v>#N/A</v>
      </c>
      <c r="E63" s="6"/>
    </row>
    <row r="64" spans="1:5" x14ac:dyDescent="0.2">
      <c r="A64" s="1">
        <v>42370</v>
      </c>
      <c r="B64" s="86">
        <v>11.99</v>
      </c>
      <c r="C64" s="86" t="e">
        <v>#N/A</v>
      </c>
      <c r="E64" s="6"/>
    </row>
    <row r="65" spans="1:5" x14ac:dyDescent="0.2">
      <c r="A65" s="1">
        <v>42401</v>
      </c>
      <c r="B65" s="86">
        <v>12.14</v>
      </c>
      <c r="C65" s="86" t="e">
        <v>#N/A</v>
      </c>
      <c r="E65" s="6"/>
    </row>
    <row r="66" spans="1:5" x14ac:dyDescent="0.2">
      <c r="A66" s="1">
        <v>42430</v>
      </c>
      <c r="B66" s="86">
        <v>12.56</v>
      </c>
      <c r="C66" s="86" t="e">
        <v>#N/A</v>
      </c>
      <c r="E66" s="6"/>
    </row>
    <row r="67" spans="1:5" x14ac:dyDescent="0.2">
      <c r="A67" s="1">
        <v>42461</v>
      </c>
      <c r="B67" s="86">
        <v>12.43</v>
      </c>
      <c r="C67" s="86" t="e">
        <v>#N/A</v>
      </c>
      <c r="E67" s="6"/>
    </row>
    <row r="68" spans="1:5" x14ac:dyDescent="0.2">
      <c r="A68" s="1">
        <v>42491</v>
      </c>
      <c r="B68" s="86">
        <v>12.79</v>
      </c>
      <c r="C68" s="86" t="e">
        <v>#N/A</v>
      </c>
      <c r="E68" s="6"/>
    </row>
    <row r="69" spans="1:5" x14ac:dyDescent="0.2">
      <c r="A69" s="1">
        <v>42522</v>
      </c>
      <c r="B69" s="86">
        <v>12.73</v>
      </c>
      <c r="C69" s="86" t="e">
        <v>#N/A</v>
      </c>
      <c r="E69" s="6"/>
    </row>
    <row r="70" spans="1:5" x14ac:dyDescent="0.2">
      <c r="A70" s="1">
        <v>42552</v>
      </c>
      <c r="B70" s="86">
        <v>12.68</v>
      </c>
      <c r="C70" s="86" t="e">
        <v>#N/A</v>
      </c>
      <c r="E70" s="6"/>
    </row>
    <row r="71" spans="1:5" x14ac:dyDescent="0.2">
      <c r="A71" s="1">
        <v>42583</v>
      </c>
      <c r="B71" s="86">
        <v>12.88</v>
      </c>
      <c r="C71" s="86" t="e">
        <v>#N/A</v>
      </c>
      <c r="E71" s="6"/>
    </row>
    <row r="72" spans="1:5" x14ac:dyDescent="0.2">
      <c r="A72" s="1">
        <v>42614</v>
      </c>
      <c r="B72" s="86">
        <v>12.87</v>
      </c>
      <c r="C72" s="86" t="e">
        <v>#N/A</v>
      </c>
      <c r="E72" s="6"/>
    </row>
    <row r="73" spans="1:5" x14ac:dyDescent="0.2">
      <c r="A73" s="1">
        <v>42644</v>
      </c>
      <c r="B73" s="86">
        <v>12.46</v>
      </c>
      <c r="C73" s="86" t="e">
        <v>#N/A</v>
      </c>
      <c r="E73" s="6"/>
    </row>
    <row r="74" spans="1:5" x14ac:dyDescent="0.2">
      <c r="A74" s="1">
        <v>42675</v>
      </c>
      <c r="B74" s="86">
        <v>12.75</v>
      </c>
      <c r="C74" s="86" t="e">
        <v>#N/A</v>
      </c>
      <c r="E74" s="6"/>
    </row>
    <row r="75" spans="1:5" x14ac:dyDescent="0.2">
      <c r="A75" s="1">
        <v>42705</v>
      </c>
      <c r="B75" s="86">
        <v>12.23</v>
      </c>
      <c r="C75" s="86" t="e">
        <v>#N/A</v>
      </c>
      <c r="E75" s="6"/>
    </row>
    <row r="76" spans="1:5" x14ac:dyDescent="0.2">
      <c r="A76" s="1">
        <v>42736</v>
      </c>
      <c r="B76" s="86">
        <v>12.21</v>
      </c>
      <c r="C76" s="86" t="e">
        <v>#N/A</v>
      </c>
      <c r="E76" s="6"/>
    </row>
    <row r="77" spans="1:5" x14ac:dyDescent="0.2">
      <c r="A77" s="1">
        <v>42767</v>
      </c>
      <c r="B77" s="86">
        <v>12.79</v>
      </c>
      <c r="C77" s="86" t="e">
        <v>#N/A</v>
      </c>
      <c r="E77" s="6"/>
    </row>
    <row r="78" spans="1:5" x14ac:dyDescent="0.2">
      <c r="A78" s="1">
        <v>42795</v>
      </c>
      <c r="B78" s="86">
        <v>12.89</v>
      </c>
      <c r="C78" s="86" t="e">
        <v>#N/A</v>
      </c>
      <c r="E78" s="6"/>
    </row>
    <row r="79" spans="1:5" x14ac:dyDescent="0.2">
      <c r="A79" s="1">
        <v>42826</v>
      </c>
      <c r="B79" s="86">
        <v>12.72</v>
      </c>
      <c r="C79" s="86" t="e">
        <v>#N/A</v>
      </c>
      <c r="E79" s="6"/>
    </row>
    <row r="80" spans="1:5" x14ac:dyDescent="0.2">
      <c r="A80" s="1">
        <v>42856</v>
      </c>
      <c r="B80" s="86">
        <v>13.07</v>
      </c>
      <c r="C80" s="86" t="e">
        <v>#N/A</v>
      </c>
      <c r="E80" s="6"/>
    </row>
    <row r="81" spans="1:5" x14ac:dyDescent="0.2">
      <c r="A81" s="1">
        <v>42887</v>
      </c>
      <c r="B81" s="86">
        <v>13.2</v>
      </c>
      <c r="C81" s="86" t="e">
        <v>#N/A</v>
      </c>
      <c r="E81" s="6"/>
    </row>
    <row r="82" spans="1:5" x14ac:dyDescent="0.2">
      <c r="A82" s="1">
        <v>42917</v>
      </c>
      <c r="B82" s="86">
        <v>13.08</v>
      </c>
      <c r="C82" s="86" t="e">
        <v>#N/A</v>
      </c>
      <c r="E82" s="6"/>
    </row>
    <row r="83" spans="1:5" x14ac:dyDescent="0.2">
      <c r="A83" s="1">
        <v>42948</v>
      </c>
      <c r="B83" s="86">
        <v>13.15</v>
      </c>
      <c r="C83" s="86" t="e">
        <v>#N/A</v>
      </c>
      <c r="E83" s="6"/>
    </row>
    <row r="84" spans="1:5" x14ac:dyDescent="0.2">
      <c r="A84" s="1">
        <v>42979</v>
      </c>
      <c r="B84" s="86">
        <v>13.28</v>
      </c>
      <c r="C84" s="86" t="e">
        <v>#N/A</v>
      </c>
      <c r="E84" s="6"/>
    </row>
    <row r="85" spans="1:5" x14ac:dyDescent="0.2">
      <c r="A85" s="1">
        <v>43009</v>
      </c>
      <c r="B85" s="86">
        <v>12.8</v>
      </c>
      <c r="C85" s="86" t="e">
        <v>#N/A</v>
      </c>
      <c r="E85" s="6"/>
    </row>
    <row r="86" spans="1:5" x14ac:dyDescent="0.2">
      <c r="A86" s="1">
        <v>43040</v>
      </c>
      <c r="B86" s="86">
        <v>12.94</v>
      </c>
      <c r="C86" s="86" t="e">
        <v>#N/A</v>
      </c>
      <c r="E86" s="6"/>
    </row>
    <row r="87" spans="1:5" x14ac:dyDescent="0.2">
      <c r="A87" s="1">
        <v>43070</v>
      </c>
      <c r="B87" s="86">
        <v>12.45</v>
      </c>
      <c r="C87" s="86" t="e">
        <v>#N/A</v>
      </c>
      <c r="E87" s="6"/>
    </row>
    <row r="88" spans="1:5" x14ac:dyDescent="0.2">
      <c r="A88" s="1">
        <v>43101</v>
      </c>
      <c r="B88" s="86">
        <v>12.25</v>
      </c>
      <c r="C88" s="86" t="e">
        <v>#N/A</v>
      </c>
      <c r="E88" s="6"/>
    </row>
    <row r="89" spans="1:5" x14ac:dyDescent="0.2">
      <c r="A89" s="1">
        <v>43132</v>
      </c>
      <c r="B89" s="86">
        <v>12.66</v>
      </c>
      <c r="C89" s="86" t="e">
        <v>#N/A</v>
      </c>
      <c r="E89" s="6"/>
    </row>
    <row r="90" spans="1:5" x14ac:dyDescent="0.2">
      <c r="A90" s="1">
        <v>43160</v>
      </c>
      <c r="B90" s="86">
        <v>12.99</v>
      </c>
      <c r="C90" s="86" t="e">
        <v>#N/A</v>
      </c>
      <c r="E90" s="6"/>
    </row>
    <row r="91" spans="1:5" x14ac:dyDescent="0.2">
      <c r="A91" s="1">
        <v>43191</v>
      </c>
      <c r="B91" s="86">
        <v>12.88</v>
      </c>
      <c r="C91" s="86" t="e">
        <v>#N/A</v>
      </c>
      <c r="E91" s="6"/>
    </row>
    <row r="92" spans="1:5" x14ac:dyDescent="0.2">
      <c r="A92" s="1">
        <v>43221</v>
      </c>
      <c r="B92" s="86">
        <v>13.15</v>
      </c>
      <c r="C92" s="86" t="e">
        <v>#N/A</v>
      </c>
      <c r="E92" s="6"/>
    </row>
    <row r="93" spans="1:5" x14ac:dyDescent="0.2">
      <c r="A93" s="1">
        <v>43252</v>
      </c>
      <c r="B93" s="86">
        <v>13.04</v>
      </c>
      <c r="C93" s="86" t="e">
        <v>#N/A</v>
      </c>
      <c r="E93" s="6"/>
    </row>
    <row r="94" spans="1:5" x14ac:dyDescent="0.2">
      <c r="A94" s="1">
        <v>43282</v>
      </c>
      <c r="B94" s="86">
        <v>13.13</v>
      </c>
      <c r="C94" s="86" t="e">
        <v>#N/A</v>
      </c>
      <c r="E94" s="6"/>
    </row>
    <row r="95" spans="1:5" x14ac:dyDescent="0.2">
      <c r="A95" s="1">
        <v>43313</v>
      </c>
      <c r="B95" s="86">
        <v>13.28</v>
      </c>
      <c r="C95" s="86" t="e">
        <v>#N/A</v>
      </c>
      <c r="E95" s="6"/>
    </row>
    <row r="96" spans="1:5" x14ac:dyDescent="0.2">
      <c r="A96" s="1">
        <v>43344</v>
      </c>
      <c r="B96" s="86">
        <v>13.01</v>
      </c>
      <c r="C96" s="86" t="e">
        <v>#N/A</v>
      </c>
      <c r="E96" s="6"/>
    </row>
    <row r="97" spans="1:5" x14ac:dyDescent="0.2">
      <c r="A97" s="1">
        <v>43374</v>
      </c>
      <c r="B97" s="86">
        <v>12.87</v>
      </c>
      <c r="C97" s="86" t="e">
        <v>#N/A</v>
      </c>
      <c r="E97" s="6"/>
    </row>
    <row r="98" spans="1:5" x14ac:dyDescent="0.2">
      <c r="A98" s="1">
        <v>43405</v>
      </c>
      <c r="B98" s="86">
        <v>12.95</v>
      </c>
      <c r="C98" s="86" t="e">
        <v>#N/A</v>
      </c>
      <c r="E98" s="6"/>
    </row>
    <row r="99" spans="1:5" x14ac:dyDescent="0.2">
      <c r="A99" s="1">
        <v>43435</v>
      </c>
      <c r="B99" s="86">
        <v>12.47</v>
      </c>
      <c r="C99" s="86" t="e">
        <v>#N/A</v>
      </c>
      <c r="E99" s="6"/>
    </row>
    <row r="100" spans="1:5" x14ac:dyDescent="0.2">
      <c r="A100" s="1">
        <v>43466</v>
      </c>
      <c r="B100" s="86">
        <v>12.47</v>
      </c>
      <c r="C100" s="86" t="e">
        <v>#N/A</v>
      </c>
      <c r="E100" s="6"/>
    </row>
    <row r="101" spans="1:5" x14ac:dyDescent="0.2">
      <c r="A101" s="1">
        <v>43497</v>
      </c>
      <c r="B101" s="86">
        <v>12.7</v>
      </c>
      <c r="C101" s="86" t="e">
        <v>#N/A</v>
      </c>
      <c r="E101" s="6"/>
    </row>
    <row r="102" spans="1:5" x14ac:dyDescent="0.2">
      <c r="A102" s="1">
        <v>43525</v>
      </c>
      <c r="B102" s="86">
        <v>12.83</v>
      </c>
      <c r="C102" s="86" t="e">
        <v>#N/A</v>
      </c>
      <c r="E102" s="6"/>
    </row>
    <row r="103" spans="1:5" x14ac:dyDescent="0.2">
      <c r="A103" s="1">
        <v>43556</v>
      </c>
      <c r="B103" s="86">
        <v>13.26</v>
      </c>
      <c r="C103" s="86" t="e">
        <v>#N/A</v>
      </c>
      <c r="E103" s="6"/>
    </row>
    <row r="104" spans="1:5" x14ac:dyDescent="0.2">
      <c r="A104" s="1">
        <v>43586</v>
      </c>
      <c r="B104" s="86">
        <v>13.32</v>
      </c>
      <c r="C104" s="86" t="e">
        <v>#N/A</v>
      </c>
      <c r="E104" s="6"/>
    </row>
    <row r="105" spans="1:5" x14ac:dyDescent="0.2">
      <c r="A105" s="1">
        <v>43617</v>
      </c>
      <c r="B105" s="86">
        <v>13.39607</v>
      </c>
      <c r="C105" s="86" t="e">
        <v>#N/A</v>
      </c>
      <c r="E105" s="6"/>
    </row>
    <row r="106" spans="1:5" x14ac:dyDescent="0.2">
      <c r="A106" s="1">
        <v>43647</v>
      </c>
      <c r="B106" s="86">
        <v>13.34369</v>
      </c>
      <c r="C106" s="86">
        <v>13.34369</v>
      </c>
      <c r="E106" s="6"/>
    </row>
    <row r="107" spans="1:5" x14ac:dyDescent="0.2">
      <c r="A107" s="1">
        <v>43678</v>
      </c>
      <c r="B107" s="86" t="e">
        <v>#N/A</v>
      </c>
      <c r="C107" s="86">
        <v>13.36759</v>
      </c>
      <c r="E107" s="6"/>
    </row>
    <row r="108" spans="1:5" x14ac:dyDescent="0.2">
      <c r="A108" s="1">
        <v>43709</v>
      </c>
      <c r="B108" s="86" t="e">
        <v>#N/A</v>
      </c>
      <c r="C108" s="86">
        <v>13.21519</v>
      </c>
      <c r="E108" s="6"/>
    </row>
    <row r="109" spans="1:5" x14ac:dyDescent="0.2">
      <c r="A109" s="1">
        <v>43739</v>
      </c>
      <c r="B109" s="86" t="e">
        <v>#N/A</v>
      </c>
      <c r="C109" s="86">
        <v>12.979240000000001</v>
      </c>
      <c r="E109" s="6"/>
    </row>
    <row r="110" spans="1:5" x14ac:dyDescent="0.2">
      <c r="A110" s="1">
        <v>43770</v>
      </c>
      <c r="B110" s="86" t="e">
        <v>#N/A</v>
      </c>
      <c r="C110" s="86">
        <v>13.118919999999999</v>
      </c>
      <c r="E110" s="6"/>
    </row>
    <row r="111" spans="1:5" x14ac:dyDescent="0.2">
      <c r="A111" s="1">
        <v>43800</v>
      </c>
      <c r="B111" s="86" t="e">
        <v>#N/A</v>
      </c>
      <c r="C111" s="86">
        <v>12.5364</v>
      </c>
      <c r="E111" s="6"/>
    </row>
    <row r="112" spans="1:5" x14ac:dyDescent="0.2">
      <c r="A112" s="1">
        <v>43831</v>
      </c>
      <c r="B112" s="86" t="e">
        <v>#N/A</v>
      </c>
      <c r="C112" s="86">
        <v>12.476610000000001</v>
      </c>
      <c r="E112" s="6"/>
    </row>
    <row r="113" spans="1:5" x14ac:dyDescent="0.2">
      <c r="A113" s="1">
        <v>43862</v>
      </c>
      <c r="B113" s="86" t="e">
        <v>#N/A</v>
      </c>
      <c r="C113" s="86">
        <v>12.673500000000001</v>
      </c>
      <c r="E113" s="6"/>
    </row>
    <row r="114" spans="1:5" x14ac:dyDescent="0.2">
      <c r="A114" s="1">
        <v>43891</v>
      </c>
      <c r="B114" s="86" t="e">
        <v>#N/A</v>
      </c>
      <c r="C114" s="86">
        <v>12.857189999999999</v>
      </c>
      <c r="E114" s="6"/>
    </row>
    <row r="115" spans="1:5" x14ac:dyDescent="0.2">
      <c r="A115" s="1">
        <v>43922</v>
      </c>
      <c r="B115" s="86" t="e">
        <v>#N/A</v>
      </c>
      <c r="C115" s="86">
        <v>13.38937</v>
      </c>
      <c r="E115" s="6"/>
    </row>
    <row r="116" spans="1:5" x14ac:dyDescent="0.2">
      <c r="A116" s="1">
        <v>43952</v>
      </c>
      <c r="B116" s="86" t="e">
        <v>#N/A</v>
      </c>
      <c r="C116" s="86">
        <v>13.412369999999999</v>
      </c>
      <c r="E116" s="6"/>
    </row>
    <row r="117" spans="1:5" x14ac:dyDescent="0.2">
      <c r="A117" s="1">
        <v>43983</v>
      </c>
      <c r="B117" s="86" t="e">
        <v>#N/A</v>
      </c>
      <c r="C117" s="86">
        <v>13.4802</v>
      </c>
      <c r="E117" s="6"/>
    </row>
    <row r="118" spans="1:5" x14ac:dyDescent="0.2">
      <c r="A118" s="1">
        <v>44013</v>
      </c>
      <c r="B118" s="86" t="e">
        <v>#N/A</v>
      </c>
      <c r="C118" s="86">
        <v>13.45501</v>
      </c>
      <c r="E118" s="6"/>
    </row>
    <row r="119" spans="1:5" x14ac:dyDescent="0.2">
      <c r="A119" s="1">
        <v>44044</v>
      </c>
      <c r="B119" s="86" t="e">
        <v>#N/A</v>
      </c>
      <c r="C119" s="86">
        <v>13.54166</v>
      </c>
      <c r="E119" s="6"/>
    </row>
    <row r="120" spans="1:5" x14ac:dyDescent="0.2">
      <c r="A120" s="1">
        <v>44075</v>
      </c>
      <c r="B120" s="86" t="e">
        <v>#N/A</v>
      </c>
      <c r="C120" s="86">
        <v>13.41253</v>
      </c>
      <c r="E120" s="6"/>
    </row>
    <row r="121" spans="1:5" x14ac:dyDescent="0.2">
      <c r="A121" s="1">
        <v>44105</v>
      </c>
      <c r="B121" s="86" t="e">
        <v>#N/A</v>
      </c>
      <c r="C121" s="86">
        <v>13.17896</v>
      </c>
      <c r="E121" s="6"/>
    </row>
    <row r="122" spans="1:5" x14ac:dyDescent="0.2">
      <c r="A122" s="1">
        <v>44136</v>
      </c>
      <c r="B122" s="86" t="e">
        <v>#N/A</v>
      </c>
      <c r="C122" s="86">
        <v>13.41104</v>
      </c>
      <c r="E122" s="6"/>
    </row>
    <row r="123" spans="1:5" x14ac:dyDescent="0.2">
      <c r="A123" s="65">
        <v>44166</v>
      </c>
      <c r="B123" s="86" t="e">
        <v>#N/A</v>
      </c>
      <c r="C123" s="86">
        <v>12.833489999999999</v>
      </c>
      <c r="E123" s="6"/>
    </row>
    <row r="124" spans="1:5" x14ac:dyDescent="0.2">
      <c r="A124" s="367" t="s">
        <v>552</v>
      </c>
      <c r="E124" s="6"/>
    </row>
    <row r="126" spans="1:5" x14ac:dyDescent="0.2">
      <c r="A126" s="5"/>
      <c r="B126" s="30" t="s">
        <v>360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550</v>
      </c>
      <c r="B2"/>
      <c r="C2"/>
    </row>
    <row r="3" spans="1:18" x14ac:dyDescent="0.2">
      <c r="A3" s="22" t="s">
        <v>16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361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18" t="s">
        <v>376</v>
      </c>
      <c r="R6" s="387" t="s">
        <v>539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219" t="s">
        <v>92</v>
      </c>
      <c r="R7" s="309" t="s">
        <v>540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220" t="s">
        <v>63</v>
      </c>
      <c r="R8" s="309" t="s">
        <v>541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219" t="s">
        <v>96</v>
      </c>
      <c r="R9" s="309" t="s">
        <v>545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21" t="s">
        <v>377</v>
      </c>
      <c r="R10" s="309" t="s">
        <v>542</v>
      </c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21" t="s">
        <v>547</v>
      </c>
      <c r="R11" s="309" t="s">
        <v>543</v>
      </c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21" t="s">
        <v>379</v>
      </c>
      <c r="R12" s="309" t="s">
        <v>544</v>
      </c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Q13" s="219" t="s">
        <v>388</v>
      </c>
      <c r="R13" s="309" t="s">
        <v>546</v>
      </c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Q14" s="222" t="s">
        <v>378</v>
      </c>
      <c r="R14" s="313" t="s">
        <v>538</v>
      </c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5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5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5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5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5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5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  <c r="N22" s="8"/>
    </row>
    <row r="23" spans="1:15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5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5" x14ac:dyDescent="0.2">
      <c r="B25" s="85" t="s">
        <v>548</v>
      </c>
      <c r="C25" s="85"/>
      <c r="D25" s="85"/>
      <c r="E25" s="85"/>
      <c r="F25" s="85"/>
      <c r="G25" s="85"/>
      <c r="H25" s="85"/>
      <c r="I25" s="85"/>
      <c r="K25" s="201" t="s">
        <v>72</v>
      </c>
      <c r="L25" s="201"/>
      <c r="M25" s="201"/>
      <c r="N25" s="201"/>
      <c r="O25" s="201"/>
    </row>
    <row r="26" spans="1:15" x14ac:dyDescent="0.2">
      <c r="A26" s="3"/>
      <c r="B26" s="169"/>
      <c r="C26" s="169" t="s">
        <v>66</v>
      </c>
      <c r="D26" s="169"/>
      <c r="E26" s="169" t="s">
        <v>68</v>
      </c>
      <c r="F26" t="s">
        <v>193</v>
      </c>
      <c r="G26" s="169" t="s">
        <v>6</v>
      </c>
      <c r="H26" s="169" t="s">
        <v>5</v>
      </c>
      <c r="J26" s="229"/>
      <c r="K26" s="169" t="s">
        <v>66</v>
      </c>
      <c r="L26" s="169"/>
      <c r="M26" s="169" t="s">
        <v>68</v>
      </c>
      <c r="N26" t="s">
        <v>193</v>
      </c>
      <c r="O26" s="169"/>
    </row>
    <row r="27" spans="1:15" x14ac:dyDescent="0.2">
      <c r="A27" s="5" t="s">
        <v>12</v>
      </c>
      <c r="B27" s="170" t="s">
        <v>34</v>
      </c>
      <c r="C27" s="170" t="s">
        <v>67</v>
      </c>
      <c r="D27" s="170" t="s">
        <v>63</v>
      </c>
      <c r="E27" s="170" t="s">
        <v>71</v>
      </c>
      <c r="F27" s="116" t="s">
        <v>194</v>
      </c>
      <c r="G27" s="40" t="s">
        <v>70</v>
      </c>
      <c r="H27" s="40" t="s">
        <v>69</v>
      </c>
      <c r="I27" s="9"/>
      <c r="J27" s="170" t="s">
        <v>34</v>
      </c>
      <c r="K27" s="170" t="s">
        <v>67</v>
      </c>
      <c r="L27" s="170" t="s">
        <v>63</v>
      </c>
      <c r="M27" s="170" t="s">
        <v>71</v>
      </c>
      <c r="N27" s="116" t="s">
        <v>194</v>
      </c>
      <c r="O27" s="40" t="s">
        <v>6</v>
      </c>
    </row>
    <row r="28" spans="1:15" x14ac:dyDescent="0.2">
      <c r="A28">
        <v>2013</v>
      </c>
      <c r="B28" s="78">
        <v>1567.7224962</v>
      </c>
      <c r="C28" s="78">
        <v>1028.9487736000001</v>
      </c>
      <c r="D28" s="78">
        <v>789.01647300000002</v>
      </c>
      <c r="E28" s="78">
        <v>265.05844639999998</v>
      </c>
      <c r="F28" s="78">
        <v>221.46134420999999</v>
      </c>
      <c r="G28" s="228">
        <v>36.203840116000002</v>
      </c>
      <c r="H28" s="78">
        <v>3903.7190787</v>
      </c>
      <c r="I28" s="169">
        <v>2013</v>
      </c>
      <c r="J28" s="369">
        <f t="shared" ref="J28:N35" si="0">B28/$H28</f>
        <v>0.40159716019372899</v>
      </c>
      <c r="K28" s="369">
        <f t="shared" si="0"/>
        <v>0.26358166478071887</v>
      </c>
      <c r="L28" s="369">
        <f t="shared" si="0"/>
        <v>0.20211917330453885</v>
      </c>
      <c r="M28" s="369">
        <f t="shared" si="0"/>
        <v>6.7898955087789925E-2</v>
      </c>
      <c r="N28" s="369">
        <f t="shared" si="0"/>
        <v>5.6730860941907255E-2</v>
      </c>
      <c r="O28" s="370">
        <f t="shared" ref="O28:O35" si="1">G28/H28</f>
        <v>9.2741919656924836E-3</v>
      </c>
    </row>
    <row r="29" spans="1:15" x14ac:dyDescent="0.2">
      <c r="A29">
        <v>2014</v>
      </c>
      <c r="B29" s="78">
        <v>1568.7743588999999</v>
      </c>
      <c r="C29" s="78">
        <v>1033.1723254000001</v>
      </c>
      <c r="D29" s="78">
        <v>797.16598199999999</v>
      </c>
      <c r="E29" s="78">
        <v>258.04620968</v>
      </c>
      <c r="F29" s="78">
        <v>247.30524832</v>
      </c>
      <c r="G29" s="228">
        <v>38.679994074</v>
      </c>
      <c r="H29" s="78">
        <v>3937.0036813000002</v>
      </c>
      <c r="I29" s="169">
        <v>2014</v>
      </c>
      <c r="J29" s="369">
        <f t="shared" si="0"/>
        <v>0.39846911151020059</v>
      </c>
      <c r="K29" s="369">
        <f t="shared" si="0"/>
        <v>0.26242605012216963</v>
      </c>
      <c r="L29" s="369">
        <f t="shared" si="0"/>
        <v>0.20248037505943492</v>
      </c>
      <c r="M29" s="369">
        <f t="shared" si="0"/>
        <v>6.5543807059584222E-2</v>
      </c>
      <c r="N29" s="369">
        <f t="shared" si="0"/>
        <v>6.2815599968740615E-2</v>
      </c>
      <c r="O29" s="370">
        <f t="shared" si="1"/>
        <v>9.8247289576391377E-3</v>
      </c>
    </row>
    <row r="30" spans="1:15" x14ac:dyDescent="0.2">
      <c r="A30">
        <v>2015</v>
      </c>
      <c r="B30" s="78">
        <v>1340.9932993</v>
      </c>
      <c r="C30" s="78">
        <v>1237.6562071999999</v>
      </c>
      <c r="D30" s="78">
        <v>797.17787699999997</v>
      </c>
      <c r="E30" s="78">
        <v>247.63569222000001</v>
      </c>
      <c r="F30" s="78">
        <v>263.30564176000001</v>
      </c>
      <c r="G30" s="228">
        <v>37.587923164000003</v>
      </c>
      <c r="H30" s="78">
        <v>3919.2943796</v>
      </c>
      <c r="I30" s="169">
        <v>2015</v>
      </c>
      <c r="J30" s="369">
        <f t="shared" si="0"/>
        <v>0.3421517164619976</v>
      </c>
      <c r="K30" s="369">
        <f t="shared" si="0"/>
        <v>0.315785467313204</v>
      </c>
      <c r="L30" s="369">
        <f t="shared" si="0"/>
        <v>0.20339831607172087</v>
      </c>
      <c r="M30" s="369">
        <f t="shared" si="0"/>
        <v>6.3183743866995143E-2</v>
      </c>
      <c r="N30" s="369">
        <f t="shared" si="0"/>
        <v>6.7181899662988001E-2</v>
      </c>
      <c r="O30" s="370">
        <f t="shared" si="1"/>
        <v>9.5904822458975879E-3</v>
      </c>
    </row>
    <row r="31" spans="1:15" x14ac:dyDescent="0.2">
      <c r="A31">
        <v>2016</v>
      </c>
      <c r="B31" s="78">
        <v>1229.6627000999999</v>
      </c>
      <c r="C31" s="78">
        <v>1279.3798316</v>
      </c>
      <c r="D31" s="78">
        <v>805.69394799999998</v>
      </c>
      <c r="E31" s="78">
        <v>266.32592190999998</v>
      </c>
      <c r="F31" s="78">
        <v>309.71650402</v>
      </c>
      <c r="G31" s="228">
        <v>34.112761390999999</v>
      </c>
      <c r="H31" s="78">
        <v>3918.2311829999999</v>
      </c>
      <c r="I31" s="169">
        <v>2016</v>
      </c>
      <c r="J31" s="369">
        <f t="shared" si="0"/>
        <v>0.31383107393844656</v>
      </c>
      <c r="K31" s="369">
        <f t="shared" si="0"/>
        <v>0.3265197411400419</v>
      </c>
      <c r="L31" s="369">
        <f t="shared" si="0"/>
        <v>0.20562695521786928</v>
      </c>
      <c r="M31" s="369">
        <f t="shared" si="0"/>
        <v>6.7970956656540904E-2</v>
      </c>
      <c r="N31" s="369">
        <f t="shared" si="0"/>
        <v>7.9044979623398612E-2</v>
      </c>
      <c r="O31" s="370">
        <f t="shared" si="1"/>
        <v>8.7061635206735072E-3</v>
      </c>
    </row>
    <row r="32" spans="1:15" x14ac:dyDescent="0.2">
      <c r="A32">
        <v>2017</v>
      </c>
      <c r="B32" s="78">
        <v>1197.8379313</v>
      </c>
      <c r="C32" s="78">
        <v>1196.7539601000001</v>
      </c>
      <c r="D32" s="78">
        <v>804.94963499999994</v>
      </c>
      <c r="E32" s="78">
        <v>298.7109097</v>
      </c>
      <c r="F32" s="78">
        <v>354.44862545000001</v>
      </c>
      <c r="G32" s="228">
        <v>31.251834361</v>
      </c>
      <c r="H32" s="78">
        <v>3877.4494730000001</v>
      </c>
      <c r="I32" s="169">
        <v>2017</v>
      </c>
      <c r="J32" s="369">
        <f t="shared" si="0"/>
        <v>0.3089241883462191</v>
      </c>
      <c r="K32" s="369">
        <f t="shared" si="0"/>
        <v>0.3086446305576398</v>
      </c>
      <c r="L32" s="369">
        <f t="shared" si="0"/>
        <v>0.20759771097086838</v>
      </c>
      <c r="M32" s="369">
        <f t="shared" si="0"/>
        <v>7.7037988961564996E-2</v>
      </c>
      <c r="N32" s="369">
        <f t="shared" si="0"/>
        <v>9.1412828953193692E-2</v>
      </c>
      <c r="O32" s="370">
        <f t="shared" si="1"/>
        <v>8.0598946752542238E-3</v>
      </c>
    </row>
    <row r="33" spans="1:15" x14ac:dyDescent="0.2">
      <c r="A33">
        <v>2018</v>
      </c>
      <c r="B33" s="78">
        <v>1138.5349097000001</v>
      </c>
      <c r="C33" s="78">
        <v>1365.6577483000001</v>
      </c>
      <c r="D33" s="78">
        <v>807.07775900000001</v>
      </c>
      <c r="E33" s="78">
        <v>290.08001137999997</v>
      </c>
      <c r="F33" s="78">
        <v>388.66780842999998</v>
      </c>
      <c r="G33" s="228">
        <v>34.544030034999999</v>
      </c>
      <c r="H33" s="78">
        <v>4018.2527728</v>
      </c>
      <c r="I33" s="169">
        <v>2018</v>
      </c>
      <c r="J33" s="369">
        <f t="shared" si="0"/>
        <v>0.28334078866488177</v>
      </c>
      <c r="K33" s="369">
        <f t="shared" si="0"/>
        <v>0.33986357392553534</v>
      </c>
      <c r="L33" s="369">
        <f t="shared" si="0"/>
        <v>0.20085290912089929</v>
      </c>
      <c r="M33" s="369">
        <f t="shared" si="0"/>
        <v>7.2190583266335026E-2</v>
      </c>
      <c r="N33" s="369">
        <f t="shared" si="0"/>
        <v>9.6725574623113708E-2</v>
      </c>
      <c r="O33" s="370">
        <f t="shared" si="1"/>
        <v>8.5967787464323753E-3</v>
      </c>
    </row>
    <row r="34" spans="1:15" x14ac:dyDescent="0.2">
      <c r="A34">
        <v>2019</v>
      </c>
      <c r="B34" s="78">
        <v>964.06662816999994</v>
      </c>
      <c r="C34" s="78">
        <v>1450.1192004</v>
      </c>
      <c r="D34" s="78">
        <v>805.45200199999999</v>
      </c>
      <c r="E34" s="78">
        <v>281.00676700000002</v>
      </c>
      <c r="F34" s="78">
        <v>411.12318290000002</v>
      </c>
      <c r="G34" s="228">
        <v>31.003203190000001</v>
      </c>
      <c r="H34" s="78">
        <v>3940.8222387000001</v>
      </c>
      <c r="I34" s="169">
        <v>2019</v>
      </c>
      <c r="J34" s="369">
        <f t="shared" si="0"/>
        <v>0.24463590839053592</v>
      </c>
      <c r="K34" s="369">
        <f t="shared" si="0"/>
        <v>0.36797376602258663</v>
      </c>
      <c r="L34" s="369">
        <f t="shared" si="0"/>
        <v>0.20438678864786927</v>
      </c>
      <c r="M34" s="369">
        <f t="shared" si="0"/>
        <v>7.1306633483853521E-2</v>
      </c>
      <c r="N34" s="369">
        <f t="shared" si="0"/>
        <v>0.10432421408472906</v>
      </c>
      <c r="O34" s="370">
        <f t="shared" si="1"/>
        <v>7.8671914925620579E-3</v>
      </c>
    </row>
    <row r="35" spans="1:15" x14ac:dyDescent="0.2">
      <c r="A35" s="9">
        <v>2020</v>
      </c>
      <c r="B35" s="79">
        <v>934.90995999999996</v>
      </c>
      <c r="C35" s="79">
        <v>1422.9618399999999</v>
      </c>
      <c r="D35" s="79">
        <v>791.53724</v>
      </c>
      <c r="E35" s="79">
        <v>283.44031999999999</v>
      </c>
      <c r="F35" s="79">
        <v>467.73905999999999</v>
      </c>
      <c r="G35" s="230">
        <v>30.8726582</v>
      </c>
      <c r="H35" s="79">
        <v>3931.1104</v>
      </c>
      <c r="I35" s="170">
        <v>2020</v>
      </c>
      <c r="J35" s="371">
        <f t="shared" si="0"/>
        <v>0.23782337936884193</v>
      </c>
      <c r="K35" s="371">
        <f t="shared" si="0"/>
        <v>0.36197453014802128</v>
      </c>
      <c r="L35" s="371">
        <f t="shared" si="0"/>
        <v>0.20135207599359203</v>
      </c>
      <c r="M35" s="371">
        <f t="shared" si="0"/>
        <v>7.2101846847140189E-2</v>
      </c>
      <c r="N35" s="371">
        <f t="shared" si="0"/>
        <v>0.1189839542537396</v>
      </c>
      <c r="O35" s="372">
        <f t="shared" si="1"/>
        <v>7.8534192781764666E-3</v>
      </c>
    </row>
    <row r="36" spans="1:15" x14ac:dyDescent="0.2">
      <c r="A36" s="367" t="s">
        <v>552</v>
      </c>
      <c r="C36"/>
      <c r="G36" s="15"/>
    </row>
    <row r="37" spans="1:15" x14ac:dyDescent="0.2">
      <c r="A37" s="32" t="s">
        <v>84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550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5" t="s">
        <v>96</v>
      </c>
      <c r="R6" s="213" t="s">
        <v>381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97</v>
      </c>
      <c r="R7" s="214" t="s">
        <v>382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98</v>
      </c>
      <c r="R8" s="214" t="s">
        <v>383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99</v>
      </c>
      <c r="R9" s="214" t="s">
        <v>384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19" t="s">
        <v>478</v>
      </c>
      <c r="R10" s="214" t="s">
        <v>385</v>
      </c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87</v>
      </c>
      <c r="R11" s="214" t="s">
        <v>386</v>
      </c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226" t="s">
        <v>88</v>
      </c>
      <c r="R12" s="216" t="s">
        <v>387</v>
      </c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4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4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4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4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4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4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4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4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4" x14ac:dyDescent="0.2">
      <c r="C25"/>
      <c r="E25" s="201" t="s">
        <v>90</v>
      </c>
      <c r="F25" s="201"/>
      <c r="G25" s="201"/>
      <c r="H25" s="201"/>
      <c r="J25" s="201"/>
      <c r="K25" s="201" t="s">
        <v>389</v>
      </c>
      <c r="L25" s="201"/>
      <c r="M25" s="201"/>
      <c r="N25" s="201"/>
    </row>
    <row r="26" spans="1:14" x14ac:dyDescent="0.2">
      <c r="A26" s="9"/>
      <c r="B26" s="89" t="s">
        <v>89</v>
      </c>
      <c r="C26" s="231">
        <v>2016</v>
      </c>
      <c r="D26" s="231">
        <v>2017</v>
      </c>
      <c r="E26" s="49">
        <v>2018</v>
      </c>
      <c r="F26" s="49">
        <v>2019</v>
      </c>
      <c r="G26" s="49">
        <v>2020</v>
      </c>
      <c r="H26" s="237"/>
      <c r="I26" s="82">
        <v>2017</v>
      </c>
      <c r="J26" s="82">
        <v>2018</v>
      </c>
      <c r="K26" s="82">
        <v>2019</v>
      </c>
      <c r="L26" s="82">
        <v>2020</v>
      </c>
    </row>
    <row r="27" spans="1:14" x14ac:dyDescent="0.2">
      <c r="B27" s="7" t="s">
        <v>96</v>
      </c>
      <c r="C27" s="20">
        <v>2.4724417980000002</v>
      </c>
      <c r="D27" s="20">
        <v>2.7669693620000002</v>
      </c>
      <c r="E27" s="20">
        <v>2.6876515140000001</v>
      </c>
      <c r="F27" s="20">
        <v>2.6061855239999998</v>
      </c>
      <c r="G27" s="20">
        <v>2.6304618999999998</v>
      </c>
      <c r="I27" s="20">
        <f t="shared" ref="I27:I33" si="0">D27-C27</f>
        <v>0.29452756400000002</v>
      </c>
      <c r="J27" s="20">
        <f t="shared" ref="J27:J33" si="1">E27-D27</f>
        <v>-7.931784800000008E-2</v>
      </c>
      <c r="K27" s="20">
        <f t="shared" ref="K27:K33" si="2">F27-E27</f>
        <v>-8.1465990000000321E-2</v>
      </c>
      <c r="L27" s="20">
        <f t="shared" ref="L27:L33" si="3">G27-F27</f>
        <v>2.4276375999999988E-2</v>
      </c>
    </row>
    <row r="28" spans="1:14" x14ac:dyDescent="0.2">
      <c r="B28" s="3" t="s">
        <v>97</v>
      </c>
      <c r="C28" s="20">
        <v>2.2297628380000001</v>
      </c>
      <c r="D28" s="20">
        <v>2.2854875849999998</v>
      </c>
      <c r="E28" s="20">
        <v>2.3569084830000002</v>
      </c>
      <c r="F28" s="20">
        <v>2.2254430109999999</v>
      </c>
      <c r="G28" s="20">
        <v>2.1695454000000001</v>
      </c>
      <c r="I28" s="20">
        <f t="shared" si="0"/>
        <v>5.5724746999999741E-2</v>
      </c>
      <c r="J28" s="20">
        <f t="shared" si="1"/>
        <v>7.1420898000000399E-2</v>
      </c>
      <c r="K28" s="20">
        <f t="shared" si="2"/>
        <v>-0.13146547200000036</v>
      </c>
      <c r="L28" s="20">
        <f t="shared" si="3"/>
        <v>-5.5897610999999792E-2</v>
      </c>
    </row>
    <row r="29" spans="1:14" x14ac:dyDescent="0.2">
      <c r="B29" s="3" t="s">
        <v>98</v>
      </c>
      <c r="C29" s="20">
        <v>1.4707870796</v>
      </c>
      <c r="D29" s="20">
        <v>1.5183183813000001</v>
      </c>
      <c r="E29" s="20">
        <v>1.5601992032000001</v>
      </c>
      <c r="F29" s="20">
        <v>1.5546457696</v>
      </c>
      <c r="G29" s="20">
        <v>1.6129074000000001</v>
      </c>
      <c r="I29" s="20">
        <f t="shared" si="0"/>
        <v>4.7531301700000084E-2</v>
      </c>
      <c r="J29" s="20">
        <f t="shared" si="1"/>
        <v>4.1880821899999976E-2</v>
      </c>
      <c r="K29" s="20">
        <f t="shared" si="2"/>
        <v>-5.5534336000000462E-3</v>
      </c>
      <c r="L29" s="20">
        <f t="shared" si="3"/>
        <v>5.8261630400000097E-2</v>
      </c>
    </row>
    <row r="30" spans="1:14" x14ac:dyDescent="0.2">
      <c r="B30" s="3" t="s">
        <v>99</v>
      </c>
      <c r="C30" s="20">
        <v>2.0937279855000002</v>
      </c>
      <c r="D30" s="20">
        <v>2.3456110303000002</v>
      </c>
      <c r="E30" s="20">
        <v>2.5356239622999999</v>
      </c>
      <c r="F30" s="20">
        <v>2.7230168099999998</v>
      </c>
      <c r="G30" s="20">
        <v>3.0918464000000001</v>
      </c>
      <c r="I30" s="20">
        <f t="shared" si="0"/>
        <v>0.25188304480000001</v>
      </c>
      <c r="J30" s="20">
        <f t="shared" si="1"/>
        <v>0.19001293199999969</v>
      </c>
      <c r="K30" s="20">
        <f t="shared" si="2"/>
        <v>0.18739284769999998</v>
      </c>
      <c r="L30" s="20">
        <f t="shared" si="3"/>
        <v>0.36882959000000026</v>
      </c>
    </row>
    <row r="31" spans="1:14" x14ac:dyDescent="0.2">
      <c r="B31" s="74" t="s">
        <v>478</v>
      </c>
      <c r="C31" s="20">
        <v>0.50321864699999996</v>
      </c>
      <c r="D31" s="20">
        <v>0.49525990199999997</v>
      </c>
      <c r="E31" s="20">
        <v>0.492045542</v>
      </c>
      <c r="F31" s="20">
        <v>0.46209373500000001</v>
      </c>
      <c r="G31" s="20">
        <v>0.46071640000000003</v>
      </c>
      <c r="I31" s="20">
        <f t="shared" si="0"/>
        <v>-7.9587449999999893E-3</v>
      </c>
      <c r="J31" s="20">
        <f t="shared" si="1"/>
        <v>-3.2143599999999717E-3</v>
      </c>
      <c r="K31" s="20">
        <f t="shared" si="2"/>
        <v>-2.9951806999999997E-2</v>
      </c>
      <c r="L31" s="20">
        <f t="shared" si="3"/>
        <v>-1.3773349999999795E-3</v>
      </c>
    </row>
    <row r="32" spans="1:14" x14ac:dyDescent="0.2">
      <c r="B32" s="3" t="s">
        <v>87</v>
      </c>
      <c r="C32" s="20">
        <v>0.20960385000000001</v>
      </c>
      <c r="D32" s="20">
        <v>0.21023328199999999</v>
      </c>
      <c r="E32" s="20">
        <v>0.21761925300000001</v>
      </c>
      <c r="F32" s="20">
        <v>0.218644176</v>
      </c>
      <c r="G32" s="20">
        <v>0.21733540000000001</v>
      </c>
      <c r="I32" s="20">
        <f t="shared" si="0"/>
        <v>6.2943199999998534E-4</v>
      </c>
      <c r="J32" s="20">
        <f t="shared" si="1"/>
        <v>7.3859710000000189E-3</v>
      </c>
      <c r="K32" s="20">
        <f t="shared" si="2"/>
        <v>1.0249229999999832E-3</v>
      </c>
      <c r="L32" s="20">
        <f t="shared" si="3"/>
        <v>-1.3087759999999837E-3</v>
      </c>
    </row>
    <row r="33" spans="1:13" x14ac:dyDescent="0.2">
      <c r="A33" s="9"/>
      <c r="B33" s="5" t="s">
        <v>88</v>
      </c>
      <c r="C33" s="68">
        <v>0.57000817000000004</v>
      </c>
      <c r="D33" s="68">
        <v>0.77688808799999998</v>
      </c>
      <c r="E33" s="68">
        <v>0.95135268100000003</v>
      </c>
      <c r="F33" s="68">
        <v>1.076638811</v>
      </c>
      <c r="G33" s="68">
        <v>1.2911992000000001</v>
      </c>
      <c r="H33" s="9"/>
      <c r="I33" s="68">
        <f t="shared" si="0"/>
        <v>0.20687991799999994</v>
      </c>
      <c r="J33" s="68">
        <f t="shared" si="1"/>
        <v>0.17446459300000006</v>
      </c>
      <c r="K33" s="68">
        <f t="shared" si="2"/>
        <v>0.12528613</v>
      </c>
      <c r="L33" s="68">
        <f t="shared" si="3"/>
        <v>0.21456038900000007</v>
      </c>
    </row>
    <row r="34" spans="1:13" x14ac:dyDescent="0.2">
      <c r="C34"/>
      <c r="H34" s="32" t="s">
        <v>440</v>
      </c>
      <c r="I34" s="7">
        <f>+SUM(I27:I33)</f>
        <v>0.84921726249999974</v>
      </c>
      <c r="J34" s="7">
        <f t="shared" ref="J34:L34" si="4">+SUM(J27:J33)</f>
        <v>0.40263300790000012</v>
      </c>
      <c r="K34" s="7">
        <f t="shared" si="4"/>
        <v>6.526719809999923E-2</v>
      </c>
      <c r="L34" s="7">
        <f t="shared" si="4"/>
        <v>0.60734426340000069</v>
      </c>
    </row>
    <row r="35" spans="1:13" ht="12.75" customHeight="1" x14ac:dyDescent="0.2">
      <c r="A35" s="593" t="s">
        <v>91</v>
      </c>
      <c r="B35" s="593"/>
      <c r="C35" s="593"/>
      <c r="D35" s="593"/>
      <c r="E35" s="593"/>
      <c r="F35" s="593"/>
      <c r="G35" s="593"/>
      <c r="H35" s="593"/>
      <c r="I35" s="593"/>
      <c r="J35" s="593"/>
      <c r="K35" s="593"/>
      <c r="L35" s="593"/>
      <c r="M35" s="593"/>
    </row>
    <row r="36" spans="1:13" x14ac:dyDescent="0.2">
      <c r="A36" s="593"/>
      <c r="B36" s="593"/>
      <c r="C36" s="593"/>
      <c r="D36" s="593"/>
      <c r="E36" s="593"/>
      <c r="F36" s="593"/>
      <c r="G36" s="593"/>
      <c r="H36" s="593"/>
      <c r="I36" s="593"/>
      <c r="J36" s="593"/>
      <c r="K36" s="593"/>
      <c r="L36" s="593"/>
      <c r="M36" s="593"/>
    </row>
    <row r="37" spans="1:13" x14ac:dyDescent="0.2">
      <c r="A37" s="367" t="s">
        <v>552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</row>
    <row r="38" spans="1:13" x14ac:dyDescent="0.2">
      <c r="A38" s="202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</row>
    <row r="39" spans="1:13" x14ac:dyDescent="0.2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</row>
    <row r="40" spans="1:13" x14ac:dyDescent="0.2">
      <c r="A40" s="5"/>
      <c r="B40" s="5" t="s">
        <v>360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360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550</v>
      </c>
      <c r="B2"/>
      <c r="C2"/>
      <c r="L2" s="117"/>
    </row>
    <row r="3" spans="1:18" x14ac:dyDescent="0.2">
      <c r="A3" s="22" t="s">
        <v>16</v>
      </c>
      <c r="B3"/>
      <c r="C3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361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331" t="s">
        <v>34</v>
      </c>
      <c r="R6" s="213" t="s">
        <v>391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333" t="s">
        <v>35</v>
      </c>
      <c r="R7" s="214" t="s">
        <v>392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333" t="s">
        <v>92</v>
      </c>
      <c r="R8" s="214" t="s">
        <v>393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335" t="s">
        <v>229</v>
      </c>
      <c r="R9" s="216" t="s">
        <v>390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38"/>
      <c r="R10" s="229"/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39"/>
      <c r="R11" s="15"/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39"/>
      <c r="R12" s="15"/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4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4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4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4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4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4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4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4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4" x14ac:dyDescent="0.2">
      <c r="A25" s="311"/>
      <c r="B25" s="311"/>
      <c r="C25" s="311"/>
      <c r="D25" s="311"/>
      <c r="E25" s="311"/>
      <c r="F25" s="311"/>
      <c r="G25" s="311"/>
      <c r="H25" s="311"/>
      <c r="I25" s="311"/>
      <c r="J25" s="311"/>
      <c r="K25" s="311"/>
    </row>
    <row r="26" spans="1:14" ht="14.25" x14ac:dyDescent="0.25">
      <c r="A26" s="30"/>
      <c r="B26" s="29"/>
      <c r="C26" s="594" t="s">
        <v>83</v>
      </c>
      <c r="D26" s="594"/>
      <c r="E26" s="594"/>
      <c r="F26" s="594"/>
      <c r="G26" s="594"/>
      <c r="H26" s="30"/>
      <c r="I26" s="594" t="s">
        <v>4</v>
      </c>
      <c r="J26" s="594"/>
      <c r="K26" s="594"/>
      <c r="L26" s="594"/>
      <c r="M26" s="201"/>
      <c r="N26" s="201"/>
    </row>
    <row r="27" spans="1:14" x14ac:dyDescent="0.2">
      <c r="A27" s="77"/>
      <c r="B27" s="89" t="s">
        <v>89</v>
      </c>
      <c r="C27" s="231">
        <v>2016</v>
      </c>
      <c r="D27" s="231">
        <v>2017</v>
      </c>
      <c r="E27" s="49">
        <v>2018</v>
      </c>
      <c r="F27" s="49">
        <v>2019</v>
      </c>
      <c r="G27" s="49">
        <v>2020</v>
      </c>
      <c r="H27" s="534"/>
      <c r="I27" s="82">
        <v>2017</v>
      </c>
      <c r="J27" s="82">
        <v>2018</v>
      </c>
      <c r="K27" s="82">
        <v>2019</v>
      </c>
      <c r="L27" s="82">
        <v>2020</v>
      </c>
    </row>
    <row r="28" spans="1:14" x14ac:dyDescent="0.2">
      <c r="A28" s="30"/>
      <c r="B28" s="455" t="s">
        <v>34</v>
      </c>
      <c r="C28" s="502">
        <v>1354.2166215</v>
      </c>
      <c r="D28" s="502">
        <v>1316.0341182</v>
      </c>
      <c r="E28" s="502">
        <v>1258.5335522</v>
      </c>
      <c r="F28" s="502">
        <v>1090.162092</v>
      </c>
      <c r="G28" s="502">
        <v>1065.6896999999999</v>
      </c>
      <c r="H28" s="30"/>
      <c r="I28" s="502">
        <f t="shared" ref="I28:L30" si="0">D28-C28</f>
        <v>-38.182503300000008</v>
      </c>
      <c r="J28" s="502">
        <f t="shared" si="0"/>
        <v>-57.500565999999935</v>
      </c>
      <c r="K28" s="502">
        <f t="shared" si="0"/>
        <v>-168.3714602</v>
      </c>
      <c r="L28" s="502">
        <f t="shared" si="0"/>
        <v>-24.472392000000127</v>
      </c>
    </row>
    <row r="29" spans="1:14" x14ac:dyDescent="0.2">
      <c r="A29" s="30"/>
      <c r="B29" s="455" t="s">
        <v>35</v>
      </c>
      <c r="C29" s="502">
        <v>2314.9447088000002</v>
      </c>
      <c r="D29" s="502">
        <v>2332.3716312000001</v>
      </c>
      <c r="E29" s="502">
        <v>2371.6793465000001</v>
      </c>
      <c r="F29" s="502">
        <v>2366.8994822999998</v>
      </c>
      <c r="G29" s="502">
        <v>2379.4061999999999</v>
      </c>
      <c r="H29" s="30"/>
      <c r="I29" s="502">
        <f t="shared" si="0"/>
        <v>17.426922399999967</v>
      </c>
      <c r="J29" s="502">
        <f t="shared" si="0"/>
        <v>39.307715299999927</v>
      </c>
      <c r="K29" s="502">
        <f t="shared" si="0"/>
        <v>-4.7798642000002474</v>
      </c>
      <c r="L29" s="502">
        <f t="shared" si="0"/>
        <v>12.506717700000081</v>
      </c>
    </row>
    <row r="30" spans="1:14" x14ac:dyDescent="0.2">
      <c r="A30" s="30"/>
      <c r="B30" s="535" t="s">
        <v>92</v>
      </c>
      <c r="C30" s="502">
        <v>1493.9813326999999</v>
      </c>
      <c r="D30" s="502">
        <v>1473.9347923</v>
      </c>
      <c r="E30" s="502">
        <v>1629.2350011999999</v>
      </c>
      <c r="F30" s="502">
        <v>1682.6592298</v>
      </c>
      <c r="G30" s="502">
        <v>1671.4005999999999</v>
      </c>
      <c r="H30" s="30"/>
      <c r="I30" s="502">
        <f t="shared" si="0"/>
        <v>-20.046540399999913</v>
      </c>
      <c r="J30" s="502">
        <f t="shared" si="0"/>
        <v>155.30020889999992</v>
      </c>
      <c r="K30" s="502">
        <f t="shared" si="0"/>
        <v>53.424228600000106</v>
      </c>
      <c r="L30" s="502">
        <f t="shared" si="0"/>
        <v>-11.258629800000108</v>
      </c>
    </row>
    <row r="31" spans="1:14" x14ac:dyDescent="0.2">
      <c r="A31" s="30"/>
      <c r="B31" s="536" t="s">
        <v>229</v>
      </c>
      <c r="C31" s="537">
        <v>5174.7924900999997</v>
      </c>
      <c r="D31" s="537">
        <v>5133.4368875</v>
      </c>
      <c r="E31" s="537">
        <v>5270.5442460000004</v>
      </c>
      <c r="F31" s="537">
        <v>5150.8174679000003</v>
      </c>
      <c r="G31" s="537">
        <v>5127.5928999999996</v>
      </c>
      <c r="H31" s="77"/>
      <c r="I31" s="537">
        <f t="shared" ref="I31" si="1">D31-C31</f>
        <v>-41.355602599999656</v>
      </c>
      <c r="J31" s="537">
        <f t="shared" ref="J31" si="2">E31-D31</f>
        <v>137.10735850000037</v>
      </c>
      <c r="K31" s="537">
        <f t="shared" ref="K31" si="3">F31-E31</f>
        <v>-119.72677810000005</v>
      </c>
      <c r="L31" s="537">
        <f t="shared" ref="L31" si="4">G31-F31</f>
        <v>-23.224567900000693</v>
      </c>
    </row>
    <row r="32" spans="1:14" x14ac:dyDescent="0.2">
      <c r="A32" s="30"/>
      <c r="B32" s="367" t="s">
        <v>552</v>
      </c>
      <c r="C32" s="30"/>
      <c r="D32" s="30"/>
      <c r="E32" s="30"/>
      <c r="F32" s="30"/>
      <c r="G32" s="30"/>
      <c r="H32" s="30"/>
      <c r="I32" s="528">
        <f>+SUM(I28:I30)</f>
        <v>-40.802121299999953</v>
      </c>
      <c r="J32" s="528">
        <f>+SUM(J28:J30)</f>
        <v>137.10735819999991</v>
      </c>
      <c r="K32" s="528">
        <f>+SUM(K28:K30)</f>
        <v>-119.72709580000014</v>
      </c>
      <c r="L32" s="528">
        <f>+SUM(L28:L30)</f>
        <v>-23.224304100000154</v>
      </c>
    </row>
    <row r="33" spans="1:13" x14ac:dyDescent="0.2">
      <c r="A33" s="202"/>
      <c r="B33" s="202"/>
      <c r="C33" s="240"/>
      <c r="D33" s="240"/>
      <c r="E33" s="240"/>
      <c r="F33" s="240"/>
      <c r="G33" s="240"/>
      <c r="H33" s="202"/>
      <c r="I33" s="202"/>
      <c r="J33" s="202"/>
      <c r="K33" s="202"/>
      <c r="L33" s="202"/>
    </row>
    <row r="34" spans="1:13" x14ac:dyDescent="0.2">
      <c r="A34" s="202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</row>
    <row r="35" spans="1:13" x14ac:dyDescent="0.2">
      <c r="A35" s="202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</row>
    <row r="36" spans="1:13" x14ac:dyDescent="0.2">
      <c r="A36" s="5"/>
      <c r="B36" s="5" t="s">
        <v>360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360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550</v>
      </c>
    </row>
    <row r="3" spans="1:18" x14ac:dyDescent="0.2">
      <c r="A3" s="22" t="s">
        <v>16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3" t="s">
        <v>394</v>
      </c>
      <c r="R6" s="224" t="s">
        <v>395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5" t="s">
        <v>394</v>
      </c>
    </row>
    <row r="28" spans="1:11" x14ac:dyDescent="0.2">
      <c r="A28">
        <v>2000</v>
      </c>
      <c r="B28" s="13">
        <v>6.7085824289999998E-2</v>
      </c>
    </row>
    <row r="29" spans="1:11" x14ac:dyDescent="0.2">
      <c r="A29">
        <v>2001</v>
      </c>
      <c r="B29" s="13">
        <v>6.5769924332999996E-2</v>
      </c>
    </row>
    <row r="30" spans="1:11" x14ac:dyDescent="0.2">
      <c r="A30">
        <v>2002</v>
      </c>
      <c r="B30" s="13">
        <v>6.0721109483000003E-2</v>
      </c>
    </row>
    <row r="31" spans="1:11" x14ac:dyDescent="0.2">
      <c r="A31">
        <v>2003</v>
      </c>
      <c r="B31" s="13">
        <v>6.5889692127999999E-2</v>
      </c>
    </row>
    <row r="32" spans="1:11" x14ac:dyDescent="0.2">
      <c r="A32">
        <v>2004</v>
      </c>
      <c r="B32" s="13">
        <v>7.1331804967999998E-2</v>
      </c>
    </row>
    <row r="33" spans="1:2" x14ac:dyDescent="0.2">
      <c r="A33">
        <v>2005</v>
      </c>
      <c r="B33" s="13">
        <v>8.0227309122000004E-2</v>
      </c>
    </row>
    <row r="34" spans="1:2" x14ac:dyDescent="0.2">
      <c r="A34">
        <v>2006</v>
      </c>
      <c r="B34" s="13">
        <v>8.3876457488000003E-2</v>
      </c>
    </row>
    <row r="35" spans="1:2" x14ac:dyDescent="0.2">
      <c r="A35">
        <v>2007</v>
      </c>
      <c r="B35" s="13">
        <v>8.5366501720999993E-2</v>
      </c>
    </row>
    <row r="36" spans="1:2" x14ac:dyDescent="0.2">
      <c r="A36">
        <v>2008</v>
      </c>
      <c r="B36" s="13">
        <v>9.5771286846999995E-2</v>
      </c>
    </row>
    <row r="37" spans="1:2" x14ac:dyDescent="0.2">
      <c r="A37">
        <v>2009</v>
      </c>
      <c r="B37" s="13">
        <v>7.3799616205999993E-2</v>
      </c>
    </row>
    <row r="38" spans="1:2" x14ac:dyDescent="0.2">
      <c r="A38">
        <v>2010</v>
      </c>
      <c r="B38" s="13">
        <v>8.0951678321000003E-2</v>
      </c>
    </row>
    <row r="39" spans="1:2" x14ac:dyDescent="0.2">
      <c r="A39">
        <v>2011</v>
      </c>
      <c r="B39" s="13">
        <v>8.9525252311999995E-2</v>
      </c>
    </row>
    <row r="40" spans="1:2" x14ac:dyDescent="0.2">
      <c r="A40">
        <v>2012</v>
      </c>
      <c r="B40" s="13">
        <v>8.3654199703000004E-2</v>
      </c>
    </row>
    <row r="41" spans="1:2" x14ac:dyDescent="0.2">
      <c r="A41">
        <v>2013</v>
      </c>
      <c r="B41" s="13">
        <v>8.1976495134999994E-2</v>
      </c>
    </row>
    <row r="42" spans="1:2" x14ac:dyDescent="0.2">
      <c r="A42">
        <v>2014</v>
      </c>
      <c r="B42" s="13">
        <v>7.9607922351000004E-2</v>
      </c>
    </row>
    <row r="43" spans="1:2" x14ac:dyDescent="0.2">
      <c r="A43">
        <v>2015</v>
      </c>
      <c r="B43" s="13">
        <v>6.1915938338E-2</v>
      </c>
    </row>
    <row r="44" spans="1:2" x14ac:dyDescent="0.2">
      <c r="A44">
        <v>2016</v>
      </c>
      <c r="B44" s="13">
        <v>5.5532564654E-2</v>
      </c>
    </row>
    <row r="45" spans="1:2" x14ac:dyDescent="0.2">
      <c r="A45">
        <v>2017</v>
      </c>
      <c r="B45" s="13">
        <v>5.8957603268000001E-2</v>
      </c>
    </row>
    <row r="46" spans="1:2" x14ac:dyDescent="0.2">
      <c r="A46">
        <v>2018</v>
      </c>
      <c r="B46" s="13">
        <v>6.3029993044000004E-2</v>
      </c>
    </row>
    <row r="47" spans="1:2" x14ac:dyDescent="0.2">
      <c r="A47">
        <v>2019</v>
      </c>
      <c r="B47" s="13">
        <v>5.7754595620000002E-2</v>
      </c>
    </row>
    <row r="48" spans="1:2" x14ac:dyDescent="0.2">
      <c r="A48" s="9">
        <v>2020</v>
      </c>
      <c r="B48" s="13">
        <v>5.7598714654000002E-2</v>
      </c>
    </row>
    <row r="49" spans="1:2" x14ac:dyDescent="0.2">
      <c r="A49" s="367" t="s">
        <v>552</v>
      </c>
    </row>
    <row r="51" spans="1:2" x14ac:dyDescent="0.2">
      <c r="A51" s="5"/>
      <c r="B51" s="241" t="s">
        <v>360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550</v>
      </c>
    </row>
    <row r="3" spans="1:18" x14ac:dyDescent="0.2">
      <c r="A3" s="22" t="s">
        <v>16</v>
      </c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117"/>
      <c r="Q5" s="180" t="s">
        <v>361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117"/>
      <c r="Q6" s="538" t="s">
        <v>401</v>
      </c>
      <c r="R6" s="315" t="s">
        <v>402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337" t="s">
        <v>398</v>
      </c>
      <c r="R7" s="543" t="s">
        <v>403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71" t="s">
        <v>509</v>
      </c>
      <c r="C25" s="571"/>
      <c r="D25" s="571"/>
      <c r="E25" s="571"/>
      <c r="F25" s="571"/>
    </row>
    <row r="26" spans="1:11" x14ac:dyDescent="0.2">
      <c r="A26" s="18"/>
      <c r="B26" s="87">
        <v>2017</v>
      </c>
      <c r="C26" s="87">
        <v>2018</v>
      </c>
      <c r="D26" s="87">
        <v>2019</v>
      </c>
      <c r="E26" s="87">
        <v>2020</v>
      </c>
      <c r="F26" s="289" t="s">
        <v>582</v>
      </c>
    </row>
    <row r="27" spans="1:11" x14ac:dyDescent="0.2">
      <c r="A27" s="19" t="s">
        <v>100</v>
      </c>
      <c r="B27" s="25">
        <v>55.953113090999999</v>
      </c>
      <c r="C27" s="25">
        <v>32.694866679</v>
      </c>
      <c r="D27" s="25">
        <v>42.151690870000003</v>
      </c>
      <c r="E27" s="25">
        <v>39.606546606000002</v>
      </c>
      <c r="F27" s="290">
        <v>42.600923510000001</v>
      </c>
      <c r="H27" s="25"/>
    </row>
    <row r="28" spans="1:11" x14ac:dyDescent="0.2">
      <c r="A28" s="19" t="s">
        <v>101</v>
      </c>
      <c r="B28" s="25">
        <v>105.75397253</v>
      </c>
      <c r="C28" s="25">
        <v>174.71366985</v>
      </c>
      <c r="D28" s="25">
        <v>129.21381155</v>
      </c>
      <c r="E28" s="25">
        <v>120.78615191</v>
      </c>
      <c r="F28" s="290">
        <v>122.56491088999999</v>
      </c>
      <c r="H28" s="25"/>
    </row>
    <row r="29" spans="1:11" x14ac:dyDescent="0.2">
      <c r="A29" s="19" t="s">
        <v>102</v>
      </c>
      <c r="B29" s="25">
        <v>241.40321084000001</v>
      </c>
      <c r="C29" s="25">
        <v>270.14192866000002</v>
      </c>
      <c r="D29" s="25">
        <v>226.79097386999999</v>
      </c>
      <c r="E29" s="25">
        <v>239.69187975</v>
      </c>
      <c r="F29" s="290">
        <v>252.20573462999999</v>
      </c>
      <c r="H29" s="25"/>
    </row>
    <row r="30" spans="1:11" x14ac:dyDescent="0.2">
      <c r="A30" s="19" t="s">
        <v>103</v>
      </c>
      <c r="B30" s="25">
        <v>363.10332433999997</v>
      </c>
      <c r="C30" s="25">
        <v>376.43804875000001</v>
      </c>
      <c r="D30" s="25">
        <v>380.19797266</v>
      </c>
      <c r="E30" s="25">
        <v>349.05340617000002</v>
      </c>
      <c r="F30" s="290">
        <v>356.56487305000002</v>
      </c>
      <c r="H30" s="25"/>
    </row>
    <row r="31" spans="1:11" x14ac:dyDescent="0.2">
      <c r="A31" s="19" t="s">
        <v>104</v>
      </c>
      <c r="B31" s="25">
        <v>292.22535173</v>
      </c>
      <c r="C31" s="25">
        <v>350.70062101000002</v>
      </c>
      <c r="D31" s="25">
        <v>320.70876156999998</v>
      </c>
      <c r="E31" s="25">
        <v>323.2496175</v>
      </c>
      <c r="F31" s="290">
        <v>323.38249999999999</v>
      </c>
      <c r="H31" s="25"/>
    </row>
    <row r="32" spans="1:11" x14ac:dyDescent="0.2">
      <c r="A32" s="19" t="s">
        <v>105</v>
      </c>
      <c r="B32" s="25">
        <v>184.36093647999999</v>
      </c>
      <c r="C32" s="25">
        <v>231.27469511000001</v>
      </c>
      <c r="D32" s="25">
        <v>174.53323040000001</v>
      </c>
      <c r="E32" s="25">
        <v>176.02862321999999</v>
      </c>
      <c r="F32" s="290">
        <v>193.1285</v>
      </c>
      <c r="H32" s="25"/>
    </row>
    <row r="33" spans="1:12" x14ac:dyDescent="0.2">
      <c r="A33" s="18" t="s">
        <v>454</v>
      </c>
      <c r="B33" s="72">
        <f>+SUM(B27:B32)</f>
        <v>1242.799909011</v>
      </c>
      <c r="C33" s="72">
        <f>+SUM(C27:C32)</f>
        <v>1435.9638300590002</v>
      </c>
      <c r="D33" s="72">
        <f>+SUM(D27:D32)</f>
        <v>1273.5964409200001</v>
      </c>
      <c r="E33" s="72">
        <f>+SUM(E27:E32)</f>
        <v>1248.4162251560001</v>
      </c>
      <c r="F33" s="291">
        <f>+SUM(F27:F32)</f>
        <v>1290.44744208</v>
      </c>
    </row>
    <row r="34" spans="1:12" x14ac:dyDescent="0.2">
      <c r="A34" s="367" t="s">
        <v>552</v>
      </c>
    </row>
    <row r="35" spans="1:12" ht="12.75" customHeight="1" x14ac:dyDescent="0.2">
      <c r="A35" s="595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95"/>
      <c r="C35" s="595"/>
      <c r="D35" s="595"/>
      <c r="E35" s="595"/>
      <c r="F35" s="595"/>
      <c r="G35" s="595"/>
      <c r="H35" s="595"/>
      <c r="I35" s="595"/>
      <c r="J35" s="595"/>
      <c r="K35" s="595"/>
      <c r="L35" s="270"/>
    </row>
    <row r="36" spans="1:12" x14ac:dyDescent="0.2">
      <c r="A36" s="595"/>
      <c r="B36" s="595"/>
      <c r="C36" s="595"/>
      <c r="D36" s="595"/>
      <c r="E36" s="595"/>
      <c r="F36" s="595"/>
      <c r="G36" s="595"/>
      <c r="H36" s="595"/>
      <c r="I36" s="595"/>
      <c r="J36" s="595"/>
      <c r="K36" s="595"/>
      <c r="L36" s="270"/>
    </row>
    <row r="37" spans="1:12" x14ac:dyDescent="0.2">
      <c r="A37" s="32" t="s">
        <v>190</v>
      </c>
    </row>
    <row r="38" spans="1:12" x14ac:dyDescent="0.2">
      <c r="A38" s="99" t="s">
        <v>186</v>
      </c>
      <c r="B38" s="596" t="s">
        <v>187</v>
      </c>
      <c r="C38" s="596"/>
      <c r="D38" s="596"/>
      <c r="E38" s="596"/>
      <c r="F38" s="596"/>
      <c r="G38" s="98" t="s">
        <v>188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98" customWidth="1"/>
    <col min="2" max="2" width="10.28515625" style="98" customWidth="1"/>
    <col min="3" max="3" width="10.85546875" style="98" customWidth="1"/>
    <col min="4" max="6" width="9.140625" style="98"/>
    <col min="7" max="7" width="13.7109375" style="98" customWidth="1"/>
    <col min="8" max="16" width="9.140625" style="98"/>
    <col min="17" max="17" width="18.42578125" style="98" customWidth="1"/>
    <col min="18" max="18" width="14.5703125" style="98" customWidth="1"/>
    <col min="19" max="16384" width="9.140625" style="98"/>
  </cols>
  <sheetData>
    <row r="2" spans="1:18" ht="15.75" x14ac:dyDescent="0.25">
      <c r="A2" s="44" t="s">
        <v>550</v>
      </c>
      <c r="L2" s="117"/>
      <c r="M2" s="120"/>
    </row>
    <row r="3" spans="1:18" x14ac:dyDescent="0.2">
      <c r="A3" s="22" t="s">
        <v>16</v>
      </c>
      <c r="L3" s="120"/>
    </row>
    <row r="4" spans="1:18" ht="15.75" x14ac:dyDescent="0.25">
      <c r="A4" s="407"/>
      <c r="B4" s="184"/>
      <c r="C4" s="184"/>
      <c r="D4" s="184"/>
      <c r="E4" s="184"/>
      <c r="F4" s="184"/>
      <c r="G4" s="184"/>
      <c r="H4" s="184"/>
      <c r="I4" s="184"/>
      <c r="J4" s="184"/>
      <c r="L4" s="120"/>
    </row>
    <row r="5" spans="1:18" ht="15.75" x14ac:dyDescent="0.25">
      <c r="A5" s="407"/>
      <c r="B5" s="184"/>
      <c r="C5" s="184"/>
      <c r="D5" s="184"/>
      <c r="E5" s="184"/>
      <c r="F5" s="184"/>
      <c r="G5" s="184"/>
      <c r="H5" s="184"/>
      <c r="I5" s="184"/>
      <c r="J5" s="184"/>
      <c r="Q5" s="180" t="s">
        <v>361</v>
      </c>
      <c r="R5" s="181"/>
    </row>
    <row r="6" spans="1:18" ht="15.75" x14ac:dyDescent="0.25">
      <c r="A6" s="407"/>
      <c r="B6" s="184"/>
      <c r="C6" s="184"/>
      <c r="D6" s="184"/>
      <c r="E6" s="184"/>
      <c r="F6" s="184"/>
      <c r="G6" s="184"/>
      <c r="H6" s="184"/>
      <c r="I6" s="184"/>
      <c r="J6" s="184"/>
      <c r="Q6" s="539" t="s">
        <v>397</v>
      </c>
      <c r="R6" s="266" t="s">
        <v>399</v>
      </c>
    </row>
    <row r="7" spans="1:18" ht="15.75" x14ac:dyDescent="0.25">
      <c r="A7" s="407"/>
      <c r="B7" s="184"/>
      <c r="C7" s="184"/>
      <c r="D7" s="184"/>
      <c r="E7" s="184"/>
      <c r="F7" s="184"/>
      <c r="G7" s="184"/>
      <c r="H7" s="184"/>
      <c r="I7" s="184"/>
      <c r="J7" s="184"/>
      <c r="Q7" s="268" t="s">
        <v>398</v>
      </c>
      <c r="R7" s="267" t="s">
        <v>400</v>
      </c>
    </row>
    <row r="8" spans="1:18" ht="15.75" x14ac:dyDescent="0.25">
      <c r="A8" s="407"/>
      <c r="B8" s="184"/>
      <c r="C8" s="184"/>
      <c r="D8" s="184"/>
      <c r="E8" s="184"/>
      <c r="F8" s="184"/>
      <c r="G8" s="184"/>
      <c r="H8" s="184"/>
      <c r="I8" s="184"/>
      <c r="J8" s="184"/>
    </row>
    <row r="9" spans="1:18" ht="15.75" x14ac:dyDescent="0.25">
      <c r="A9" s="407"/>
      <c r="B9" s="184"/>
      <c r="C9" s="184"/>
      <c r="D9" s="184"/>
      <c r="E9" s="184"/>
      <c r="F9" s="184"/>
      <c r="G9" s="184"/>
      <c r="H9" s="184"/>
      <c r="I9" s="184"/>
      <c r="J9" s="184"/>
    </row>
    <row r="10" spans="1:18" ht="15.75" x14ac:dyDescent="0.25">
      <c r="A10" s="407"/>
      <c r="B10" s="184"/>
      <c r="C10" s="184"/>
      <c r="D10" s="184"/>
      <c r="E10" s="184"/>
      <c r="F10" s="184"/>
      <c r="G10" s="184"/>
      <c r="H10" s="184"/>
      <c r="I10" s="184"/>
      <c r="J10" s="184"/>
    </row>
    <row r="11" spans="1:18" ht="15.75" x14ac:dyDescent="0.25">
      <c r="A11" s="407"/>
      <c r="B11" s="184"/>
      <c r="C11" s="184"/>
      <c r="D11" s="184"/>
      <c r="E11" s="184"/>
      <c r="F11" s="184"/>
      <c r="G11" s="184"/>
      <c r="H11" s="184"/>
      <c r="I11" s="184"/>
      <c r="J11" s="184"/>
    </row>
    <row r="12" spans="1:18" ht="15.75" x14ac:dyDescent="0.25">
      <c r="A12" s="407"/>
      <c r="B12" s="184"/>
      <c r="C12" s="184"/>
      <c r="D12" s="184"/>
      <c r="E12" s="184"/>
      <c r="F12" s="184"/>
      <c r="G12" s="184"/>
      <c r="H12" s="184"/>
      <c r="I12" s="184"/>
      <c r="J12" s="184"/>
    </row>
    <row r="13" spans="1:18" ht="15.75" x14ac:dyDescent="0.25">
      <c r="A13" s="407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8" ht="15.75" x14ac:dyDescent="0.25">
      <c r="A14" s="407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8" ht="15.75" x14ac:dyDescent="0.25">
      <c r="A15" s="407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8" ht="15.75" x14ac:dyDescent="0.25">
      <c r="A16" s="407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24" ht="15.75" x14ac:dyDescent="0.25">
      <c r="A17" s="407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24" ht="15.75" x14ac:dyDescent="0.25">
      <c r="A18" s="407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24" ht="15.75" x14ac:dyDescent="0.25">
      <c r="A19" s="407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24" ht="15.75" x14ac:dyDescent="0.25">
      <c r="A20" s="407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24" ht="15.75" x14ac:dyDescent="0.25">
      <c r="A21" s="407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24" ht="15.75" x14ac:dyDescent="0.25">
      <c r="A22" s="44"/>
    </row>
    <row r="23" spans="1:24" ht="15" x14ac:dyDescent="0.2">
      <c r="A23" s="249"/>
      <c r="B23" s="597" t="s">
        <v>510</v>
      </c>
      <c r="C23" s="598"/>
      <c r="D23" s="598"/>
      <c r="E23" s="598"/>
      <c r="F23" s="250"/>
      <c r="G23" s="249"/>
    </row>
    <row r="24" spans="1:24" x14ac:dyDescent="0.2">
      <c r="A24" s="251"/>
      <c r="B24" s="287" t="s">
        <v>591</v>
      </c>
      <c r="C24" s="287" t="s">
        <v>592</v>
      </c>
      <c r="D24" s="287" t="s">
        <v>593</v>
      </c>
      <c r="E24" s="287" t="s">
        <v>594</v>
      </c>
      <c r="F24" s="288" t="s">
        <v>595</v>
      </c>
      <c r="X24" s="119"/>
    </row>
    <row r="25" spans="1:24" x14ac:dyDescent="0.2">
      <c r="A25" s="249" t="s">
        <v>106</v>
      </c>
      <c r="B25" s="269">
        <v>197.54607181</v>
      </c>
      <c r="C25" s="269">
        <v>192.87689646000001</v>
      </c>
      <c r="D25" s="269">
        <v>253.24415117000001</v>
      </c>
      <c r="E25" s="269">
        <v>250.93970449</v>
      </c>
      <c r="F25" s="544">
        <v>246.72823450999999</v>
      </c>
      <c r="G25" s="124"/>
    </row>
    <row r="26" spans="1:24" x14ac:dyDescent="0.2">
      <c r="A26" s="249" t="s">
        <v>107</v>
      </c>
      <c r="B26" s="25">
        <v>418.06465137999999</v>
      </c>
      <c r="C26" s="25">
        <v>489.98299234000001</v>
      </c>
      <c r="D26" s="25">
        <v>593.54168708999998</v>
      </c>
      <c r="E26" s="25">
        <v>496.11038480000002</v>
      </c>
      <c r="F26" s="545">
        <v>506.00175913999999</v>
      </c>
      <c r="G26" s="124"/>
    </row>
    <row r="27" spans="1:24" x14ac:dyDescent="0.2">
      <c r="A27" s="249" t="s">
        <v>108</v>
      </c>
      <c r="B27" s="25">
        <v>782.91352504999998</v>
      </c>
      <c r="C27" s="25">
        <v>797.70663006999996</v>
      </c>
      <c r="D27" s="25">
        <v>731.42241074000003</v>
      </c>
      <c r="E27" s="25">
        <v>780.43168054</v>
      </c>
      <c r="F27" s="545">
        <v>771.74344923000001</v>
      </c>
      <c r="G27" s="124"/>
    </row>
    <row r="28" spans="1:24" x14ac:dyDescent="0.2">
      <c r="A28" s="249" t="s">
        <v>109</v>
      </c>
      <c r="B28" s="25">
        <v>766.29638852999994</v>
      </c>
      <c r="C28" s="25">
        <v>896.14677971000003</v>
      </c>
      <c r="D28" s="25">
        <v>859.22693934999995</v>
      </c>
      <c r="E28" s="25">
        <v>852.85441270000001</v>
      </c>
      <c r="F28" s="545">
        <v>880.45325579999997</v>
      </c>
      <c r="G28" s="124"/>
    </row>
    <row r="29" spans="1:24" x14ac:dyDescent="0.2">
      <c r="A29" s="249" t="s">
        <v>110</v>
      </c>
      <c r="B29" s="25">
        <v>547.07809648</v>
      </c>
      <c r="C29" s="25">
        <v>624.45804580000004</v>
      </c>
      <c r="D29" s="25">
        <v>719.67254099000002</v>
      </c>
      <c r="E29" s="25">
        <v>687.90852626000003</v>
      </c>
      <c r="F29" s="545">
        <v>717.57499055000005</v>
      </c>
      <c r="G29" s="124"/>
    </row>
    <row r="30" spans="1:24" x14ac:dyDescent="0.2">
      <c r="A30" s="249" t="s">
        <v>111</v>
      </c>
      <c r="B30" s="25">
        <v>542.51256570999999</v>
      </c>
      <c r="C30" s="25">
        <v>608.66294084000003</v>
      </c>
      <c r="D30" s="25">
        <v>632.18965427000001</v>
      </c>
      <c r="E30" s="25">
        <v>559.37421127000005</v>
      </c>
      <c r="F30" s="545">
        <v>561.99351545000002</v>
      </c>
      <c r="G30" s="124"/>
    </row>
    <row r="31" spans="1:24" x14ac:dyDescent="0.2">
      <c r="A31" s="251" t="s">
        <v>396</v>
      </c>
      <c r="B31" s="285">
        <f t="shared" ref="B31:F31" si="0">+SUM(B25:B30)</f>
        <v>3254.4112989599998</v>
      </c>
      <c r="C31" s="285">
        <f t="shared" si="0"/>
        <v>3609.8342852199999</v>
      </c>
      <c r="D31" s="285">
        <f t="shared" si="0"/>
        <v>3789.29738361</v>
      </c>
      <c r="E31" s="285">
        <f t="shared" si="0"/>
        <v>3627.6189200600002</v>
      </c>
      <c r="F31" s="286">
        <f t="shared" si="0"/>
        <v>3684.4952046799999</v>
      </c>
      <c r="G31" s="124"/>
    </row>
    <row r="32" spans="1:24" x14ac:dyDescent="0.2">
      <c r="A32" s="367" t="s">
        <v>552</v>
      </c>
    </row>
    <row r="33" spans="1:24" ht="23.25" customHeight="1" x14ac:dyDescent="0.2">
      <c r="A33" s="595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95"/>
      <c r="C33" s="595"/>
      <c r="D33" s="595"/>
      <c r="E33" s="595"/>
      <c r="F33" s="595"/>
      <c r="G33" s="595"/>
      <c r="H33" s="595"/>
      <c r="I33" s="595"/>
      <c r="J33" s="595"/>
      <c r="K33" s="595"/>
      <c r="X33" s="252"/>
    </row>
    <row r="34" spans="1:24" x14ac:dyDescent="0.2">
      <c r="A34" s="595"/>
      <c r="B34" s="595"/>
      <c r="C34" s="595"/>
      <c r="D34" s="595"/>
      <c r="E34" s="595"/>
      <c r="F34" s="595"/>
      <c r="G34" s="595"/>
      <c r="H34" s="595"/>
      <c r="I34" s="595"/>
      <c r="J34" s="595"/>
      <c r="K34" s="595"/>
    </row>
    <row r="35" spans="1:24" x14ac:dyDescent="0.2">
      <c r="A35" s="30"/>
      <c r="G35" s="249"/>
      <c r="H35" s="249"/>
    </row>
    <row r="36" spans="1:24" x14ac:dyDescent="0.2">
      <c r="A36" s="99" t="s">
        <v>186</v>
      </c>
      <c r="B36" s="596" t="s">
        <v>187</v>
      </c>
      <c r="C36" s="596"/>
      <c r="D36" s="596"/>
      <c r="E36" s="596"/>
      <c r="F36" s="596"/>
      <c r="G36" s="98" t="s">
        <v>188</v>
      </c>
      <c r="H36"/>
    </row>
    <row r="37" spans="1:24" x14ac:dyDescent="0.2">
      <c r="A37" s="255"/>
      <c r="B37" s="255"/>
      <c r="C37" s="256"/>
      <c r="D37" s="255"/>
      <c r="E37" s="255"/>
      <c r="F37" s="255"/>
      <c r="G37" s="249"/>
      <c r="H37" s="249"/>
      <c r="I37" s="255"/>
      <c r="J37" s="255"/>
      <c r="K37" s="256"/>
      <c r="L37" s="255"/>
      <c r="M37" s="255"/>
      <c r="N37" s="255"/>
      <c r="O37" s="255"/>
    </row>
    <row r="38" spans="1:24" x14ac:dyDescent="0.2">
      <c r="A38" s="227"/>
      <c r="B38" s="227"/>
      <c r="C38" s="227"/>
      <c r="D38" s="257"/>
      <c r="E38" s="255"/>
      <c r="F38" s="255"/>
      <c r="G38" s="249"/>
      <c r="H38" s="249"/>
      <c r="I38" s="200"/>
      <c r="J38" s="200"/>
      <c r="K38" s="200"/>
      <c r="L38" s="257"/>
      <c r="M38" s="255"/>
      <c r="N38" s="255"/>
      <c r="O38" s="255"/>
    </row>
    <row r="39" spans="1:24" ht="15" x14ac:dyDescent="0.25">
      <c r="A39" s="249"/>
      <c r="B39" s="249"/>
      <c r="C39" s="249"/>
      <c r="D39" s="249"/>
      <c r="E39" s="249"/>
      <c r="F39" s="249"/>
      <c r="G39" s="249"/>
      <c r="H39" s="249"/>
      <c r="I39" s="258"/>
      <c r="J39" s="259"/>
      <c r="K39" s="260"/>
      <c r="L39" s="260"/>
      <c r="M39" s="255"/>
      <c r="N39" s="255"/>
      <c r="O39" s="255"/>
    </row>
    <row r="40" spans="1:24" ht="15" x14ac:dyDescent="0.25">
      <c r="A40" s="249"/>
      <c r="B40" s="249"/>
      <c r="C40" s="249"/>
      <c r="D40" s="249"/>
      <c r="E40" s="249"/>
      <c r="F40" s="249"/>
      <c r="G40" s="249"/>
      <c r="H40" s="249"/>
      <c r="I40" s="258"/>
      <c r="J40" s="255"/>
      <c r="K40" s="260"/>
      <c r="L40" s="260"/>
      <c r="M40" s="255"/>
      <c r="N40" s="255"/>
      <c r="O40" s="255"/>
    </row>
    <row r="41" spans="1:24" ht="15" x14ac:dyDescent="0.25">
      <c r="A41" s="261"/>
      <c r="B41" s="249"/>
      <c r="C41" s="249"/>
      <c r="D41" s="249"/>
      <c r="E41" s="249"/>
      <c r="F41" s="249"/>
      <c r="G41" s="249"/>
      <c r="H41" s="249"/>
      <c r="I41" s="258"/>
      <c r="J41" s="255"/>
      <c r="K41" s="260"/>
      <c r="L41" s="260"/>
      <c r="M41" s="255"/>
      <c r="N41" s="255"/>
      <c r="O41" s="255"/>
    </row>
    <row r="42" spans="1:24" ht="15" x14ac:dyDescent="0.25">
      <c r="A42" s="271"/>
      <c r="B42" s="271"/>
      <c r="C42" s="271"/>
      <c r="D42" s="271"/>
      <c r="E42" s="271"/>
      <c r="F42" s="249"/>
      <c r="G42" s="249"/>
      <c r="H42" s="249"/>
      <c r="I42" s="258"/>
      <c r="J42" s="255"/>
      <c r="K42" s="260"/>
      <c r="L42" s="260"/>
      <c r="M42" s="255"/>
      <c r="N42" s="255"/>
      <c r="O42" s="255"/>
    </row>
    <row r="43" spans="1:24" ht="15" x14ac:dyDescent="0.25">
      <c r="A43" s="261"/>
      <c r="B43" s="271"/>
      <c r="C43" s="271"/>
      <c r="D43" s="271"/>
      <c r="E43" s="271"/>
      <c r="F43" s="271"/>
      <c r="G43" s="249"/>
      <c r="H43" s="249"/>
      <c r="I43" s="258"/>
      <c r="J43" s="255"/>
      <c r="K43" s="260"/>
      <c r="L43" s="260"/>
      <c r="M43" s="255"/>
      <c r="N43" s="255"/>
      <c r="O43" s="255"/>
    </row>
    <row r="44" spans="1:24" ht="15" x14ac:dyDescent="0.25">
      <c r="A44" s="272"/>
      <c r="B44" s="249"/>
      <c r="C44" s="249"/>
      <c r="D44" s="249"/>
      <c r="E44" s="249"/>
      <c r="F44" s="249"/>
      <c r="G44" s="249"/>
      <c r="H44" s="249"/>
      <c r="I44" s="258"/>
      <c r="J44" s="255"/>
      <c r="K44" s="260"/>
      <c r="L44" s="260"/>
      <c r="M44" s="255"/>
      <c r="N44" s="255"/>
      <c r="O44" s="255"/>
    </row>
    <row r="45" spans="1:24" ht="15" x14ac:dyDescent="0.25">
      <c r="A45" s="273"/>
      <c r="B45" s="249"/>
      <c r="D45" s="249"/>
      <c r="E45" s="249"/>
      <c r="F45" s="249"/>
      <c r="G45" s="249"/>
      <c r="H45" s="249"/>
      <c r="I45" s="258"/>
      <c r="J45" s="255"/>
      <c r="K45" s="260"/>
      <c r="L45" s="260"/>
      <c r="M45" s="255"/>
      <c r="N45" s="255"/>
      <c r="O45" s="255"/>
    </row>
    <row r="46" spans="1:24" ht="15" x14ac:dyDescent="0.25">
      <c r="A46" s="249"/>
      <c r="B46" s="274"/>
      <c r="D46" s="249"/>
      <c r="E46" s="249"/>
      <c r="F46" s="249"/>
      <c r="G46" s="249"/>
      <c r="H46" s="249"/>
      <c r="I46" s="258"/>
      <c r="J46" s="255"/>
      <c r="K46" s="260"/>
      <c r="L46" s="260"/>
      <c r="M46" s="255"/>
      <c r="N46" s="255"/>
      <c r="O46" s="255"/>
    </row>
    <row r="47" spans="1:24" ht="15" x14ac:dyDescent="0.25">
      <c r="A47" s="253"/>
      <c r="B47" s="254"/>
      <c r="C47" s="254"/>
      <c r="D47" s="254"/>
      <c r="F47" s="249"/>
      <c r="G47" s="257"/>
      <c r="H47" s="275"/>
      <c r="J47" s="262"/>
      <c r="K47" s="262"/>
    </row>
    <row r="48" spans="1:24" ht="15" x14ac:dyDescent="0.25">
      <c r="G48" s="263"/>
      <c r="H48" s="275"/>
      <c r="J48" s="262"/>
      <c r="K48" s="262"/>
    </row>
    <row r="49" spans="1:11" ht="15" x14ac:dyDescent="0.25">
      <c r="G49" s="278"/>
      <c r="H49" s="275"/>
      <c r="J49" s="262"/>
      <c r="K49" s="262"/>
    </row>
    <row r="50" spans="1:11" ht="15" x14ac:dyDescent="0.25">
      <c r="A50" s="255"/>
      <c r="B50" s="255"/>
      <c r="C50" s="256"/>
      <c r="D50" s="255"/>
      <c r="E50" s="255"/>
      <c r="F50" s="255"/>
      <c r="G50" s="280"/>
      <c r="H50" s="275"/>
      <c r="J50" s="262"/>
      <c r="K50" s="262"/>
    </row>
    <row r="51" spans="1:11" ht="15" x14ac:dyDescent="0.25">
      <c r="A51" s="227"/>
      <c r="B51" s="227"/>
      <c r="C51" s="227"/>
      <c r="D51" s="257"/>
      <c r="E51" s="255"/>
      <c r="F51" s="255"/>
      <c r="G51" s="280"/>
      <c r="H51" s="275"/>
      <c r="J51" s="262"/>
      <c r="K51" s="262"/>
    </row>
    <row r="52" spans="1:11" ht="15" x14ac:dyDescent="0.25">
      <c r="A52" s="249"/>
      <c r="B52" s="249"/>
      <c r="C52" s="249"/>
      <c r="D52" s="249"/>
      <c r="E52" s="249"/>
      <c r="F52" s="249"/>
      <c r="G52" s="280"/>
      <c r="H52" s="275"/>
      <c r="J52" s="262"/>
      <c r="K52" s="262"/>
    </row>
    <row r="53" spans="1:11" ht="15" x14ac:dyDescent="0.25">
      <c r="A53" s="249"/>
      <c r="B53" s="249"/>
      <c r="C53" s="249"/>
      <c r="D53" s="249"/>
      <c r="E53" s="249"/>
      <c r="F53" s="249"/>
      <c r="G53" s="280"/>
      <c r="H53" s="275"/>
      <c r="J53" s="262"/>
      <c r="K53" s="262"/>
    </row>
    <row r="54" spans="1:11" ht="15" x14ac:dyDescent="0.25">
      <c r="A54" s="261"/>
      <c r="B54" s="249"/>
      <c r="C54" s="249"/>
      <c r="D54" s="249"/>
      <c r="E54" s="249"/>
      <c r="F54" s="249"/>
      <c r="G54" s="280"/>
      <c r="H54" s="275"/>
      <c r="J54" s="262"/>
      <c r="K54" s="262"/>
    </row>
    <row r="55" spans="1:11" ht="15" x14ac:dyDescent="0.25">
      <c r="A55" s="271"/>
      <c r="B55" s="271"/>
      <c r="C55" s="271"/>
      <c r="D55" s="271"/>
      <c r="E55" s="271"/>
      <c r="F55" s="249"/>
      <c r="G55" s="281"/>
      <c r="H55" s="275"/>
      <c r="J55" s="262"/>
      <c r="K55" s="262"/>
    </row>
    <row r="56" spans="1:11" x14ac:dyDescent="0.2">
      <c r="A56" s="261"/>
      <c r="B56" s="271"/>
      <c r="C56" s="271"/>
      <c r="D56" s="271"/>
      <c r="E56" s="271"/>
      <c r="F56" s="271"/>
      <c r="G56" s="281"/>
      <c r="H56" s="249"/>
    </row>
    <row r="57" spans="1:11" x14ac:dyDescent="0.2">
      <c r="A57" s="272"/>
      <c r="B57" s="249"/>
      <c r="C57" s="249"/>
      <c r="D57" s="249"/>
      <c r="E57" s="249"/>
      <c r="F57" s="249"/>
      <c r="G57" s="281"/>
      <c r="H57" s="249"/>
    </row>
    <row r="58" spans="1:11" x14ac:dyDescent="0.2">
      <c r="A58" s="264"/>
      <c r="B58" s="276"/>
      <c r="C58" s="279"/>
      <c r="D58" s="276"/>
      <c r="E58" s="277"/>
      <c r="F58" s="277"/>
      <c r="G58" s="281"/>
      <c r="H58" s="249"/>
    </row>
    <row r="59" spans="1:11" x14ac:dyDescent="0.2">
      <c r="A59" s="264"/>
      <c r="B59" s="276"/>
      <c r="C59" s="279"/>
      <c r="D59" s="276"/>
      <c r="E59" s="277"/>
      <c r="F59" s="277"/>
      <c r="G59" s="281"/>
      <c r="H59" s="249"/>
    </row>
    <row r="60" spans="1:11" x14ac:dyDescent="0.2">
      <c r="A60" s="264"/>
      <c r="B60" s="276"/>
      <c r="C60" s="279"/>
      <c r="D60" s="276"/>
      <c r="E60" s="277"/>
      <c r="F60" s="277"/>
      <c r="G60" s="281"/>
      <c r="H60" s="249"/>
    </row>
    <row r="61" spans="1:11" x14ac:dyDescent="0.2">
      <c r="A61" s="264"/>
      <c r="B61" s="276"/>
      <c r="C61" s="279"/>
      <c r="D61" s="276"/>
      <c r="E61" s="277"/>
      <c r="F61" s="277"/>
      <c r="G61" s="281"/>
      <c r="H61" s="249"/>
    </row>
    <row r="62" spans="1:11" x14ac:dyDescent="0.2">
      <c r="A62" s="264"/>
      <c r="B62" s="276"/>
      <c r="C62" s="279"/>
      <c r="D62" s="276"/>
      <c r="E62" s="277"/>
      <c r="F62" s="277"/>
      <c r="G62" s="281"/>
      <c r="H62" s="249"/>
    </row>
    <row r="63" spans="1:11" x14ac:dyDescent="0.2">
      <c r="A63" s="264"/>
      <c r="B63" s="276"/>
      <c r="C63" s="279"/>
      <c r="D63" s="276"/>
      <c r="E63" s="277"/>
      <c r="F63" s="277"/>
      <c r="G63" s="281"/>
      <c r="H63" s="249"/>
    </row>
    <row r="64" spans="1:11" x14ac:dyDescent="0.2">
      <c r="A64" s="264"/>
      <c r="B64" s="276"/>
      <c r="C64" s="282"/>
      <c r="D64" s="276"/>
      <c r="E64" s="249"/>
      <c r="F64" s="249"/>
      <c r="G64" s="249"/>
      <c r="H64" s="249"/>
    </row>
    <row r="65" spans="1:8" x14ac:dyDescent="0.2">
      <c r="A65" s="264"/>
      <c r="B65" s="276"/>
      <c r="C65" s="282"/>
      <c r="D65" s="276"/>
      <c r="E65" s="249"/>
      <c r="F65" s="249"/>
      <c r="G65" s="249"/>
      <c r="H65" s="249"/>
    </row>
    <row r="66" spans="1:8" x14ac:dyDescent="0.2">
      <c r="A66" s="264"/>
      <c r="B66" s="276"/>
      <c r="C66" s="282"/>
      <c r="D66" s="276"/>
      <c r="E66" s="249"/>
      <c r="F66" s="249"/>
      <c r="G66" s="249"/>
      <c r="H66" s="249"/>
    </row>
    <row r="67" spans="1:8" x14ac:dyDescent="0.2">
      <c r="A67" s="264"/>
      <c r="B67" s="276"/>
      <c r="C67" s="282"/>
      <c r="D67" s="276"/>
      <c r="E67" s="249"/>
      <c r="F67" s="249"/>
      <c r="G67" s="249"/>
      <c r="H67" s="249"/>
    </row>
    <row r="68" spans="1:8" x14ac:dyDescent="0.2">
      <c r="A68" s="264"/>
      <c r="B68" s="276"/>
      <c r="C68" s="282"/>
      <c r="D68" s="276"/>
      <c r="E68" s="249"/>
      <c r="F68" s="249"/>
      <c r="G68" s="249"/>
      <c r="H68" s="249"/>
    </row>
    <row r="69" spans="1:8" x14ac:dyDescent="0.2">
      <c r="A69" s="264"/>
      <c r="B69" s="276"/>
      <c r="C69" s="282"/>
      <c r="D69" s="276"/>
      <c r="E69" s="249"/>
      <c r="F69" s="249"/>
      <c r="G69" s="249"/>
      <c r="H69" s="249"/>
    </row>
    <row r="70" spans="1:8" x14ac:dyDescent="0.2">
      <c r="A70" s="264"/>
      <c r="B70" s="276"/>
      <c r="C70" s="282"/>
      <c r="D70" s="276"/>
      <c r="E70" s="249"/>
      <c r="F70" s="249"/>
      <c r="G70" s="249"/>
      <c r="H70" s="249"/>
    </row>
    <row r="71" spans="1:8" x14ac:dyDescent="0.2">
      <c r="A71" s="264"/>
      <c r="B71" s="276"/>
      <c r="C71" s="282"/>
      <c r="D71" s="276"/>
      <c r="E71" s="249"/>
      <c r="F71" s="249"/>
      <c r="G71" s="249"/>
      <c r="H71" s="249"/>
    </row>
    <row r="72" spans="1:8" x14ac:dyDescent="0.2">
      <c r="A72" s="264"/>
      <c r="B72" s="276"/>
      <c r="C72" s="282"/>
      <c r="D72" s="276"/>
      <c r="E72" s="249"/>
      <c r="F72" s="249"/>
      <c r="G72" s="249"/>
      <c r="H72" s="249"/>
    </row>
    <row r="73" spans="1:8" x14ac:dyDescent="0.2">
      <c r="A73" s="264"/>
      <c r="B73" s="276"/>
      <c r="C73" s="282"/>
      <c r="D73" s="276"/>
      <c r="E73" s="249"/>
      <c r="F73" s="249"/>
      <c r="G73" s="249"/>
      <c r="H73" s="249"/>
    </row>
    <row r="74" spans="1:8" x14ac:dyDescent="0.2">
      <c r="A74" s="264"/>
      <c r="B74" s="276"/>
      <c r="C74" s="282"/>
      <c r="D74" s="276"/>
      <c r="E74" s="249"/>
      <c r="F74" s="249"/>
      <c r="G74" s="249"/>
      <c r="H74" s="249"/>
    </row>
    <row r="75" spans="1:8" x14ac:dyDescent="0.2">
      <c r="A75" s="264"/>
      <c r="B75" s="276"/>
      <c r="C75" s="282"/>
      <c r="D75" s="276"/>
      <c r="E75" s="249"/>
      <c r="F75" s="249"/>
      <c r="G75" s="249"/>
      <c r="H75" s="249"/>
    </row>
    <row r="76" spans="1:8" x14ac:dyDescent="0.2">
      <c r="A76" s="264"/>
      <c r="B76" s="276"/>
      <c r="C76" s="282"/>
      <c r="D76" s="276"/>
      <c r="E76" s="249"/>
      <c r="F76" s="249"/>
      <c r="G76" s="249"/>
      <c r="H76" s="249"/>
    </row>
    <row r="77" spans="1:8" x14ac:dyDescent="0.2">
      <c r="A77" s="264"/>
      <c r="B77" s="276"/>
      <c r="C77" s="282"/>
      <c r="D77" s="276"/>
      <c r="E77" s="249"/>
      <c r="F77" s="249"/>
      <c r="G77" s="249"/>
      <c r="H77" s="249"/>
    </row>
    <row r="78" spans="1:8" x14ac:dyDescent="0.2">
      <c r="A78" s="264"/>
      <c r="B78" s="276"/>
      <c r="C78" s="282"/>
      <c r="D78" s="276"/>
      <c r="E78" s="249"/>
      <c r="F78" s="249"/>
      <c r="G78" s="249"/>
      <c r="H78" s="249"/>
    </row>
    <row r="79" spans="1:8" x14ac:dyDescent="0.2">
      <c r="A79" s="264"/>
      <c r="B79" s="276"/>
      <c r="C79" s="282"/>
      <c r="D79" s="276"/>
      <c r="E79" s="249"/>
      <c r="F79" s="249"/>
      <c r="G79" s="249"/>
      <c r="H79" s="249"/>
    </row>
    <row r="80" spans="1:8" x14ac:dyDescent="0.2">
      <c r="A80" s="264"/>
      <c r="B80" s="276"/>
      <c r="C80" s="282"/>
      <c r="D80" s="276"/>
      <c r="E80" s="249"/>
      <c r="F80" s="249"/>
      <c r="G80" s="249"/>
      <c r="H80" s="249"/>
    </row>
    <row r="81" spans="1:8" x14ac:dyDescent="0.2">
      <c r="A81" s="264"/>
      <c r="B81" s="276"/>
      <c r="C81" s="282"/>
      <c r="D81" s="276"/>
      <c r="E81" s="249"/>
      <c r="F81" s="249"/>
      <c r="G81" s="249"/>
      <c r="H81" s="249"/>
    </row>
    <row r="82" spans="1:8" x14ac:dyDescent="0.2">
      <c r="A82" s="264"/>
      <c r="B82" s="276"/>
      <c r="C82" s="282"/>
      <c r="D82" s="276"/>
      <c r="E82" s="249"/>
      <c r="F82" s="249"/>
      <c r="G82" s="249"/>
      <c r="H82" s="249"/>
    </row>
    <row r="83" spans="1:8" x14ac:dyDescent="0.2">
      <c r="A83" s="264"/>
      <c r="B83" s="276"/>
      <c r="C83" s="282"/>
      <c r="D83" s="276"/>
      <c r="E83" s="249"/>
      <c r="F83" s="249"/>
      <c r="G83" s="249"/>
      <c r="H83" s="249"/>
    </row>
    <row r="84" spans="1:8" x14ac:dyDescent="0.2">
      <c r="A84" s="264"/>
      <c r="B84" s="276"/>
      <c r="C84" s="282"/>
      <c r="D84" s="276"/>
      <c r="E84" s="249"/>
      <c r="F84" s="249"/>
      <c r="G84" s="249"/>
      <c r="H84" s="249"/>
    </row>
    <row r="85" spans="1:8" x14ac:dyDescent="0.2">
      <c r="A85" s="264"/>
      <c r="B85" s="276"/>
      <c r="C85" s="282"/>
      <c r="D85" s="276"/>
      <c r="E85" s="249"/>
      <c r="F85" s="249"/>
      <c r="G85" s="249"/>
      <c r="H85" s="249"/>
    </row>
    <row r="86" spans="1:8" x14ac:dyDescent="0.2">
      <c r="A86" s="264"/>
      <c r="B86" s="276"/>
      <c r="C86" s="282"/>
      <c r="D86" s="276"/>
      <c r="E86" s="249"/>
      <c r="F86" s="249"/>
      <c r="G86" s="249"/>
      <c r="H86" s="249"/>
    </row>
    <row r="87" spans="1:8" x14ac:dyDescent="0.2">
      <c r="A87" s="264"/>
      <c r="B87" s="276"/>
      <c r="C87" s="282"/>
      <c r="D87" s="276"/>
      <c r="E87" s="249"/>
      <c r="F87" s="249"/>
      <c r="G87" s="249"/>
      <c r="H87" s="249"/>
    </row>
    <row r="88" spans="1:8" x14ac:dyDescent="0.2">
      <c r="A88" s="264"/>
      <c r="B88" s="276"/>
      <c r="C88" s="282"/>
      <c r="D88" s="276"/>
      <c r="E88" s="249"/>
      <c r="F88" s="249"/>
      <c r="G88" s="249"/>
      <c r="H88" s="249"/>
    </row>
    <row r="89" spans="1:8" x14ac:dyDescent="0.2">
      <c r="A89" s="264"/>
      <c r="B89" s="276"/>
      <c r="C89" s="283"/>
      <c r="D89" s="276"/>
      <c r="E89" s="249"/>
      <c r="F89" s="249"/>
      <c r="G89" s="249"/>
      <c r="H89" s="249"/>
    </row>
    <row r="90" spans="1:8" x14ac:dyDescent="0.2">
      <c r="A90" s="264"/>
      <c r="B90" s="276"/>
      <c r="C90" s="282"/>
      <c r="D90" s="276"/>
      <c r="E90" s="249"/>
      <c r="F90" s="249"/>
      <c r="G90" s="249"/>
      <c r="H90" s="249"/>
    </row>
    <row r="91" spans="1:8" x14ac:dyDescent="0.2">
      <c r="A91" s="264"/>
      <c r="B91" s="276"/>
      <c r="C91" s="282"/>
      <c r="D91" s="276"/>
      <c r="E91" s="249"/>
      <c r="F91" s="249"/>
      <c r="G91" s="249"/>
      <c r="H91" s="249"/>
    </row>
    <row r="92" spans="1:8" x14ac:dyDescent="0.2">
      <c r="A92" s="264"/>
      <c r="B92" s="276"/>
      <c r="C92" s="282"/>
      <c r="D92" s="276"/>
      <c r="E92" s="249"/>
      <c r="F92" s="249"/>
      <c r="G92" s="249"/>
      <c r="H92" s="249"/>
    </row>
    <row r="93" spans="1:8" x14ac:dyDescent="0.2">
      <c r="A93" s="264"/>
      <c r="B93" s="276"/>
      <c r="C93" s="282"/>
      <c r="D93" s="276"/>
      <c r="E93" s="249"/>
      <c r="F93" s="249"/>
      <c r="G93" s="249"/>
      <c r="H93" s="249"/>
    </row>
    <row r="94" spans="1:8" x14ac:dyDescent="0.2">
      <c r="A94" s="264"/>
      <c r="B94" s="276"/>
      <c r="C94" s="282"/>
      <c r="D94" s="276"/>
      <c r="E94" s="249"/>
      <c r="F94" s="249"/>
      <c r="G94" s="249"/>
      <c r="H94" s="249"/>
    </row>
    <row r="95" spans="1:8" x14ac:dyDescent="0.2">
      <c r="A95" s="264"/>
      <c r="B95" s="276"/>
      <c r="C95" s="282"/>
      <c r="D95" s="276"/>
      <c r="E95" s="249"/>
      <c r="F95" s="249"/>
      <c r="G95" s="249"/>
      <c r="H95" s="249"/>
    </row>
    <row r="96" spans="1:8" x14ac:dyDescent="0.2">
      <c r="A96" s="264"/>
      <c r="B96" s="276"/>
      <c r="C96" s="282"/>
      <c r="D96" s="276"/>
      <c r="E96" s="249"/>
      <c r="F96" s="249"/>
      <c r="G96" s="249"/>
      <c r="H96" s="249"/>
    </row>
    <row r="97" spans="1:8" x14ac:dyDescent="0.2">
      <c r="A97" s="264"/>
      <c r="B97" s="276"/>
      <c r="C97" s="282"/>
      <c r="D97" s="276"/>
      <c r="E97" s="249"/>
      <c r="F97" s="249"/>
      <c r="G97" s="249"/>
      <c r="H97" s="249"/>
    </row>
    <row r="98" spans="1:8" x14ac:dyDescent="0.2">
      <c r="A98" s="264"/>
      <c r="B98" s="276"/>
      <c r="C98" s="282"/>
      <c r="D98" s="276"/>
      <c r="E98" s="249"/>
      <c r="F98" s="249"/>
      <c r="G98" s="249"/>
      <c r="H98" s="249"/>
    </row>
    <row r="99" spans="1:8" x14ac:dyDescent="0.2">
      <c r="A99" s="264"/>
      <c r="B99" s="276"/>
      <c r="C99" s="282"/>
      <c r="D99" s="276"/>
      <c r="E99" s="249"/>
      <c r="F99" s="249"/>
      <c r="G99" s="249"/>
      <c r="H99" s="249"/>
    </row>
    <row r="100" spans="1:8" x14ac:dyDescent="0.2">
      <c r="A100" s="264"/>
      <c r="B100" s="276"/>
      <c r="C100" s="249"/>
      <c r="D100" s="276"/>
      <c r="E100" s="249"/>
      <c r="F100" s="249"/>
      <c r="G100" s="249"/>
      <c r="H100" s="249"/>
    </row>
    <row r="101" spans="1:8" x14ac:dyDescent="0.2">
      <c r="A101" s="264"/>
      <c r="B101" s="276"/>
      <c r="C101" s="249"/>
      <c r="D101" s="276"/>
      <c r="E101" s="249"/>
      <c r="F101" s="249"/>
      <c r="G101" s="249"/>
      <c r="H101" s="249"/>
    </row>
    <row r="102" spans="1:8" x14ac:dyDescent="0.2">
      <c r="A102" s="264"/>
      <c r="B102" s="276"/>
      <c r="C102" s="249"/>
      <c r="D102" s="276"/>
      <c r="E102" s="249"/>
      <c r="F102" s="249"/>
      <c r="G102" s="249"/>
      <c r="H102" s="249"/>
    </row>
    <row r="103" spans="1:8" x14ac:dyDescent="0.2">
      <c r="A103" s="264"/>
      <c r="B103" s="276"/>
      <c r="C103" s="249"/>
      <c r="D103" s="276"/>
      <c r="E103" s="249"/>
      <c r="F103" s="249"/>
      <c r="G103" s="249"/>
      <c r="H103" s="249"/>
    </row>
    <row r="104" spans="1:8" x14ac:dyDescent="0.2">
      <c r="A104" s="264"/>
      <c r="B104" s="276"/>
      <c r="C104" s="249"/>
      <c r="D104" s="276"/>
      <c r="E104" s="249"/>
      <c r="F104" s="249"/>
      <c r="G104" s="249"/>
      <c r="H104" s="249"/>
    </row>
    <row r="105" spans="1:8" x14ac:dyDescent="0.2">
      <c r="A105" s="264"/>
      <c r="B105" s="276"/>
      <c r="C105" s="249"/>
      <c r="D105" s="276"/>
      <c r="E105" s="249"/>
      <c r="F105" s="249"/>
      <c r="G105" s="249"/>
      <c r="H105" s="249"/>
    </row>
    <row r="106" spans="1:8" x14ac:dyDescent="0.2">
      <c r="A106" s="264"/>
      <c r="B106" s="276"/>
      <c r="C106" s="249"/>
      <c r="D106" s="276"/>
      <c r="E106" s="249"/>
      <c r="F106" s="249"/>
      <c r="G106" s="249"/>
      <c r="H106" s="249"/>
    </row>
    <row r="107" spans="1:8" x14ac:dyDescent="0.2">
      <c r="A107" s="264"/>
      <c r="B107" s="276"/>
      <c r="C107" s="249"/>
      <c r="D107" s="276"/>
      <c r="E107" s="249"/>
      <c r="F107" s="249"/>
      <c r="G107" s="249"/>
      <c r="H107" s="249"/>
    </row>
    <row r="108" spans="1:8" x14ac:dyDescent="0.2">
      <c r="A108" s="264"/>
      <c r="B108" s="276"/>
      <c r="C108" s="249"/>
      <c r="D108" s="276"/>
      <c r="E108" s="249"/>
      <c r="F108" s="249"/>
      <c r="G108" s="249"/>
      <c r="H108" s="249"/>
    </row>
    <row r="109" spans="1:8" x14ac:dyDescent="0.2">
      <c r="A109" s="264"/>
      <c r="B109" s="276"/>
      <c r="C109" s="249"/>
      <c r="D109" s="276"/>
      <c r="E109" s="249"/>
      <c r="F109" s="249"/>
      <c r="G109" s="249"/>
      <c r="H109" s="249"/>
    </row>
    <row r="110" spans="1:8" x14ac:dyDescent="0.2">
      <c r="A110" s="264"/>
      <c r="B110" s="276"/>
      <c r="C110" s="249"/>
      <c r="D110" s="276"/>
      <c r="E110" s="249"/>
      <c r="F110" s="249"/>
      <c r="G110" s="249"/>
      <c r="H110" s="249"/>
    </row>
    <row r="111" spans="1:8" x14ac:dyDescent="0.2">
      <c r="A111" s="264"/>
      <c r="B111" s="276"/>
      <c r="C111" s="249"/>
      <c r="D111" s="276"/>
      <c r="E111" s="249"/>
      <c r="F111" s="249"/>
      <c r="G111" s="249"/>
      <c r="H111" s="249"/>
    </row>
    <row r="112" spans="1:8" x14ac:dyDescent="0.2">
      <c r="A112" s="284"/>
      <c r="B112" s="249"/>
      <c r="C112" s="249"/>
      <c r="D112" s="249"/>
      <c r="E112" s="249"/>
      <c r="F112" s="249"/>
      <c r="G112" s="249"/>
      <c r="H112" s="249"/>
    </row>
    <row r="113" spans="1:8" x14ac:dyDescent="0.2">
      <c r="A113" s="284"/>
      <c r="B113" s="249"/>
      <c r="C113" s="249"/>
      <c r="D113" s="249"/>
      <c r="E113" s="249"/>
      <c r="F113" s="249"/>
      <c r="G113" s="249"/>
      <c r="H113" s="249"/>
    </row>
    <row r="114" spans="1:8" x14ac:dyDescent="0.2">
      <c r="A114" s="284"/>
      <c r="B114" s="249"/>
      <c r="C114" s="249"/>
      <c r="D114" s="249"/>
      <c r="E114" s="249"/>
      <c r="F114" s="249"/>
      <c r="G114" s="249"/>
      <c r="H114" s="249"/>
    </row>
    <row r="115" spans="1:8" x14ac:dyDescent="0.2">
      <c r="A115" s="284"/>
      <c r="B115" s="249"/>
      <c r="C115" s="249"/>
      <c r="D115" s="249"/>
      <c r="E115" s="249"/>
      <c r="F115" s="249"/>
      <c r="G115" s="249"/>
      <c r="H115" s="249"/>
    </row>
    <row r="116" spans="1:8" x14ac:dyDescent="0.2">
      <c r="A116" s="284"/>
      <c r="B116" s="249"/>
      <c r="C116" s="249"/>
      <c r="D116" s="249"/>
      <c r="E116" s="249"/>
      <c r="F116" s="249"/>
      <c r="G116" s="249"/>
      <c r="H116" s="249"/>
    </row>
    <row r="117" spans="1:8" x14ac:dyDescent="0.2">
      <c r="A117" s="284"/>
      <c r="B117" s="249"/>
      <c r="C117" s="249"/>
      <c r="D117" s="249"/>
      <c r="E117" s="249"/>
      <c r="F117" s="249"/>
      <c r="G117" s="249"/>
      <c r="H117" s="249"/>
    </row>
    <row r="118" spans="1:8" x14ac:dyDescent="0.2">
      <c r="A118" s="284"/>
      <c r="B118" s="249"/>
      <c r="C118" s="249"/>
      <c r="D118" s="249"/>
      <c r="E118" s="249"/>
      <c r="F118" s="249"/>
      <c r="G118" s="249"/>
      <c r="H118" s="249"/>
    </row>
    <row r="119" spans="1:8" x14ac:dyDescent="0.2">
      <c r="A119" s="284"/>
      <c r="B119" s="249"/>
      <c r="C119" s="249"/>
      <c r="D119" s="249"/>
      <c r="E119" s="249"/>
      <c r="F119" s="249"/>
      <c r="G119" s="249"/>
      <c r="H119" s="249"/>
    </row>
    <row r="120" spans="1:8" x14ac:dyDescent="0.2">
      <c r="A120" s="284"/>
      <c r="B120" s="249"/>
      <c r="C120" s="249"/>
      <c r="D120" s="249"/>
      <c r="E120" s="249"/>
      <c r="F120" s="249"/>
      <c r="G120" s="249"/>
      <c r="H120" s="249"/>
    </row>
    <row r="121" spans="1:8" x14ac:dyDescent="0.2">
      <c r="A121" s="284"/>
      <c r="B121" s="249"/>
      <c r="C121" s="249"/>
      <c r="D121" s="249"/>
      <c r="E121" s="249"/>
      <c r="F121" s="249"/>
      <c r="G121" s="249"/>
      <c r="H121" s="249"/>
    </row>
    <row r="122" spans="1:8" x14ac:dyDescent="0.2">
      <c r="A122" s="284"/>
      <c r="B122" s="249"/>
      <c r="C122" s="249"/>
      <c r="D122" s="249"/>
      <c r="E122" s="249"/>
      <c r="F122" s="249"/>
      <c r="G122" s="249"/>
      <c r="H122" s="249"/>
    </row>
    <row r="123" spans="1:8" x14ac:dyDescent="0.2">
      <c r="A123" s="284"/>
      <c r="B123" s="249"/>
      <c r="C123" s="249"/>
      <c r="D123" s="249"/>
      <c r="E123" s="249"/>
      <c r="F123" s="249"/>
      <c r="G123" s="249"/>
      <c r="H123" s="249"/>
    </row>
    <row r="124" spans="1:8" x14ac:dyDescent="0.2">
      <c r="A124" s="284"/>
      <c r="B124" s="249"/>
      <c r="C124" s="249"/>
      <c r="D124" s="249"/>
      <c r="E124" s="249"/>
      <c r="F124" s="249"/>
      <c r="G124" s="249"/>
      <c r="H124" s="249"/>
    </row>
    <row r="125" spans="1:8" x14ac:dyDescent="0.2">
      <c r="A125" s="265"/>
    </row>
    <row r="126" spans="1:8" x14ac:dyDescent="0.2">
      <c r="A126" s="265"/>
    </row>
    <row r="127" spans="1:8" x14ac:dyDescent="0.2">
      <c r="A127" s="265"/>
    </row>
    <row r="128" spans="1:8" x14ac:dyDescent="0.2">
      <c r="A128" s="265"/>
    </row>
    <row r="129" spans="1:2" x14ac:dyDescent="0.2">
      <c r="A129" s="265"/>
    </row>
    <row r="130" spans="1:2" x14ac:dyDescent="0.2">
      <c r="A130" s="265"/>
    </row>
    <row r="131" spans="1:2" x14ac:dyDescent="0.2">
      <c r="A131" s="265"/>
    </row>
    <row r="132" spans="1:2" x14ac:dyDescent="0.2">
      <c r="A132" s="265"/>
    </row>
    <row r="133" spans="1:2" x14ac:dyDescent="0.2">
      <c r="A133" s="265"/>
    </row>
    <row r="134" spans="1:2" x14ac:dyDescent="0.2">
      <c r="A134" s="265"/>
    </row>
    <row r="135" spans="1:2" x14ac:dyDescent="0.2">
      <c r="A135" s="265"/>
    </row>
    <row r="136" spans="1:2" x14ac:dyDescent="0.2">
      <c r="A136" s="265"/>
    </row>
    <row r="137" spans="1:2" x14ac:dyDescent="0.2">
      <c r="A137" s="265"/>
    </row>
    <row r="138" spans="1:2" x14ac:dyDescent="0.2">
      <c r="A138" s="265"/>
    </row>
    <row r="139" spans="1:2" x14ac:dyDescent="0.2">
      <c r="A139" s="265"/>
    </row>
    <row r="140" spans="1:2" x14ac:dyDescent="0.2">
      <c r="B140" s="265"/>
    </row>
    <row r="141" spans="1:2" x14ac:dyDescent="0.2">
      <c r="B141" s="265"/>
    </row>
    <row r="142" spans="1:2" x14ac:dyDescent="0.2">
      <c r="B142" s="265"/>
    </row>
    <row r="143" spans="1:2" x14ac:dyDescent="0.2">
      <c r="B143" s="265"/>
    </row>
    <row r="144" spans="1:2" x14ac:dyDescent="0.2">
      <c r="B144" s="265"/>
    </row>
    <row r="145" spans="2:2" x14ac:dyDescent="0.2">
      <c r="B145" s="265"/>
    </row>
    <row r="146" spans="2:2" x14ac:dyDescent="0.2">
      <c r="B146" s="265"/>
    </row>
    <row r="147" spans="2:2" x14ac:dyDescent="0.2">
      <c r="B147" s="265"/>
    </row>
    <row r="148" spans="2:2" x14ac:dyDescent="0.2">
      <c r="B148" s="265"/>
    </row>
    <row r="149" spans="2:2" x14ac:dyDescent="0.2">
      <c r="B149" s="265"/>
    </row>
    <row r="150" spans="2:2" x14ac:dyDescent="0.2">
      <c r="B150" s="265"/>
    </row>
    <row r="151" spans="2:2" x14ac:dyDescent="0.2">
      <c r="B151" s="265"/>
    </row>
    <row r="152" spans="2:2" x14ac:dyDescent="0.2">
      <c r="B152" s="265"/>
    </row>
    <row r="153" spans="2:2" x14ac:dyDescent="0.2">
      <c r="B153" s="265"/>
    </row>
    <row r="154" spans="2:2" x14ac:dyDescent="0.2">
      <c r="B154" s="265"/>
    </row>
    <row r="155" spans="2:2" x14ac:dyDescent="0.2">
      <c r="B155" s="265"/>
    </row>
    <row r="156" spans="2:2" x14ac:dyDescent="0.2">
      <c r="B156" s="265"/>
    </row>
    <row r="157" spans="2:2" x14ac:dyDescent="0.2">
      <c r="B157" s="265"/>
    </row>
    <row r="158" spans="2:2" x14ac:dyDescent="0.2">
      <c r="B158" s="265"/>
    </row>
    <row r="159" spans="2:2" x14ac:dyDescent="0.2">
      <c r="B159" s="265"/>
    </row>
    <row r="160" spans="2:2" x14ac:dyDescent="0.2">
      <c r="B160" s="265"/>
    </row>
    <row r="161" spans="2:2" x14ac:dyDescent="0.2">
      <c r="B161" s="265"/>
    </row>
    <row r="162" spans="2:2" x14ac:dyDescent="0.2">
      <c r="B162" s="265"/>
    </row>
    <row r="163" spans="2:2" x14ac:dyDescent="0.2">
      <c r="B163" s="265"/>
    </row>
    <row r="164" spans="2:2" x14ac:dyDescent="0.2">
      <c r="B164" s="265"/>
    </row>
    <row r="165" spans="2:2" x14ac:dyDescent="0.2">
      <c r="B165" s="265"/>
    </row>
    <row r="166" spans="2:2" x14ac:dyDescent="0.2">
      <c r="B166" s="265"/>
    </row>
    <row r="167" spans="2:2" x14ac:dyDescent="0.2">
      <c r="B167" s="265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550</v>
      </c>
      <c r="H2" s="117"/>
    </row>
    <row r="3" spans="1:18" x14ac:dyDescent="0.2">
      <c r="A3" s="22" t="s">
        <v>16</v>
      </c>
    </row>
    <row r="4" spans="1:18" x14ac:dyDescent="0.2">
      <c r="A4" s="19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8" x14ac:dyDescent="0.2">
      <c r="A5" s="19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8" x14ac:dyDescent="0.2">
      <c r="A6" s="19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</row>
    <row r="7" spans="1:18" x14ac:dyDescent="0.2">
      <c r="A7" s="19"/>
      <c r="B7" s="381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</row>
    <row r="8" spans="1:18" x14ac:dyDescent="0.2">
      <c r="A8" s="19"/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</row>
    <row r="9" spans="1:18" x14ac:dyDescent="0.2">
      <c r="A9" s="19"/>
      <c r="B9" s="381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</row>
    <row r="10" spans="1:18" x14ac:dyDescent="0.2">
      <c r="A10" s="19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</row>
    <row r="11" spans="1:18" x14ac:dyDescent="0.2">
      <c r="A11" s="19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</row>
    <row r="12" spans="1:18" x14ac:dyDescent="0.2">
      <c r="A12" s="19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381"/>
    </row>
    <row r="13" spans="1:18" x14ac:dyDescent="0.2">
      <c r="A13" s="19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</row>
    <row r="14" spans="1:18" x14ac:dyDescent="0.2">
      <c r="A14" s="19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</row>
    <row r="15" spans="1:18" x14ac:dyDescent="0.2">
      <c r="A15" s="19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</row>
    <row r="16" spans="1:18" x14ac:dyDescent="0.2">
      <c r="A16" s="19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L16" s="381"/>
      <c r="M16" s="381"/>
      <c r="N16" s="381"/>
      <c r="O16" s="381"/>
      <c r="P16" s="381"/>
      <c r="Q16" s="381"/>
      <c r="R16" s="381"/>
    </row>
    <row r="17" spans="1:18" x14ac:dyDescent="0.2">
      <c r="A17" s="19"/>
      <c r="B17" s="381"/>
      <c r="C17" s="381"/>
      <c r="D17" s="381"/>
      <c r="E17" s="381"/>
      <c r="F17" s="381"/>
      <c r="G17" s="381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</row>
    <row r="18" spans="1:18" x14ac:dyDescent="0.2">
      <c r="A18" s="19"/>
      <c r="B18" s="381"/>
      <c r="C18" s="381"/>
      <c r="D18" s="381"/>
      <c r="E18" s="381"/>
      <c r="F18" s="381"/>
      <c r="G18" s="381"/>
      <c r="H18" s="381"/>
      <c r="I18" s="381"/>
      <c r="J18" s="381"/>
      <c r="K18" s="381"/>
      <c r="L18" s="381"/>
      <c r="M18" s="381"/>
      <c r="N18" s="381"/>
      <c r="O18" s="381"/>
      <c r="P18" s="381"/>
      <c r="Q18" s="381"/>
      <c r="R18" s="381"/>
    </row>
    <row r="19" spans="1:18" x14ac:dyDescent="0.2">
      <c r="A19" s="19"/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</row>
    <row r="20" spans="1:18" x14ac:dyDescent="0.2">
      <c r="A20" s="19"/>
      <c r="B20" s="381"/>
      <c r="C20" s="381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/>
      <c r="R20" s="381"/>
    </row>
    <row r="21" spans="1:18" x14ac:dyDescent="0.2">
      <c r="A21" s="19"/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</row>
    <row r="22" spans="1:18" x14ac:dyDescent="0.2">
      <c r="A22" s="19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</row>
    <row r="23" spans="1:18" x14ac:dyDescent="0.2">
      <c r="A23" s="19"/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</row>
    <row r="24" spans="1:18" x14ac:dyDescent="0.2">
      <c r="A24" s="19"/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</row>
    <row r="25" spans="1:18" x14ac:dyDescent="0.2">
      <c r="A25" s="19"/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</row>
    <row r="26" spans="1:18" x14ac:dyDescent="0.2">
      <c r="A26" s="19"/>
      <c r="B26" s="381"/>
      <c r="C26" s="381"/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</row>
    <row r="27" spans="1:18" x14ac:dyDescent="0.2">
      <c r="A27" s="19"/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</row>
    <row r="28" spans="1:18" x14ac:dyDescent="0.2">
      <c r="A28" s="19"/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</row>
    <row r="29" spans="1:18" x14ac:dyDescent="0.2">
      <c r="A29" s="19"/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</row>
    <row r="30" spans="1:18" x14ac:dyDescent="0.2">
      <c r="A30" s="19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</row>
    <row r="31" spans="1:18" x14ac:dyDescent="0.2">
      <c r="A31" s="19"/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</row>
    <row r="32" spans="1:18" x14ac:dyDescent="0.2">
      <c r="A32" s="19"/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</row>
    <row r="33" spans="1:18" x14ac:dyDescent="0.2">
      <c r="A33" s="19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</row>
    <row r="34" spans="1:18" x14ac:dyDescent="0.2">
      <c r="A34" s="19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</row>
    <row r="35" spans="1:18" x14ac:dyDescent="0.2">
      <c r="A35" s="19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</row>
    <row r="36" spans="1:18" x14ac:dyDescent="0.2">
      <c r="A36" s="19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</row>
    <row r="37" spans="1:18" x14ac:dyDescent="0.2">
      <c r="A37" s="19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</row>
    <row r="38" spans="1:18" x14ac:dyDescent="0.2">
      <c r="A38" s="19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</row>
    <row r="39" spans="1:18" x14ac:dyDescent="0.2">
      <c r="A39" s="19"/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</row>
    <row r="40" spans="1:18" x14ac:dyDescent="0.2">
      <c r="A40" s="19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</row>
    <row r="41" spans="1:18" x14ac:dyDescent="0.2">
      <c r="A41" s="19"/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</row>
    <row r="42" spans="1:18" x14ac:dyDescent="0.2">
      <c r="A42" s="19"/>
      <c r="B42" s="381"/>
      <c r="C42" s="381"/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</row>
    <row r="43" spans="1:18" x14ac:dyDescent="0.2">
      <c r="A43" s="19"/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</row>
    <row r="44" spans="1:18" x14ac:dyDescent="0.2">
      <c r="A44" s="19"/>
      <c r="B44" s="381"/>
      <c r="C44" s="381"/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</row>
    <row r="45" spans="1:18" x14ac:dyDescent="0.2">
      <c r="A45" s="19"/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</row>
    <row r="46" spans="1:18" x14ac:dyDescent="0.2">
      <c r="A46" s="19"/>
      <c r="B46" s="381"/>
      <c r="C46" s="381"/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</row>
    <row r="47" spans="1:18" x14ac:dyDescent="0.2">
      <c r="A47" s="19"/>
      <c r="B47" s="381"/>
      <c r="C47" s="381"/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</row>
    <row r="48" spans="1:18" x14ac:dyDescent="0.2">
      <c r="A48" s="19"/>
      <c r="B48" s="381"/>
      <c r="C48" s="381"/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</row>
    <row r="49" spans="1:18" x14ac:dyDescent="0.2">
      <c r="A49" s="19"/>
      <c r="B49" s="381"/>
      <c r="C49" s="381"/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</row>
    <row r="50" spans="1:18" x14ac:dyDescent="0.2">
      <c r="A50" s="9" t="s">
        <v>115</v>
      </c>
      <c r="B50" s="9" t="s">
        <v>117</v>
      </c>
      <c r="C50" s="9"/>
      <c r="D50" s="9" t="s">
        <v>116</v>
      </c>
    </row>
    <row r="51" spans="1:18" x14ac:dyDescent="0.2">
      <c r="A51" t="s">
        <v>118</v>
      </c>
      <c r="B51" t="s">
        <v>120</v>
      </c>
      <c r="C51" s="15"/>
      <c r="D51" t="s">
        <v>119</v>
      </c>
    </row>
    <row r="52" spans="1:18" x14ac:dyDescent="0.2">
      <c r="A52" s="15" t="s">
        <v>121</v>
      </c>
      <c r="B52" s="15" t="s">
        <v>123</v>
      </c>
      <c r="D52" s="15" t="s">
        <v>122</v>
      </c>
    </row>
    <row r="53" spans="1:18" x14ac:dyDescent="0.2">
      <c r="A53" t="s">
        <v>124</v>
      </c>
      <c r="B53" t="s">
        <v>125</v>
      </c>
      <c r="D53" t="s">
        <v>122</v>
      </c>
    </row>
    <row r="54" spans="1:18" x14ac:dyDescent="0.2">
      <c r="A54" t="s">
        <v>126</v>
      </c>
      <c r="B54" t="s">
        <v>127</v>
      </c>
      <c r="D54" t="s">
        <v>119</v>
      </c>
    </row>
    <row r="55" spans="1:18" x14ac:dyDescent="0.2">
      <c r="A55" t="s">
        <v>128</v>
      </c>
      <c r="B55" t="s">
        <v>120</v>
      </c>
      <c r="D55" t="s">
        <v>119</v>
      </c>
    </row>
    <row r="56" spans="1:18" x14ac:dyDescent="0.2">
      <c r="A56" t="s">
        <v>129</v>
      </c>
      <c r="B56" t="s">
        <v>127</v>
      </c>
      <c r="D56" t="s">
        <v>119</v>
      </c>
    </row>
    <row r="57" spans="1:18" x14ac:dyDescent="0.2">
      <c r="A57" t="s">
        <v>130</v>
      </c>
      <c r="B57" t="s">
        <v>132</v>
      </c>
      <c r="D57" t="s">
        <v>131</v>
      </c>
    </row>
    <row r="58" spans="1:18" x14ac:dyDescent="0.2">
      <c r="A58" t="s">
        <v>133</v>
      </c>
      <c r="B58" t="s">
        <v>134</v>
      </c>
      <c r="D58" t="s">
        <v>122</v>
      </c>
    </row>
    <row r="59" spans="1:18" x14ac:dyDescent="0.2">
      <c r="A59" t="s">
        <v>135</v>
      </c>
      <c r="B59" t="s">
        <v>134</v>
      </c>
      <c r="D59" t="s">
        <v>122</v>
      </c>
    </row>
    <row r="60" spans="1:18" x14ac:dyDescent="0.2">
      <c r="A60" t="s">
        <v>136</v>
      </c>
      <c r="B60" t="s">
        <v>134</v>
      </c>
      <c r="D60" t="s">
        <v>122</v>
      </c>
    </row>
    <row r="61" spans="1:18" x14ac:dyDescent="0.2">
      <c r="A61" t="s">
        <v>137</v>
      </c>
      <c r="B61" t="s">
        <v>134</v>
      </c>
      <c r="D61" t="s">
        <v>122</v>
      </c>
    </row>
    <row r="62" spans="1:18" x14ac:dyDescent="0.2">
      <c r="A62" t="s">
        <v>138</v>
      </c>
      <c r="B62" t="s">
        <v>120</v>
      </c>
      <c r="D62" t="s">
        <v>119</v>
      </c>
    </row>
    <row r="63" spans="1:18" x14ac:dyDescent="0.2">
      <c r="A63" t="s">
        <v>139</v>
      </c>
      <c r="B63" t="s">
        <v>141</v>
      </c>
      <c r="D63" t="s">
        <v>140</v>
      </c>
    </row>
    <row r="64" spans="1:18" x14ac:dyDescent="0.2">
      <c r="A64" t="s">
        <v>142</v>
      </c>
      <c r="B64" t="s">
        <v>127</v>
      </c>
      <c r="D64" t="s">
        <v>119</v>
      </c>
    </row>
    <row r="65" spans="1:4" x14ac:dyDescent="0.2">
      <c r="A65" t="s">
        <v>143</v>
      </c>
      <c r="B65" t="s">
        <v>144</v>
      </c>
      <c r="D65" t="s">
        <v>140</v>
      </c>
    </row>
    <row r="66" spans="1:4" x14ac:dyDescent="0.2">
      <c r="A66" t="s">
        <v>145</v>
      </c>
      <c r="B66" t="s">
        <v>144</v>
      </c>
      <c r="D66" t="s">
        <v>140</v>
      </c>
    </row>
    <row r="67" spans="1:4" x14ac:dyDescent="0.2">
      <c r="A67" t="s">
        <v>146</v>
      </c>
      <c r="B67" t="s">
        <v>141</v>
      </c>
      <c r="D67" t="s">
        <v>140</v>
      </c>
    </row>
    <row r="68" spans="1:4" x14ac:dyDescent="0.2">
      <c r="A68" t="s">
        <v>147</v>
      </c>
      <c r="B68" t="s">
        <v>123</v>
      </c>
      <c r="D68" t="s">
        <v>122</v>
      </c>
    </row>
    <row r="69" spans="1:4" x14ac:dyDescent="0.2">
      <c r="A69" t="s">
        <v>148</v>
      </c>
      <c r="B69" t="s">
        <v>125</v>
      </c>
      <c r="D69" t="s">
        <v>122</v>
      </c>
    </row>
    <row r="70" spans="1:4" x14ac:dyDescent="0.2">
      <c r="A70" t="s">
        <v>149</v>
      </c>
      <c r="B70" t="s">
        <v>132</v>
      </c>
      <c r="D70" t="s">
        <v>131</v>
      </c>
    </row>
    <row r="71" spans="1:4" x14ac:dyDescent="0.2">
      <c r="A71" t="s">
        <v>150</v>
      </c>
      <c r="B71" t="s">
        <v>134</v>
      </c>
      <c r="D71" t="s">
        <v>122</v>
      </c>
    </row>
    <row r="72" spans="1:4" x14ac:dyDescent="0.2">
      <c r="A72" t="s">
        <v>151</v>
      </c>
      <c r="B72" t="s">
        <v>132</v>
      </c>
      <c r="D72" t="s">
        <v>131</v>
      </c>
    </row>
    <row r="73" spans="1:4" x14ac:dyDescent="0.2">
      <c r="A73" t="s">
        <v>152</v>
      </c>
      <c r="B73" t="s">
        <v>144</v>
      </c>
      <c r="D73" t="s">
        <v>140</v>
      </c>
    </row>
    <row r="74" spans="1:4" x14ac:dyDescent="0.2">
      <c r="A74" t="s">
        <v>153</v>
      </c>
      <c r="B74" t="s">
        <v>141</v>
      </c>
      <c r="D74" t="s">
        <v>140</v>
      </c>
    </row>
    <row r="75" spans="1:4" x14ac:dyDescent="0.2">
      <c r="A75" t="s">
        <v>154</v>
      </c>
      <c r="B75" t="s">
        <v>141</v>
      </c>
      <c r="D75" t="s">
        <v>140</v>
      </c>
    </row>
    <row r="76" spans="1:4" x14ac:dyDescent="0.2">
      <c r="A76" t="s">
        <v>155</v>
      </c>
      <c r="B76" t="s">
        <v>123</v>
      </c>
      <c r="D76" t="s">
        <v>122</v>
      </c>
    </row>
    <row r="77" spans="1:4" x14ac:dyDescent="0.2">
      <c r="A77" t="s">
        <v>156</v>
      </c>
      <c r="B77" t="s">
        <v>127</v>
      </c>
      <c r="D77" t="s">
        <v>119</v>
      </c>
    </row>
    <row r="78" spans="1:4" x14ac:dyDescent="0.2">
      <c r="A78" t="s">
        <v>157</v>
      </c>
      <c r="B78" t="s">
        <v>134</v>
      </c>
      <c r="D78" t="s">
        <v>122</v>
      </c>
    </row>
    <row r="79" spans="1:4" x14ac:dyDescent="0.2">
      <c r="A79" t="s">
        <v>158</v>
      </c>
      <c r="B79" t="s">
        <v>141</v>
      </c>
      <c r="D79" t="s">
        <v>140</v>
      </c>
    </row>
    <row r="80" spans="1:4" x14ac:dyDescent="0.2">
      <c r="A80" t="s">
        <v>159</v>
      </c>
      <c r="B80" t="s">
        <v>141</v>
      </c>
      <c r="D80" t="s">
        <v>140</v>
      </c>
    </row>
    <row r="81" spans="1:4" x14ac:dyDescent="0.2">
      <c r="A81" t="s">
        <v>160</v>
      </c>
      <c r="B81" t="s">
        <v>132</v>
      </c>
      <c r="D81" t="s">
        <v>131</v>
      </c>
    </row>
    <row r="82" spans="1:4" x14ac:dyDescent="0.2">
      <c r="A82" t="s">
        <v>161</v>
      </c>
      <c r="B82" t="s">
        <v>162</v>
      </c>
      <c r="D82" t="s">
        <v>131</v>
      </c>
    </row>
    <row r="83" spans="1:4" x14ac:dyDescent="0.2">
      <c r="A83" t="s">
        <v>163</v>
      </c>
      <c r="B83" t="s">
        <v>127</v>
      </c>
      <c r="D83" t="s">
        <v>119</v>
      </c>
    </row>
    <row r="84" spans="1:4" x14ac:dyDescent="0.2">
      <c r="A84" t="s">
        <v>164</v>
      </c>
      <c r="B84" t="s">
        <v>127</v>
      </c>
      <c r="D84" t="s">
        <v>119</v>
      </c>
    </row>
    <row r="85" spans="1:4" x14ac:dyDescent="0.2">
      <c r="A85" t="s">
        <v>165</v>
      </c>
      <c r="B85" t="s">
        <v>162</v>
      </c>
      <c r="D85" t="s">
        <v>131</v>
      </c>
    </row>
    <row r="86" spans="1:4" x14ac:dyDescent="0.2">
      <c r="A86" t="s">
        <v>166</v>
      </c>
      <c r="B86" t="s">
        <v>144</v>
      </c>
      <c r="D86" t="s">
        <v>140</v>
      </c>
    </row>
    <row r="87" spans="1:4" x14ac:dyDescent="0.2">
      <c r="A87" t="s">
        <v>167</v>
      </c>
      <c r="B87" t="s">
        <v>125</v>
      </c>
      <c r="D87" t="s">
        <v>122</v>
      </c>
    </row>
    <row r="88" spans="1:4" x14ac:dyDescent="0.2">
      <c r="A88" t="s">
        <v>168</v>
      </c>
      <c r="B88" t="s">
        <v>120</v>
      </c>
      <c r="D88" t="s">
        <v>119</v>
      </c>
    </row>
    <row r="89" spans="1:4" x14ac:dyDescent="0.2">
      <c r="A89" t="s">
        <v>169</v>
      </c>
      <c r="B89" t="s">
        <v>162</v>
      </c>
      <c r="D89" t="s">
        <v>131</v>
      </c>
    </row>
    <row r="90" spans="1:4" x14ac:dyDescent="0.2">
      <c r="A90" t="s">
        <v>170</v>
      </c>
      <c r="B90" t="s">
        <v>132</v>
      </c>
      <c r="D90" t="s">
        <v>131</v>
      </c>
    </row>
    <row r="91" spans="1:4" x14ac:dyDescent="0.2">
      <c r="A91" t="s">
        <v>171</v>
      </c>
      <c r="B91" t="s">
        <v>134</v>
      </c>
      <c r="D91" t="s">
        <v>122</v>
      </c>
    </row>
    <row r="92" spans="1:4" x14ac:dyDescent="0.2">
      <c r="A92" t="s">
        <v>172</v>
      </c>
      <c r="B92" t="s">
        <v>141</v>
      </c>
      <c r="D92" t="s">
        <v>140</v>
      </c>
    </row>
    <row r="93" spans="1:4" x14ac:dyDescent="0.2">
      <c r="A93" t="s">
        <v>173</v>
      </c>
      <c r="B93" t="s">
        <v>123</v>
      </c>
      <c r="D93" t="s">
        <v>122</v>
      </c>
    </row>
    <row r="94" spans="1:4" x14ac:dyDescent="0.2">
      <c r="A94" t="s">
        <v>174</v>
      </c>
      <c r="B94" t="s">
        <v>125</v>
      </c>
      <c r="D94" t="s">
        <v>122</v>
      </c>
    </row>
    <row r="95" spans="1:4" x14ac:dyDescent="0.2">
      <c r="A95" t="s">
        <v>175</v>
      </c>
      <c r="B95" t="s">
        <v>127</v>
      </c>
      <c r="D95" t="s">
        <v>119</v>
      </c>
    </row>
    <row r="96" spans="1:4" x14ac:dyDescent="0.2">
      <c r="A96" t="s">
        <v>176</v>
      </c>
      <c r="B96" t="s">
        <v>134</v>
      </c>
      <c r="D96" t="s">
        <v>122</v>
      </c>
    </row>
    <row r="97" spans="1:4" x14ac:dyDescent="0.2">
      <c r="A97" t="s">
        <v>177</v>
      </c>
      <c r="B97" t="s">
        <v>132</v>
      </c>
      <c r="D97" t="s">
        <v>131</v>
      </c>
    </row>
    <row r="98" spans="1:4" x14ac:dyDescent="0.2">
      <c r="A98" t="s">
        <v>178</v>
      </c>
      <c r="B98" t="s">
        <v>120</v>
      </c>
      <c r="D98" t="s">
        <v>119</v>
      </c>
    </row>
    <row r="99" spans="1:4" x14ac:dyDescent="0.2">
      <c r="A99" t="s">
        <v>179</v>
      </c>
      <c r="B99" t="s">
        <v>144</v>
      </c>
      <c r="D99" t="s">
        <v>140</v>
      </c>
    </row>
    <row r="100" spans="1:4" x14ac:dyDescent="0.2">
      <c r="A100" t="s">
        <v>180</v>
      </c>
      <c r="B100" t="s">
        <v>134</v>
      </c>
      <c r="D100" t="s">
        <v>122</v>
      </c>
    </row>
    <row r="101" spans="1:4" x14ac:dyDescent="0.2">
      <c r="A101" s="9" t="s">
        <v>181</v>
      </c>
      <c r="B101" s="9" t="s">
        <v>127</v>
      </c>
      <c r="C101" s="9"/>
      <c r="D101" s="9" t="s">
        <v>119</v>
      </c>
    </row>
    <row r="102" spans="1:4" x14ac:dyDescent="0.2">
      <c r="A102" t="s">
        <v>596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Marusin, Nicholas (CONTR)</cp:lastModifiedBy>
  <cp:lastPrinted>2019-04-08T18:37:44Z</cp:lastPrinted>
  <dcterms:created xsi:type="dcterms:W3CDTF">2007-07-17T17:37:22Z</dcterms:created>
  <dcterms:modified xsi:type="dcterms:W3CDTF">2019-08-05T19:17:11Z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