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drawings/drawing5.xml" ContentType="application/vnd.openxmlformats-officedocument.drawingml.chartshapes+xml"/>
  <Override PartName="/xl/charts/chart3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4.xml" ContentType="application/vnd.openxmlformats-officedocument.drawingml.chart+xml"/>
  <Override PartName="/xl/drawings/drawing8.xml" ContentType="application/vnd.openxmlformats-officedocument.drawingml.chartshapes+xml"/>
  <Override PartName="/xl/charts/chart5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6.xml" ContentType="application/vnd.openxmlformats-officedocument.drawingml.chart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charts/chart7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charts/chart8.xml" ContentType="application/vnd.openxmlformats-officedocument.drawingml.chart+xml"/>
  <Override PartName="/xl/drawings/drawing15.xml" ContentType="application/vnd.openxmlformats-officedocument.drawingml.chartshapes+xml"/>
  <Override PartName="/xl/charts/chart9.xml" ContentType="application/vnd.openxmlformats-officedocument.drawingml.chart+xml"/>
  <Override PartName="/xl/drawings/drawing16.xml" ContentType="application/vnd.openxmlformats-officedocument.drawingml.chartshapes+xml"/>
  <Override PartName="/xl/drawings/drawing17.xml" ContentType="application/vnd.openxmlformats-officedocument.drawing+xml"/>
  <Override PartName="/xl/charts/chart10.xml" ContentType="application/vnd.openxmlformats-officedocument.drawingml.chart+xml"/>
  <Override PartName="/xl/drawings/drawing18.xml" ContentType="application/vnd.openxmlformats-officedocument.drawingml.chartshapes+xml"/>
  <Override PartName="/xl/drawings/drawing19.xml" ContentType="application/vnd.openxmlformats-officedocument.drawing+xml"/>
  <Override PartName="/xl/charts/chart11.xml" ContentType="application/vnd.openxmlformats-officedocument.drawingml.chart+xml"/>
  <Override PartName="/xl/drawings/drawing20.xml" ContentType="application/vnd.openxmlformats-officedocument.drawingml.chartshapes+xml"/>
  <Override PartName="/xl/charts/chart12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21.xml" ContentType="application/vnd.openxmlformats-officedocument.drawingml.chartshapes+xml"/>
  <Override PartName="/xl/drawings/drawing22.xml" ContentType="application/vnd.openxmlformats-officedocument.drawing+xml"/>
  <Override PartName="/xl/charts/chart13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23.xml" ContentType="application/vnd.openxmlformats-officedocument.drawingml.chartshapes+xml"/>
  <Override PartName="/xl/drawings/drawing24.xml" ContentType="application/vnd.openxmlformats-officedocument.drawing+xml"/>
  <Override PartName="/xl/charts/chart14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25.xml" ContentType="application/vnd.openxmlformats-officedocument.drawingml.chartshapes+xml"/>
  <Override PartName="/xl/charts/chart15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26.xml" ContentType="application/vnd.openxmlformats-officedocument.drawingml.chartshapes+xml"/>
  <Override PartName="/xl/drawings/drawing27.xml" ContentType="application/vnd.openxmlformats-officedocument.drawing+xml"/>
  <Override PartName="/xl/charts/chart16.xml" ContentType="application/vnd.openxmlformats-officedocument.drawingml.chart+xml"/>
  <Override PartName="/xl/drawings/drawing28.xml" ContentType="application/vnd.openxmlformats-officedocument.drawingml.chartshapes+xml"/>
  <Override PartName="/xl/charts/chart17.xml" ContentType="application/vnd.openxmlformats-officedocument.drawingml.chart+xml"/>
  <Override PartName="/xl/drawings/drawing29.xml" ContentType="application/vnd.openxmlformats-officedocument.drawingml.chartshapes+xml"/>
  <Override PartName="/xl/drawings/drawing30.xml" ContentType="application/vnd.openxmlformats-officedocument.drawing+xml"/>
  <Override PartName="/xl/charts/chart18.xml" ContentType="application/vnd.openxmlformats-officedocument.drawingml.chart+xml"/>
  <Override PartName="/xl/drawings/drawing31.xml" ContentType="application/vnd.openxmlformats-officedocument.drawingml.chartshapes+xml"/>
  <Override PartName="/xl/drawings/drawing32.xml" ContentType="application/vnd.openxmlformats-officedocument.drawing+xml"/>
  <Override PartName="/xl/charts/chart19.xml" ContentType="application/vnd.openxmlformats-officedocument.drawingml.chart+xml"/>
  <Override PartName="/xl/drawings/drawing33.xml" ContentType="application/vnd.openxmlformats-officedocument.drawingml.chartshapes+xml"/>
  <Override PartName="/xl/drawings/drawing34.xml" ContentType="application/vnd.openxmlformats-officedocument.drawing+xml"/>
  <Override PartName="/xl/charts/chart20.xml" ContentType="application/vnd.openxmlformats-officedocument.drawingml.chart+xml"/>
  <Override PartName="/xl/drawings/drawing35.xml" ContentType="application/vnd.openxmlformats-officedocument.drawingml.chartshapes+xml"/>
  <Override PartName="/xl/charts/chart21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36.xml" ContentType="application/vnd.openxmlformats-officedocument.drawingml.chartshapes+xml"/>
  <Override PartName="/xl/drawings/drawing37.xml" ContentType="application/vnd.openxmlformats-officedocument.drawing+xml"/>
  <Override PartName="/xl/charts/chart22.xml" ContentType="application/vnd.openxmlformats-officedocument.drawingml.chart+xml"/>
  <Override PartName="/xl/drawings/drawing38.xml" ContentType="application/vnd.openxmlformats-officedocument.drawingml.chartshapes+xml"/>
  <Override PartName="/xl/drawings/drawing39.xml" ContentType="application/vnd.openxmlformats-officedocument.drawing+xml"/>
  <Override PartName="/xl/charts/chart23.xml" ContentType="application/vnd.openxmlformats-officedocument.drawingml.chart+xml"/>
  <Override PartName="/xl/drawings/drawing40.xml" ContentType="application/vnd.openxmlformats-officedocument.drawingml.chartshapes+xml"/>
  <Override PartName="/xl/charts/chart24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41.xml" ContentType="application/vnd.openxmlformats-officedocument.drawingml.chartshapes+xml"/>
  <Override PartName="/xl/drawings/drawing42.xml" ContentType="application/vnd.openxmlformats-officedocument.drawing+xml"/>
  <Override PartName="/xl/charts/chart25.xml" ContentType="application/vnd.openxmlformats-officedocument.drawingml.chart+xml"/>
  <Override PartName="/xl/drawings/drawing43.xml" ContentType="application/vnd.openxmlformats-officedocument.drawingml.chartshapes+xml"/>
  <Override PartName="/xl/charts/chart26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44.xml" ContentType="application/vnd.openxmlformats-officedocument.drawingml.chartshapes+xml"/>
  <Override PartName="/xl/drawings/drawing45.xml" ContentType="application/vnd.openxmlformats-officedocument.drawing+xml"/>
  <Override PartName="/xl/charts/chart27.xml" ContentType="application/vnd.openxmlformats-officedocument.drawingml.chart+xml"/>
  <Override PartName="/xl/drawings/drawing46.xml" ContentType="application/vnd.openxmlformats-officedocument.drawingml.chartshapes+xml"/>
  <Override PartName="/xl/drawings/drawing47.xml" ContentType="application/vnd.openxmlformats-officedocument.drawing+xml"/>
  <Override PartName="/xl/charts/chart28.xml" ContentType="application/vnd.openxmlformats-officedocument.drawingml.chart+xml"/>
  <Override PartName="/xl/drawings/drawing48.xml" ContentType="application/vnd.openxmlformats-officedocument.drawingml.chartshapes+xml"/>
  <Override PartName="/xl/drawings/drawing49.xml" ContentType="application/vnd.openxmlformats-officedocument.drawing+xml"/>
  <Override PartName="/xl/charts/chart29.xml" ContentType="application/vnd.openxmlformats-officedocument.drawingml.chart+xml"/>
  <Override PartName="/xl/drawings/drawing50.xml" ContentType="application/vnd.openxmlformats-officedocument.drawingml.chartshapes+xml"/>
  <Override PartName="/xl/charts/chart30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51.xml" ContentType="application/vnd.openxmlformats-officedocument.drawingml.chartshapes+xml"/>
  <Override PartName="/xl/drawings/drawing52.xml" ContentType="application/vnd.openxmlformats-officedocument.drawing+xml"/>
  <Override PartName="/xl/charts/chart31.xml" ContentType="application/vnd.openxmlformats-officedocument.drawingml.chart+xml"/>
  <Override PartName="/xl/drawings/drawing53.xml" ContentType="application/vnd.openxmlformats-officedocument.drawingml.chartshapes+xml"/>
  <Override PartName="/xl/charts/chart3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54.xml" ContentType="application/vnd.openxmlformats-officedocument.drawingml.chartshapes+xml"/>
  <Override PartName="/xl/drawings/drawing55.xml" ContentType="application/vnd.openxmlformats-officedocument.drawing+xml"/>
  <Override PartName="/xl/charts/chart3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56.xml" ContentType="application/vnd.openxmlformats-officedocument.drawingml.chartshapes+xml"/>
  <Override PartName="/xl/drawings/drawing57.xml" ContentType="application/vnd.openxmlformats-officedocument.drawing+xml"/>
  <Override PartName="/xl/charts/chart34.xml" ContentType="application/vnd.openxmlformats-officedocument.drawingml.chart+xml"/>
  <Override PartName="/xl/drawings/drawing58.xml" ContentType="application/vnd.openxmlformats-officedocument.drawingml.chartshapes+xml"/>
  <Override PartName="/xl/drawings/drawing59.xml" ContentType="application/vnd.openxmlformats-officedocument.drawing+xml"/>
  <Override PartName="/xl/charts/chart35.xml" ContentType="application/vnd.openxmlformats-officedocument.drawingml.chart+xml"/>
  <Override PartName="/xl/drawings/drawing60.xml" ContentType="application/vnd.openxmlformats-officedocument.drawingml.chartshapes+xml"/>
  <Override PartName="/xl/charts/chart36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61.xml" ContentType="application/vnd.openxmlformats-officedocument.drawingml.chartshapes+xml"/>
  <Override PartName="/xl/drawings/drawing62.xml" ContentType="application/vnd.openxmlformats-officedocument.drawing+xml"/>
  <Override PartName="/xl/charts/chart37.xml" ContentType="application/vnd.openxmlformats-officedocument.drawingml.chart+xml"/>
  <Override PartName="/xl/drawings/drawing63.xml" ContentType="application/vnd.openxmlformats-officedocument.drawingml.chartshapes+xml"/>
  <Override PartName="/xl/charts/chart38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64.xml" ContentType="application/vnd.openxmlformats-officedocument.drawingml.chartshapes+xml"/>
  <Override PartName="/xl/drawings/drawing65.xml" ContentType="application/vnd.openxmlformats-officedocument.drawing+xml"/>
  <Override PartName="/xl/charts/chart39.xml" ContentType="application/vnd.openxmlformats-officedocument.drawingml.chart+xml"/>
  <Override PartName="/xl/drawings/drawing66.xml" ContentType="application/vnd.openxmlformats-officedocument.drawingml.chartshapes+xml"/>
  <Override PartName="/xl/charts/chart40.xml" ContentType="application/vnd.openxmlformats-officedocument.drawingml.chart+xml"/>
  <Override PartName="/xl/drawings/drawing67.xml" ContentType="application/vnd.openxmlformats-officedocument.drawingml.chartshapes+xml"/>
  <Override PartName="/xl/drawings/drawing68.xml" ContentType="application/vnd.openxmlformats-officedocument.drawing+xml"/>
  <Override PartName="/xl/charts/chart41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69.xml" ContentType="application/vnd.openxmlformats-officedocument.drawingml.chartshapes+xml"/>
  <Override PartName="/xl/drawings/drawing70.xml" ContentType="application/vnd.openxmlformats-officedocument.drawing+xml"/>
  <Override PartName="/xl/charts/chart42.xml" ContentType="application/vnd.openxmlformats-officedocument.drawingml.chart+xml"/>
  <Override PartName="/xl/drawings/drawing71.xml" ContentType="application/vnd.openxmlformats-officedocument.drawingml.chartshapes+xml"/>
  <Override PartName="/xl/charts/chart43.xml" ContentType="application/vnd.openxmlformats-officedocument.drawingml.chart+xml"/>
  <Override PartName="/xl/drawings/drawing72.xml" ContentType="application/vnd.openxmlformats-officedocument.drawingml.chartshapes+xml"/>
  <Override PartName="/xl/drawings/drawing73.xml" ContentType="application/vnd.openxmlformats-officedocument.drawing+xml"/>
  <Override PartName="/xl/charts/chart44.xml" ContentType="application/vnd.openxmlformats-officedocument.drawingml.chart+xml"/>
  <Override PartName="/xl/drawings/drawing74.xml" ContentType="application/vnd.openxmlformats-officedocument.drawingml.chartshapes+xml"/>
  <Override PartName="/xl/charts/chart45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drawings/drawing75.xml" ContentType="application/vnd.openxmlformats-officedocument.drawingml.chartshapes+xml"/>
  <Override PartName="/xl/drawings/drawing76.xml" ContentType="application/vnd.openxmlformats-officedocument.drawing+xml"/>
  <Override PartName="/xl/charts/chart46.xml" ContentType="application/vnd.openxmlformats-officedocument.drawingml.chart+xml"/>
  <Override PartName="/xl/drawings/drawing77.xml" ContentType="application/vnd.openxmlformats-officedocument.drawingml.chartshapes+xml"/>
  <Override PartName="/xl/charts/chart47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drawings/drawing78.xml" ContentType="application/vnd.openxmlformats-officedocument.drawingml.chartshapes+xml"/>
  <Override PartName="/xl/drawings/drawing79.xml" ContentType="application/vnd.openxmlformats-officedocument.drawing+xml"/>
  <Override PartName="/xl/charts/chart48.xml" ContentType="application/vnd.openxmlformats-officedocument.drawingml.chart+xml"/>
  <Override PartName="/xl/drawings/drawing80.xml" ContentType="application/vnd.openxmlformats-officedocument.drawingml.chartshapes+xml"/>
  <Override PartName="/xl/drawings/drawing81.xml" ContentType="application/vnd.openxmlformats-officedocument.drawing+xml"/>
  <Override PartName="/xl/charts/chart49.xml" ContentType="application/vnd.openxmlformats-officedocument.drawingml.chart+xml"/>
  <Override PartName="/xl/drawings/drawing82.xml" ContentType="application/vnd.openxmlformats-officedocument.drawingml.chartshapes+xml"/>
  <Override PartName="/xl/charts/chart50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drawings/drawing83.xml" ContentType="application/vnd.openxmlformats-officedocument.drawingml.chartshapes+xml"/>
  <Override PartName="/xl/drawings/drawing84.xml" ContentType="application/vnd.openxmlformats-officedocument.drawing+xml"/>
  <Override PartName="/xl/charts/chart51.xml" ContentType="application/vnd.openxmlformats-officedocument.drawingml.chart+xml"/>
  <Override PartName="/xl/drawings/drawing85.xml" ContentType="application/vnd.openxmlformats-officedocument.drawingml.chartshapes+xml"/>
  <Override PartName="/xl/charts/chart52.xml" ContentType="application/vnd.openxmlformats-officedocument.drawingml.chart+xml"/>
  <Override PartName="/xl/drawings/drawing86.xml" ContentType="application/vnd.openxmlformats-officedocument.drawingml.chartshapes+xml"/>
  <Override PartName="/xl/drawings/drawing87.xml" ContentType="application/vnd.openxmlformats-officedocument.drawing+xml"/>
  <Override PartName="/xl/charts/chart53.xml" ContentType="application/vnd.openxmlformats-officedocument.drawingml.chart+xml"/>
  <Override PartName="/xl/drawings/drawing88.xml" ContentType="application/vnd.openxmlformats-officedocument.drawingml.chartshapes+xml"/>
  <Override PartName="/xl/charts/chart54.xml" ContentType="application/vnd.openxmlformats-officedocument.drawingml.chart+xml"/>
  <Override PartName="/xl/drawings/drawing89.xml" ContentType="application/vnd.openxmlformats-officedocument.drawingml.chartshapes+xml"/>
  <Override PartName="/xl/drawings/drawing90.xml" ContentType="application/vnd.openxmlformats-officedocument.drawing+xml"/>
  <Override PartName="/xl/charts/chart55.xml" ContentType="application/vnd.openxmlformats-officedocument.drawingml.chart+xml"/>
  <Override PartName="/xl/drawings/drawing91.xml" ContentType="application/vnd.openxmlformats-officedocument.drawingml.chartshapes+xml"/>
  <Override PartName="/xl/charts/chart56.xml" ContentType="application/vnd.openxmlformats-officedocument.drawingml.chart+xml"/>
  <Override PartName="/xl/drawings/drawing92.xml" ContentType="application/vnd.openxmlformats-officedocument.drawing+xml"/>
  <Override PartName="/xl/charts/chart57.xml" ContentType="application/vnd.openxmlformats-officedocument.drawingml.chart+xml"/>
  <Override PartName="/xl/drawings/drawing93.xml" ContentType="application/vnd.openxmlformats-officedocument.drawingml.chartshapes+xml"/>
  <Override PartName="/xl/charts/chart58.xml" ContentType="application/vnd.openxmlformats-officedocument.drawingml.chart+xml"/>
  <Override PartName="/xl/drawings/drawing94.xml" ContentType="application/vnd.openxmlformats-officedocument.drawingml.chartshapes+xml"/>
  <Override PartName="/xl/drawings/drawing95.xml" ContentType="application/vnd.openxmlformats-officedocument.drawing+xml"/>
  <Override PartName="/xl/charts/chart59.xml" ContentType="application/vnd.openxmlformats-officedocument.drawingml.chart+xml"/>
  <Override PartName="/xl/drawings/drawing96.xml" ContentType="application/vnd.openxmlformats-officedocument.drawingml.chartshapes+xml"/>
  <Override PartName="/xl/drawings/drawing97.xml" ContentType="application/vnd.openxmlformats-officedocument.drawing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drawings/drawing98.xml" ContentType="application/vnd.openxmlformats-officedocument.drawingml.chartshapes+xml"/>
  <Override PartName="/xl/drawings/drawing99.xml" ContentType="application/vnd.openxmlformats-officedocument.drawing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drawings/drawing100.xml" ContentType="application/vnd.openxmlformats-officedocument.drawingml.chartshapes+xml"/>
  <Override PartName="/xl/drawings/drawing10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fs-f1\l6489\PRJ\STEO_NEW\Charts\xls\"/>
    </mc:Choice>
  </mc:AlternateContent>
  <bookViews>
    <workbookView xWindow="0" yWindow="0" windowWidth="24000" windowHeight="14820" tabRatio="831"/>
  </bookViews>
  <sheets>
    <sheet name="Contents" sheetId="64" r:id="rId1"/>
    <sheet name="1" sheetId="35" r:id="rId2"/>
    <sheet name="2" sheetId="77" r:id="rId3"/>
    <sheet name="3" sheetId="78" r:id="rId4"/>
    <sheet name="4" sheetId="36" r:id="rId5"/>
    <sheet name="5" sheetId="75" r:id="rId6"/>
    <sheet name="6" sheetId="92" r:id="rId7"/>
    <sheet name="7" sheetId="117" r:id="rId8"/>
    <sheet name="8" sheetId="105" r:id="rId9"/>
    <sheet name="9" sheetId="86" r:id="rId10"/>
    <sheet name="10" sheetId="84" r:id="rId11"/>
    <sheet name="11" sheetId="119" r:id="rId12"/>
    <sheet name="12" sheetId="87" r:id="rId13"/>
    <sheet name="13" sheetId="15" r:id="rId14"/>
    <sheet name="14" sheetId="120" r:id="rId15"/>
    <sheet name="15" sheetId="107" r:id="rId16"/>
    <sheet name="16" sheetId="68" r:id="rId17"/>
    <sheet name="17" sheetId="70" r:id="rId18"/>
    <sheet name="18" sheetId="108" r:id="rId19"/>
    <sheet name="19" sheetId="123" r:id="rId20"/>
    <sheet name="20" sheetId="69" r:id="rId21"/>
    <sheet name="21" sheetId="71" r:id="rId22"/>
    <sheet name="22" sheetId="124" r:id="rId23"/>
    <sheet name="23" sheetId="106" r:id="rId24"/>
    <sheet name="24" sheetId="80" r:id="rId25"/>
    <sheet name="25" sheetId="72" r:id="rId26"/>
    <sheet name="26" sheetId="103" r:id="rId27"/>
    <sheet name="27" sheetId="104" r:id="rId28"/>
    <sheet name="28" sheetId="112" r:id="rId29"/>
    <sheet name="29" sheetId="82" r:id="rId30"/>
    <sheet name="30" sheetId="73" r:id="rId31"/>
    <sheet name="31" sheetId="38" r:id="rId32"/>
    <sheet name="32" sheetId="74" r:id="rId33"/>
    <sheet name="33" sheetId="83" r:id="rId34"/>
    <sheet name="34" sheetId="91" r:id="rId35"/>
    <sheet name="35" sheetId="110" r:id="rId36"/>
    <sheet name="36" sheetId="111" r:id="rId37"/>
    <sheet name="37" sheetId="18" r:id="rId38"/>
    <sheet name="38" sheetId="114" r:id="rId39"/>
    <sheet name="39" sheetId="113" r:id="rId40"/>
    <sheet name="40" sheetId="52" r:id="rId41"/>
  </sheets>
  <externalReferences>
    <externalReference r:id="rId42"/>
  </externalReferences>
  <definedNames>
    <definedName name="_Order1" hidden="1">255</definedName>
    <definedName name="_Order2" hidden="1">255</definedName>
    <definedName name="C_1" localSheetId="11">OFFSET(#REF!,0,0,COUNT(#REF!),1)</definedName>
    <definedName name="C_1" localSheetId="14">OFFSET(#REF!,0,0,COUNT(#REF!),1)</definedName>
    <definedName name="C_1" localSheetId="19">OFFSET(#REF!,0,0,COUNT(#REF!),1)</definedName>
    <definedName name="C_1" localSheetId="22">OFFSET(#REF!,0,0,COUNT(#REF!),1)</definedName>
    <definedName name="C_1" localSheetId="38">OFFSET(#REF!,0,0,COUNT(#REF!),1)</definedName>
    <definedName name="C_1" localSheetId="7">OFFSET(#REF!,0,0,COUNT(#REF!),1)</definedName>
    <definedName name="C_2" localSheetId="11">OFFSET(#REF!,0,0,COUNT(#REF!),1)</definedName>
    <definedName name="C_2" localSheetId="14">OFFSET(#REF!,0,0,COUNT(#REF!),1)</definedName>
    <definedName name="C_2" localSheetId="19">OFFSET(#REF!,0,0,COUNT(#REF!),1)</definedName>
    <definedName name="C_2" localSheetId="22">OFFSET(#REF!,0,0,COUNT(#REF!),1)</definedName>
    <definedName name="C_2" localSheetId="38">OFFSET(#REF!,0,0,COUNT(#REF!),1)</definedName>
    <definedName name="C_2" localSheetId="7">OFFSET(#REF!,0,0,COUNT(#REF!),1)</definedName>
    <definedName name="Cavg" localSheetId="11">OFFSET(#REF!,0,0,COUNT(#REF!),1)</definedName>
    <definedName name="Cavg" localSheetId="14">OFFSET(#REF!,0,0,COUNT(#REF!),1)</definedName>
    <definedName name="Cavg" localSheetId="19">OFFSET(#REF!,0,0,COUNT(#REF!),1)</definedName>
    <definedName name="Cavg" localSheetId="22">OFFSET(#REF!,0,0,COUNT(#REF!),1)</definedName>
    <definedName name="Cavg" localSheetId="38">OFFSET(#REF!,0,0,COUNT(#REF!),1)</definedName>
    <definedName name="Cavg" localSheetId="7">OFFSET(#REF!,0,0,COUNT(#REF!),1)</definedName>
    <definedName name="Cmin" localSheetId="11">OFFSET(#REF!,0,0,COUNT(#REF!),1)</definedName>
    <definedName name="Cmin" localSheetId="14">OFFSET(#REF!,0,0,COUNT(#REF!),1)</definedName>
    <definedName name="Cmin" localSheetId="19">OFFSET(#REF!,0,0,COUNT(#REF!),1)</definedName>
    <definedName name="Cmin" localSheetId="22">OFFSET(#REF!,0,0,COUNT(#REF!),1)</definedName>
    <definedName name="Cmin" localSheetId="38">OFFSET(#REF!,0,0,COUNT(#REF!),1)</definedName>
    <definedName name="Cmin" localSheetId="7">OFFSET(#REF!,0,0,COUNT(#REF!),1)</definedName>
    <definedName name="Crng" localSheetId="11">OFFSET(#REF!,0,0,COUNT(#REF!),1)</definedName>
    <definedName name="Crng" localSheetId="14">OFFSET(#REF!,0,0,COUNT(#REF!),1)</definedName>
    <definedName name="Crng" localSheetId="19">OFFSET(#REF!,0,0,COUNT(#REF!),1)</definedName>
    <definedName name="Crng" localSheetId="22">OFFSET(#REF!,0,0,COUNT(#REF!),1)</definedName>
    <definedName name="Crng" localSheetId="38">OFFSET(#REF!,0,0,COUNT(#REF!),1)</definedName>
    <definedName name="Crng" localSheetId="7">OFFSET(#REF!,0,0,COUNT(#REF!),1)</definedName>
    <definedName name="HTML_CodePage" hidden="1">1252</definedName>
    <definedName name="HTML_Description" hidden="1">""</definedName>
    <definedName name="HTML_Email" hidden="1">""</definedName>
    <definedName name="HTML_Header" hidden="1">""</definedName>
    <definedName name="HTML_LastUpdate" hidden="1">"6/2/98"</definedName>
    <definedName name="HTML_LineAfter" hidden="1">FALSE</definedName>
    <definedName name="HTML_LineBefore" hidden="1">FALSE</definedName>
    <definedName name="HTML_Name" hidden="1">"Arti Choxi -"</definedName>
    <definedName name="HTML_OBDlg2" hidden="1">TRUE</definedName>
    <definedName name="HTML_OBDlg4" hidden="1">TRUE</definedName>
    <definedName name="HTML_OS" hidden="1">0</definedName>
    <definedName name="HTML_PathFile" hidden="1">"H:\PRJ\STEO_NEW\5TABB.htm"</definedName>
    <definedName name="HTML_Title" hidden="1">""</definedName>
    <definedName name="IQ_CH">110000</definedName>
    <definedName name="IQ_CQ">5000</definedName>
    <definedName name="IQ_CY">10000</definedName>
    <definedName name="IQ_DAILY">500000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NTM">6000</definedName>
    <definedName name="IQ_TODAY" hidden="1">0</definedName>
    <definedName name="IQ_WEEK">50000</definedName>
    <definedName name="IQ_YTD">3000</definedName>
    <definedName name="IQ_YTDMONTH" hidden="1">130000</definedName>
    <definedName name="P1_1" localSheetId="11">OFFSET(#REF!,0,0,COUNT(#REF!),1)</definedName>
    <definedName name="P1_1" localSheetId="14">OFFSET(#REF!,0,0,COUNT(#REF!),1)</definedName>
    <definedName name="P1_1" localSheetId="19">OFFSET(#REF!,0,0,COUNT(#REF!),1)</definedName>
    <definedName name="P1_1" localSheetId="22">OFFSET(#REF!,0,0,COUNT(#REF!),1)</definedName>
    <definedName name="P1_1" localSheetId="38">OFFSET(#REF!,0,0,COUNT(#REF!),1)</definedName>
    <definedName name="P1_1" localSheetId="7">OFFSET(#REF!,0,0,COUNT(#REF!),1)</definedName>
    <definedName name="P1_2" localSheetId="11">OFFSET(#REF!,0,0,COUNT(#REF!),1)</definedName>
    <definedName name="P1_2" localSheetId="14">OFFSET(#REF!,0,0,COUNT(#REF!),1)</definedName>
    <definedName name="P1_2" localSheetId="19">OFFSET(#REF!,0,0,COUNT(#REF!),1)</definedName>
    <definedName name="P1_2" localSheetId="22">OFFSET(#REF!,0,0,COUNT(#REF!),1)</definedName>
    <definedName name="P1_2" localSheetId="38">OFFSET(#REF!,0,0,COUNT(#REF!),1)</definedName>
    <definedName name="P1_2" localSheetId="7">OFFSET(#REF!,0,0,COUNT(#REF!),1)</definedName>
    <definedName name="P1avg" localSheetId="11">OFFSET(#REF!,0,0,COUNT(#REF!),1)</definedName>
    <definedName name="P1avg" localSheetId="14">OFFSET(#REF!,0,0,COUNT(#REF!),1)</definedName>
    <definedName name="P1avg" localSheetId="19">OFFSET(#REF!,0,0,COUNT(#REF!),1)</definedName>
    <definedName name="P1avg" localSheetId="22">OFFSET(#REF!,0,0,COUNT(#REF!),1)</definedName>
    <definedName name="P1avg" localSheetId="38">OFFSET(#REF!,0,0,COUNT(#REF!),1)</definedName>
    <definedName name="P1avg" localSheetId="7">OFFSET(#REF!,0,0,COUNT(#REF!),1)</definedName>
    <definedName name="P1min" localSheetId="11">OFFSET(#REF!,0,0,COUNT(#REF!),1)</definedName>
    <definedName name="P1min" localSheetId="14">OFFSET(#REF!,0,0,COUNT(#REF!),1)</definedName>
    <definedName name="P1min" localSheetId="19">OFFSET(#REF!,0,0,COUNT(#REF!),1)</definedName>
    <definedName name="P1min" localSheetId="22">OFFSET(#REF!,0,0,COUNT(#REF!),1)</definedName>
    <definedName name="P1min" localSheetId="38">OFFSET(#REF!,0,0,COUNT(#REF!),1)</definedName>
    <definedName name="P1min" localSheetId="7">OFFSET(#REF!,0,0,COUNT(#REF!),1)</definedName>
    <definedName name="P1rng" localSheetId="11">OFFSET(#REF!,0,0,COUNT(#REF!),1)</definedName>
    <definedName name="P1rng" localSheetId="14">OFFSET(#REF!,0,0,COUNT(#REF!),1)</definedName>
    <definedName name="P1rng" localSheetId="19">OFFSET(#REF!,0,0,COUNT(#REF!),1)</definedName>
    <definedName name="P1rng" localSheetId="22">OFFSET(#REF!,0,0,COUNT(#REF!),1)</definedName>
    <definedName name="P1rng" localSheetId="38">OFFSET(#REF!,0,0,COUNT(#REF!),1)</definedName>
    <definedName name="P1rng" localSheetId="7">OFFSET(#REF!,0,0,COUNT(#REF!),1)</definedName>
    <definedName name="P2_1" localSheetId="11">OFFSET(#REF!,0,0,COUNT(#REF!),1)</definedName>
    <definedName name="P2_1" localSheetId="14">OFFSET(#REF!,0,0,COUNT(#REF!),1)</definedName>
    <definedName name="P2_1" localSheetId="19">OFFSET(#REF!,0,0,COUNT(#REF!),1)</definedName>
    <definedName name="P2_1" localSheetId="22">OFFSET(#REF!,0,0,COUNT(#REF!),1)</definedName>
    <definedName name="P2_1" localSheetId="38">OFFSET(#REF!,0,0,COUNT(#REF!),1)</definedName>
    <definedName name="P2_1" localSheetId="7">OFFSET(#REF!,0,0,COUNT(#REF!),1)</definedName>
    <definedName name="P2_2" localSheetId="11">OFFSET(#REF!,0,0,COUNT(#REF!),1)</definedName>
    <definedName name="P2_2" localSheetId="14">OFFSET(#REF!,0,0,COUNT(#REF!),1)</definedName>
    <definedName name="P2_2" localSheetId="19">OFFSET(#REF!,0,0,COUNT(#REF!),1)</definedName>
    <definedName name="P2_2" localSheetId="22">OFFSET(#REF!,0,0,COUNT(#REF!),1)</definedName>
    <definedName name="P2_2" localSheetId="38">OFFSET(#REF!,0,0,COUNT(#REF!),1)</definedName>
    <definedName name="P2_2" localSheetId="7">OFFSET(#REF!,0,0,COUNT(#REF!),1)</definedName>
    <definedName name="P2avg" localSheetId="11">OFFSET(#REF!,0,0,COUNT(#REF!),1)</definedName>
    <definedName name="P2avg" localSheetId="14">OFFSET(#REF!,0,0,COUNT(#REF!),1)</definedName>
    <definedName name="P2avg" localSheetId="19">OFFSET(#REF!,0,0,COUNT(#REF!),1)</definedName>
    <definedName name="P2avg" localSheetId="22">OFFSET(#REF!,0,0,COUNT(#REF!),1)</definedName>
    <definedName name="P2avg" localSheetId="38">OFFSET(#REF!,0,0,COUNT(#REF!),1)</definedName>
    <definedName name="P2avg" localSheetId="7">OFFSET(#REF!,0,0,COUNT(#REF!),1)</definedName>
    <definedName name="P2min" localSheetId="11">OFFSET(#REF!,0,0,COUNT(#REF!),1)</definedName>
    <definedName name="P2min" localSheetId="14">OFFSET(#REF!,0,0,COUNT(#REF!),1)</definedName>
    <definedName name="P2min" localSheetId="19">OFFSET(#REF!,0,0,COUNT(#REF!),1)</definedName>
    <definedName name="P2min" localSheetId="22">OFFSET(#REF!,0,0,COUNT(#REF!),1)</definedName>
    <definedName name="P2min" localSheetId="38">OFFSET(#REF!,0,0,COUNT(#REF!),1)</definedName>
    <definedName name="P2min" localSheetId="7">OFFSET(#REF!,0,0,COUNT(#REF!),1)</definedName>
    <definedName name="P2rng" localSheetId="11">OFFSET(#REF!,0,0,COUNT(#REF!),1)</definedName>
    <definedName name="P2rng" localSheetId="14">OFFSET(#REF!,0,0,COUNT(#REF!),1)</definedName>
    <definedName name="P2rng" localSheetId="19">OFFSET(#REF!,0,0,COUNT(#REF!),1)</definedName>
    <definedName name="P2rng" localSheetId="22">OFFSET(#REF!,0,0,COUNT(#REF!),1)</definedName>
    <definedName name="P2rng" localSheetId="38">OFFSET(#REF!,0,0,COUNT(#REF!),1)</definedName>
    <definedName name="P2rng" localSheetId="7">OFFSET(#REF!,0,0,COUNT(#REF!),1)</definedName>
    <definedName name="P3_1" localSheetId="11">OFFSET(#REF!,0,0,COUNT(#REF!),1)</definedName>
    <definedName name="P3_1" localSheetId="14">OFFSET(#REF!,0,0,COUNT(#REF!),1)</definedName>
    <definedName name="P3_1" localSheetId="19">OFFSET(#REF!,0,0,COUNT(#REF!),1)</definedName>
    <definedName name="P3_1" localSheetId="22">OFFSET(#REF!,0,0,COUNT(#REF!),1)</definedName>
    <definedName name="P3_1" localSheetId="38">OFFSET(#REF!,0,0,COUNT(#REF!),1)</definedName>
    <definedName name="P3_1" localSheetId="7">OFFSET(#REF!,0,0,COUNT(#REF!),1)</definedName>
    <definedName name="P3_2" localSheetId="11">OFFSET(#REF!,0,0,COUNT(#REF!),1)</definedName>
    <definedName name="P3_2" localSheetId="14">OFFSET(#REF!,0,0,COUNT(#REF!),1)</definedName>
    <definedName name="P3_2" localSheetId="19">OFFSET(#REF!,0,0,COUNT(#REF!),1)</definedName>
    <definedName name="P3_2" localSheetId="22">OFFSET(#REF!,0,0,COUNT(#REF!),1)</definedName>
    <definedName name="P3_2" localSheetId="38">OFFSET(#REF!,0,0,COUNT(#REF!),1)</definedName>
    <definedName name="P3_2" localSheetId="7">OFFSET(#REF!,0,0,COUNT(#REF!),1)</definedName>
    <definedName name="P3avg" localSheetId="11">OFFSET(#REF!,0,0,COUNT(#REF!),1)</definedName>
    <definedName name="P3avg" localSheetId="14">OFFSET(#REF!,0,0,COUNT(#REF!),1)</definedName>
    <definedName name="P3avg" localSheetId="19">OFFSET(#REF!,0,0,COUNT(#REF!),1)</definedName>
    <definedName name="P3avg" localSheetId="22">OFFSET(#REF!,0,0,COUNT(#REF!),1)</definedName>
    <definedName name="P3avg" localSheetId="38">OFFSET(#REF!,0,0,COUNT(#REF!),1)</definedName>
    <definedName name="P3avg" localSheetId="7">OFFSET(#REF!,0,0,COUNT(#REF!),1)</definedName>
    <definedName name="P3min" localSheetId="11">OFFSET(#REF!,0,0,COUNT(#REF!),1)</definedName>
    <definedName name="P3min" localSheetId="14">OFFSET(#REF!,0,0,COUNT(#REF!),1)</definedName>
    <definedName name="P3min" localSheetId="19">OFFSET(#REF!,0,0,COUNT(#REF!),1)</definedName>
    <definedName name="P3min" localSheetId="22">OFFSET(#REF!,0,0,COUNT(#REF!),1)</definedName>
    <definedName name="P3min" localSheetId="38">OFFSET(#REF!,0,0,COUNT(#REF!),1)</definedName>
    <definedName name="P3min" localSheetId="7">OFFSET(#REF!,0,0,COUNT(#REF!),1)</definedName>
    <definedName name="P3rng" localSheetId="11">OFFSET(#REF!,0,0,COUNT(#REF!),1)</definedName>
    <definedName name="P3rng" localSheetId="14">OFFSET(#REF!,0,0,COUNT(#REF!),1)</definedName>
    <definedName name="P3rng" localSheetId="19">OFFSET(#REF!,0,0,COUNT(#REF!),1)</definedName>
    <definedName name="P3rng" localSheetId="22">OFFSET(#REF!,0,0,COUNT(#REF!),1)</definedName>
    <definedName name="P3rng" localSheetId="38">OFFSET(#REF!,0,0,COUNT(#REF!),1)</definedName>
    <definedName name="P3rng" localSheetId="7">OFFSET(#REF!,0,0,COUNT(#REF!),1)</definedName>
    <definedName name="P4_1" localSheetId="11">OFFSET(#REF!,0,0,COUNT(#REF!),1)</definedName>
    <definedName name="P4_1" localSheetId="14">OFFSET(#REF!,0,0,COUNT(#REF!),1)</definedName>
    <definedName name="P4_1" localSheetId="19">OFFSET(#REF!,0,0,COUNT(#REF!),1)</definedName>
    <definedName name="P4_1" localSheetId="22">OFFSET(#REF!,0,0,COUNT(#REF!),1)</definedName>
    <definedName name="P4_1" localSheetId="38">OFFSET(#REF!,0,0,COUNT(#REF!),1)</definedName>
    <definedName name="P4_1" localSheetId="7">OFFSET(#REF!,0,0,COUNT(#REF!),1)</definedName>
    <definedName name="P4_2" localSheetId="11">OFFSET(#REF!,0,0,COUNT(#REF!),1)</definedName>
    <definedName name="P4_2" localSheetId="14">OFFSET(#REF!,0,0,COUNT(#REF!),1)</definedName>
    <definedName name="P4_2" localSheetId="19">OFFSET(#REF!,0,0,COUNT(#REF!),1)</definedName>
    <definedName name="P4_2" localSheetId="22">OFFSET(#REF!,0,0,COUNT(#REF!),1)</definedName>
    <definedName name="P4_2" localSheetId="38">OFFSET(#REF!,0,0,COUNT(#REF!),1)</definedName>
    <definedName name="P4_2" localSheetId="7">OFFSET(#REF!,0,0,COUNT(#REF!),1)</definedName>
    <definedName name="P4avg" localSheetId="11">OFFSET(#REF!,0,0,COUNT(#REF!),1)</definedName>
    <definedName name="P4avg" localSheetId="14">OFFSET(#REF!,0,0,COUNT(#REF!),1)</definedName>
    <definedName name="P4avg" localSheetId="19">OFFSET(#REF!,0,0,COUNT(#REF!),1)</definedName>
    <definedName name="P4avg" localSheetId="22">OFFSET(#REF!,0,0,COUNT(#REF!),1)</definedName>
    <definedName name="P4avg" localSheetId="38">OFFSET(#REF!,0,0,COUNT(#REF!),1)</definedName>
    <definedName name="P4avg" localSheetId="7">OFFSET(#REF!,0,0,COUNT(#REF!),1)</definedName>
    <definedName name="P4min" localSheetId="11">OFFSET(#REF!,0,0,COUNT(#REF!),1)</definedName>
    <definedName name="P4min" localSheetId="14">OFFSET(#REF!,0,0,COUNT(#REF!),1)</definedName>
    <definedName name="P4min" localSheetId="19">OFFSET(#REF!,0,0,COUNT(#REF!),1)</definedName>
    <definedName name="P4min" localSheetId="22">OFFSET(#REF!,0,0,COUNT(#REF!),1)</definedName>
    <definedName name="P4min" localSheetId="38">OFFSET(#REF!,0,0,COUNT(#REF!),1)</definedName>
    <definedName name="P4min" localSheetId="7">OFFSET(#REF!,0,0,COUNT(#REF!),1)</definedName>
    <definedName name="P4rng" localSheetId="11">OFFSET(#REF!,0,0,COUNT(#REF!),1)</definedName>
    <definedName name="P4rng" localSheetId="14">OFFSET(#REF!,0,0,COUNT(#REF!),1)</definedName>
    <definedName name="P4rng" localSheetId="19">OFFSET(#REF!,0,0,COUNT(#REF!),1)</definedName>
    <definedName name="P4rng" localSheetId="22">OFFSET(#REF!,0,0,COUNT(#REF!),1)</definedName>
    <definedName name="P4rng" localSheetId="38">OFFSET(#REF!,0,0,COUNT(#REF!),1)</definedName>
    <definedName name="P4rng" localSheetId="7">OFFSET(#REF!,0,0,COUNT(#REF!),1)</definedName>
    <definedName name="P5_1" localSheetId="11">OFFSET(#REF!,0,0,COUNT(#REF!),1)</definedName>
    <definedName name="P5_1" localSheetId="14">OFFSET(#REF!,0,0,COUNT(#REF!),1)</definedName>
    <definedName name="P5_1" localSheetId="19">OFFSET(#REF!,0,0,COUNT(#REF!),1)</definedName>
    <definedName name="P5_1" localSheetId="22">OFFSET(#REF!,0,0,COUNT(#REF!),1)</definedName>
    <definedName name="P5_1" localSheetId="38">OFFSET(#REF!,0,0,COUNT(#REF!),1)</definedName>
    <definedName name="P5_1" localSheetId="7">OFFSET(#REF!,0,0,COUNT(#REF!),1)</definedName>
    <definedName name="P5_2" localSheetId="11">OFFSET(#REF!,0,0,COUNT(#REF!),1)</definedName>
    <definedName name="P5_2" localSheetId="14">OFFSET(#REF!,0,0,COUNT(#REF!),1)</definedName>
    <definedName name="P5_2" localSheetId="19">OFFSET(#REF!,0,0,COUNT(#REF!),1)</definedName>
    <definedName name="P5_2" localSheetId="22">OFFSET(#REF!,0,0,COUNT(#REF!),1)</definedName>
    <definedName name="P5_2" localSheetId="38">OFFSET(#REF!,0,0,COUNT(#REF!),1)</definedName>
    <definedName name="P5_2" localSheetId="7">OFFSET(#REF!,0,0,COUNT(#REF!),1)</definedName>
    <definedName name="P5avg" localSheetId="11">OFFSET(#REF!,0,0,COUNT(#REF!),1)</definedName>
    <definedName name="P5avg" localSheetId="14">OFFSET(#REF!,0,0,COUNT(#REF!),1)</definedName>
    <definedName name="P5avg" localSheetId="19">OFFSET(#REF!,0,0,COUNT(#REF!),1)</definedName>
    <definedName name="P5avg" localSheetId="22">OFFSET(#REF!,0,0,COUNT(#REF!),1)</definedName>
    <definedName name="P5avg" localSheetId="38">OFFSET(#REF!,0,0,COUNT(#REF!),1)</definedName>
    <definedName name="P5avg" localSheetId="7">OFFSET(#REF!,0,0,COUNT(#REF!),1)</definedName>
    <definedName name="P5min" localSheetId="11">OFFSET(#REF!,0,0,COUNT(#REF!),1)</definedName>
    <definedName name="P5min" localSheetId="14">OFFSET(#REF!,0,0,COUNT(#REF!),1)</definedName>
    <definedName name="P5min" localSheetId="19">OFFSET(#REF!,0,0,COUNT(#REF!),1)</definedName>
    <definedName name="P5min" localSheetId="22">OFFSET(#REF!,0,0,COUNT(#REF!),1)</definedName>
    <definedName name="P5min" localSheetId="38">OFFSET(#REF!,0,0,COUNT(#REF!),1)</definedName>
    <definedName name="P5min" localSheetId="7">OFFSET(#REF!,0,0,COUNT(#REF!),1)</definedName>
    <definedName name="P5rng" localSheetId="11">OFFSET(#REF!,0,0,COUNT(#REF!),1)</definedName>
    <definedName name="P5rng" localSheetId="14">OFFSET(#REF!,0,0,COUNT(#REF!),1)</definedName>
    <definedName name="P5rng" localSheetId="19">OFFSET(#REF!,0,0,COUNT(#REF!),1)</definedName>
    <definedName name="P5rng" localSheetId="22">OFFSET(#REF!,0,0,COUNT(#REF!),1)</definedName>
    <definedName name="P5rng" localSheetId="38">OFFSET(#REF!,0,0,COUNT(#REF!),1)</definedName>
    <definedName name="P5rng" localSheetId="7">OFFSET(#REF!,0,0,COUNT(#REF!),1)</definedName>
    <definedName name="_xlnm.Print_Area" localSheetId="1">'1'!$A$1:$P$143</definedName>
    <definedName name="_xlnm.Print_Area" localSheetId="10">'10'!$A$1:$O$46</definedName>
    <definedName name="_xlnm.Print_Area" localSheetId="12">'12'!$B$1:$P$45</definedName>
    <definedName name="_xlnm.Print_Area" localSheetId="13">'13'!$A$1:$O$114</definedName>
    <definedName name="_xlnm.Print_Area" localSheetId="15">'15'!$A$1:$O$114</definedName>
    <definedName name="_xlnm.Print_Area" localSheetId="18">'18'!$A$1:$O$112</definedName>
    <definedName name="_xlnm.Print_Area" localSheetId="19">'19'!$A$1:$O$127</definedName>
    <definedName name="_xlnm.Print_Area" localSheetId="23">'23'!$A$1:$O$114</definedName>
    <definedName name="_xlnm.Print_Area" localSheetId="28">'28'!$A$1:$O$115</definedName>
    <definedName name="_xlnm.Print_Area" localSheetId="31">'31'!$A$1:$O$148</definedName>
    <definedName name="_xlnm.Print_Area" localSheetId="33">'33'!$A$1:$O$124</definedName>
    <definedName name="_xlnm.Print_Area" localSheetId="34">'34'!$A$1:$O$36</definedName>
    <definedName name="_xlnm.Print_Area" localSheetId="35">'35'!$A$1:$O$24</definedName>
    <definedName name="_xlnm.Print_Area" localSheetId="36">'36'!$A$1:$O$24</definedName>
    <definedName name="_xlnm.Print_Area" localSheetId="37">'37'!$A$1:$O$49</definedName>
    <definedName name="_xlnm.Print_Area" localSheetId="4">'4'!$A$1:$O$130</definedName>
    <definedName name="_xlnm.Print_Area" localSheetId="9">'9'!$B$1:$O$36</definedName>
    <definedName name="TransChoice" localSheetId="22">OFFSET([1]!TransList,0,0,COUNTA([1]!TransList),1)</definedName>
    <definedName name="TransChoice" localSheetId="27">OFFSET([1]!TransList,0,0,COUNTA([1]!TransList),1)</definedName>
    <definedName name="US_1" localSheetId="11">OFFSET(#REF!,0,0,COUNT(#REF!),1)</definedName>
    <definedName name="US_1" localSheetId="14">OFFSET(#REF!,0,0,COUNT(#REF!),1)</definedName>
    <definedName name="US_1" localSheetId="19">OFFSET(#REF!,0,0,COUNT(#REF!),1)</definedName>
    <definedName name="US_1" localSheetId="22">OFFSET(#REF!,0,0,COUNT(#REF!),1)</definedName>
    <definedName name="US_1" localSheetId="38">OFFSET(#REF!,0,0,COUNT(#REF!),1)</definedName>
    <definedName name="US_1" localSheetId="7">OFFSET(#REF!,0,0,COUNT(#REF!),1)</definedName>
    <definedName name="US_2" localSheetId="11">OFFSET(#REF!,0,0,COUNT(#REF!),1)</definedName>
    <definedName name="US_2" localSheetId="14">OFFSET(#REF!,0,0,COUNT(#REF!),1)</definedName>
    <definedName name="US_2" localSheetId="19">OFFSET(#REF!,0,0,COUNT(#REF!),1)</definedName>
    <definedName name="US_2" localSheetId="22">OFFSET(#REF!,0,0,COUNT(#REF!),1)</definedName>
    <definedName name="US_2" localSheetId="38">OFFSET(#REF!,0,0,COUNT(#REF!),1)</definedName>
    <definedName name="US_2" localSheetId="7">OFFSET(#REF!,0,0,COUNT(#REF!),1)</definedName>
    <definedName name="USavg" localSheetId="11">OFFSET(#REF!,0,0,COUNT(#REF!),1)</definedName>
    <definedName name="USavg" localSheetId="14">OFFSET(#REF!,0,0,COUNT(#REF!),1)</definedName>
    <definedName name="USavg" localSheetId="19">OFFSET(#REF!,0,0,COUNT(#REF!),1)</definedName>
    <definedName name="USavg" localSheetId="22">OFFSET(#REF!,0,0,COUNT(#REF!),1)</definedName>
    <definedName name="USavg" localSheetId="38">OFFSET(#REF!,0,0,COUNT(#REF!),1)</definedName>
    <definedName name="USavg" localSheetId="7">OFFSET(#REF!,0,0,COUNT(#REF!),1)</definedName>
    <definedName name="USmin" localSheetId="11">OFFSET(#REF!,0,0,COUNT(#REF!),1)</definedName>
    <definedName name="USmin" localSheetId="14">OFFSET(#REF!,0,0,COUNT(#REF!),1)</definedName>
    <definedName name="USmin" localSheetId="19">OFFSET(#REF!,0,0,COUNT(#REF!),1)</definedName>
    <definedName name="USmin" localSheetId="22">OFFSET(#REF!,0,0,COUNT(#REF!),1)</definedName>
    <definedName name="USmin" localSheetId="38">OFFSET(#REF!,0,0,COUNT(#REF!),1)</definedName>
    <definedName name="USmin" localSheetId="7">OFFSET(#REF!,0,0,COUNT(#REF!),1)</definedName>
    <definedName name="USrng" localSheetId="11">OFFSET(#REF!,0,0,COUNT(#REF!),1)</definedName>
    <definedName name="USrng" localSheetId="14">OFFSET(#REF!,0,0,COUNT(#REF!),1)</definedName>
    <definedName name="USrng" localSheetId="19">OFFSET(#REF!,0,0,COUNT(#REF!),1)</definedName>
    <definedName name="USrng" localSheetId="22">OFFSET(#REF!,0,0,COUNT(#REF!),1)</definedName>
    <definedName name="USrng" localSheetId="38">OFFSET(#REF!,0,0,COUNT(#REF!),1)</definedName>
    <definedName name="USrng" localSheetId="7">OFFSET(#REF!,0,0,COUNT(#REF!),1)</definedName>
  </definedNames>
  <calcPr calcId="152511"/>
</workbook>
</file>

<file path=xl/calcChain.xml><?xml version="1.0" encoding="utf-8"?>
<calcChain xmlns="http://schemas.openxmlformats.org/spreadsheetml/2006/main">
  <c r="F25" i="104" l="1"/>
  <c r="G25" i="104" s="1"/>
  <c r="E25" i="104"/>
  <c r="D25" i="104"/>
  <c r="W30" i="124" l="1"/>
  <c r="A35" i="114"/>
  <c r="A33" i="113"/>
  <c r="A127" i="123" l="1"/>
  <c r="R30" i="124" l="1"/>
  <c r="J30" i="124"/>
  <c r="Q30" i="124"/>
  <c r="I30" i="124"/>
  <c r="P30" i="124"/>
  <c r="H30" i="124"/>
  <c r="O30" i="124"/>
  <c r="K30" i="124"/>
  <c r="T30" i="124"/>
  <c r="L30" i="124"/>
  <c r="M30" i="124"/>
  <c r="E30" i="124"/>
  <c r="S30" i="124"/>
  <c r="U30" i="124"/>
  <c r="V30" i="124"/>
  <c r="N30" i="124"/>
  <c r="G30" i="124"/>
  <c r="F30" i="124"/>
  <c r="D30" i="124"/>
  <c r="C30" i="124"/>
  <c r="C30" i="104" l="1"/>
  <c r="D30" i="104" l="1"/>
  <c r="E30" i="104"/>
  <c r="G30" i="104"/>
  <c r="F30" i="104"/>
  <c r="B42" i="87" l="1"/>
  <c r="B147" i="35"/>
  <c r="B146" i="35"/>
  <c r="B134" i="36"/>
  <c r="B133" i="36"/>
  <c r="H27" i="78" l="1"/>
  <c r="H27" i="77"/>
  <c r="H28" i="78"/>
  <c r="H28" i="77"/>
  <c r="H30" i="69"/>
  <c r="G29" i="120"/>
  <c r="G30" i="71"/>
  <c r="G29" i="84"/>
  <c r="G38" i="84"/>
  <c r="G29" i="72"/>
  <c r="G33" i="84"/>
  <c r="G34" i="86"/>
  <c r="G33" i="86"/>
  <c r="H30" i="70"/>
  <c r="G28" i="80"/>
  <c r="G28" i="68"/>
  <c r="J35" i="91"/>
  <c r="N35" i="91"/>
  <c r="K35" i="91"/>
  <c r="L35" i="91"/>
  <c r="M35" i="91"/>
  <c r="E33" i="114"/>
  <c r="O35" i="91"/>
  <c r="G43" i="84" l="1"/>
  <c r="D124" i="123" l="1"/>
  <c r="A82" i="120"/>
  <c r="A79" i="105"/>
  <c r="A97" i="84"/>
  <c r="B95" i="77"/>
  <c r="B83" i="69"/>
  <c r="A81" i="80"/>
  <c r="B84" i="70"/>
  <c r="A93" i="82"/>
  <c r="A83" i="71"/>
  <c r="A83" i="72"/>
  <c r="A94" i="74"/>
  <c r="B97" i="75"/>
  <c r="A83" i="68"/>
  <c r="B95" i="78"/>
  <c r="A94" i="73"/>
  <c r="A81" i="120" l="1"/>
  <c r="D123" i="123"/>
  <c r="A70" i="120"/>
  <c r="D112" i="123"/>
  <c r="E124" i="123"/>
  <c r="A85" i="84"/>
  <c r="A96" i="84"/>
  <c r="A78" i="105"/>
  <c r="A67" i="105"/>
  <c r="B71" i="69"/>
  <c r="A69" i="80"/>
  <c r="A82" i="71"/>
  <c r="A92" i="82"/>
  <c r="A71" i="71"/>
  <c r="A81" i="82"/>
  <c r="B83" i="70"/>
  <c r="B72" i="70"/>
  <c r="A82" i="72"/>
  <c r="A93" i="74"/>
  <c r="C53" i="103"/>
  <c r="B53" i="103"/>
  <c r="C54" i="103"/>
  <c r="A82" i="68"/>
  <c r="B94" i="78"/>
  <c r="H35" i="83"/>
  <c r="B52" i="92"/>
  <c r="C52" i="92"/>
  <c r="C53" i="92"/>
  <c r="A71" i="72"/>
  <c r="A82" i="74"/>
  <c r="C54" i="92"/>
  <c r="A93" i="73"/>
  <c r="C55" i="92"/>
  <c r="B83" i="78"/>
  <c r="B85" i="75"/>
  <c r="C55" i="103"/>
  <c r="B96" i="75"/>
  <c r="C56" i="103"/>
  <c r="A82" i="73"/>
  <c r="B94" i="77"/>
  <c r="H36" i="83"/>
  <c r="A71" i="68"/>
  <c r="B83" i="77"/>
  <c r="B82" i="69"/>
  <c r="A80" i="80"/>
  <c r="G27" i="78" l="1"/>
  <c r="G28" i="78"/>
  <c r="G27" i="77"/>
  <c r="L29" i="78"/>
  <c r="L26" i="78"/>
  <c r="L29" i="77"/>
  <c r="F28" i="77"/>
  <c r="G28" i="77"/>
  <c r="A69" i="120"/>
  <c r="A58" i="120"/>
  <c r="D111" i="123"/>
  <c r="D122" i="123"/>
  <c r="A80" i="120"/>
  <c r="D100" i="123"/>
  <c r="L28" i="105"/>
  <c r="N63" i="117"/>
  <c r="M30" i="77"/>
  <c r="F29" i="120"/>
  <c r="G30" i="69"/>
  <c r="F30" i="71"/>
  <c r="F29" i="84"/>
  <c r="L30" i="84"/>
  <c r="L37" i="84"/>
  <c r="F29" i="72"/>
  <c r="A55" i="105"/>
  <c r="L35" i="84"/>
  <c r="L42" i="84"/>
  <c r="L35" i="86"/>
  <c r="L40" i="84"/>
  <c r="F33" i="86"/>
  <c r="L31" i="86"/>
  <c r="L44" i="84"/>
  <c r="A84" i="84"/>
  <c r="K28" i="86"/>
  <c r="K27" i="86"/>
  <c r="K29" i="86"/>
  <c r="K30" i="86"/>
  <c r="A77" i="105"/>
  <c r="L29" i="86"/>
  <c r="A73" i="84"/>
  <c r="L30" i="86"/>
  <c r="E112" i="123"/>
  <c r="L31" i="84"/>
  <c r="L36" i="84"/>
  <c r="K36" i="84"/>
  <c r="K31" i="84"/>
  <c r="K30" i="84"/>
  <c r="K35" i="84"/>
  <c r="K42" i="84"/>
  <c r="K37" i="84"/>
  <c r="K32" i="84"/>
  <c r="K28" i="84"/>
  <c r="A95" i="84"/>
  <c r="L27" i="86"/>
  <c r="F33" i="84"/>
  <c r="L34" i="84"/>
  <c r="K27" i="72"/>
  <c r="K28" i="72"/>
  <c r="L28" i="84"/>
  <c r="F34" i="86"/>
  <c r="L32" i="86"/>
  <c r="F38" i="84"/>
  <c r="L39" i="84"/>
  <c r="A66" i="105"/>
  <c r="L41" i="84"/>
  <c r="L32" i="84"/>
  <c r="E123" i="123"/>
  <c r="L28" i="86"/>
  <c r="K29" i="74"/>
  <c r="K27" i="74"/>
  <c r="K30" i="74"/>
  <c r="J56" i="103"/>
  <c r="J54" i="103"/>
  <c r="L34" i="91"/>
  <c r="J34" i="91"/>
  <c r="J55" i="103"/>
  <c r="N34" i="91"/>
  <c r="K34" i="91"/>
  <c r="O34" i="91"/>
  <c r="L28" i="74"/>
  <c r="B93" i="77"/>
  <c r="M56" i="103"/>
  <c r="L56" i="103"/>
  <c r="A59" i="72"/>
  <c r="A70" i="68"/>
  <c r="A68" i="80"/>
  <c r="K26" i="82"/>
  <c r="K28" i="82"/>
  <c r="K27" i="82"/>
  <c r="K33" i="110"/>
  <c r="K29" i="110"/>
  <c r="K30" i="110"/>
  <c r="K31" i="110"/>
  <c r="K27" i="110"/>
  <c r="L33" i="110"/>
  <c r="L26" i="80"/>
  <c r="M26" i="69"/>
  <c r="M29" i="69"/>
  <c r="L26" i="105"/>
  <c r="M29" i="78"/>
  <c r="M29" i="70"/>
  <c r="A70" i="71"/>
  <c r="K29" i="71"/>
  <c r="K27" i="71"/>
  <c r="K28" i="71"/>
  <c r="M27" i="69"/>
  <c r="B82" i="70"/>
  <c r="L26" i="73"/>
  <c r="B59" i="69"/>
  <c r="A57" i="80"/>
  <c r="K55" i="92"/>
  <c r="J55" i="92"/>
  <c r="M26" i="78"/>
  <c r="J53" i="92"/>
  <c r="K53" i="92"/>
  <c r="G30" i="70"/>
  <c r="B84" i="75"/>
  <c r="L53" i="103"/>
  <c r="M53" i="103"/>
  <c r="L29" i="110"/>
  <c r="L28" i="120"/>
  <c r="L31" i="111"/>
  <c r="L28" i="72"/>
  <c r="L28" i="82"/>
  <c r="B73" i="75"/>
  <c r="B49" i="103"/>
  <c r="C49" i="103"/>
  <c r="K29" i="111"/>
  <c r="K28" i="111"/>
  <c r="A81" i="68"/>
  <c r="A79" i="80"/>
  <c r="C50" i="92"/>
  <c r="B71" i="77"/>
  <c r="L27" i="74"/>
  <c r="M28" i="69"/>
  <c r="C51" i="92"/>
  <c r="L29" i="74"/>
  <c r="C52" i="103"/>
  <c r="M26" i="77"/>
  <c r="B95" i="75"/>
  <c r="A92" i="74"/>
  <c r="E31" i="113"/>
  <c r="L27" i="73"/>
  <c r="A59" i="71"/>
  <c r="A69" i="82"/>
  <c r="L28" i="111"/>
  <c r="M34" i="91"/>
  <c r="L28" i="71"/>
  <c r="M27" i="70"/>
  <c r="A70" i="72"/>
  <c r="M54" i="103"/>
  <c r="L54" i="103"/>
  <c r="J53" i="103"/>
  <c r="L28" i="110"/>
  <c r="L27" i="82"/>
  <c r="L26" i="74"/>
  <c r="L27" i="120"/>
  <c r="A92" i="73"/>
  <c r="L28" i="73"/>
  <c r="B60" i="70"/>
  <c r="L30" i="111"/>
  <c r="K54" i="92"/>
  <c r="J54" i="92"/>
  <c r="L29" i="71"/>
  <c r="L26" i="72"/>
  <c r="M32" i="70"/>
  <c r="M26" i="70"/>
  <c r="B82" i="78"/>
  <c r="K27" i="73"/>
  <c r="K26" i="73"/>
  <c r="K26" i="105"/>
  <c r="K27" i="105"/>
  <c r="L27" i="110"/>
  <c r="H34" i="83"/>
  <c r="L30" i="74"/>
  <c r="L26" i="120"/>
  <c r="D33" i="114"/>
  <c r="M29" i="77"/>
  <c r="A81" i="72"/>
  <c r="A70" i="73"/>
  <c r="A70" i="74"/>
  <c r="C49" i="92"/>
  <c r="L29" i="111"/>
  <c r="L27" i="71"/>
  <c r="J52" i="92"/>
  <c r="K52" i="92"/>
  <c r="B70" i="69"/>
  <c r="B82" i="77"/>
  <c r="L28" i="70"/>
  <c r="L26" i="70"/>
  <c r="L29" i="70"/>
  <c r="L32" i="110"/>
  <c r="L26" i="82"/>
  <c r="C50" i="103"/>
  <c r="C48" i="92"/>
  <c r="B48" i="92"/>
  <c r="L26" i="71"/>
  <c r="B81" i="69"/>
  <c r="B93" i="78"/>
  <c r="L27" i="72"/>
  <c r="B71" i="70"/>
  <c r="A80" i="82"/>
  <c r="L31" i="110"/>
  <c r="F28" i="80"/>
  <c r="L27" i="80"/>
  <c r="L27" i="105"/>
  <c r="F28" i="68"/>
  <c r="A81" i="71"/>
  <c r="A91" i="82"/>
  <c r="L55" i="103"/>
  <c r="M55" i="103"/>
  <c r="C51" i="103"/>
  <c r="A59" i="68"/>
  <c r="B71" i="78"/>
  <c r="M30" i="78"/>
  <c r="M28" i="70"/>
  <c r="A81" i="73"/>
  <c r="A81" i="74"/>
  <c r="L27" i="69"/>
  <c r="L28" i="69"/>
  <c r="L30" i="110"/>
  <c r="J112" i="36"/>
  <c r="K112" i="36"/>
  <c r="H112" i="36"/>
  <c r="I112" i="36"/>
  <c r="I112" i="35"/>
  <c r="H112" i="35"/>
  <c r="K112" i="35"/>
  <c r="J112" i="35"/>
  <c r="F27" i="77" l="1"/>
  <c r="F27" i="78"/>
  <c r="L27" i="78" s="1"/>
  <c r="J28" i="74"/>
  <c r="J30" i="74"/>
  <c r="K29" i="77"/>
  <c r="K30" i="78"/>
  <c r="F28" i="78"/>
  <c r="L28" i="78" s="1"/>
  <c r="D121" i="123"/>
  <c r="A46" i="120"/>
  <c r="D110" i="123"/>
  <c r="A79" i="120"/>
  <c r="D99" i="123"/>
  <c r="A57" i="120"/>
  <c r="D88" i="123"/>
  <c r="A68" i="120"/>
  <c r="K28" i="105"/>
  <c r="N62" i="117"/>
  <c r="N51" i="117"/>
  <c r="E29" i="120"/>
  <c r="L30" i="77"/>
  <c r="L29" i="120"/>
  <c r="E30" i="71"/>
  <c r="F30" i="69"/>
  <c r="K27" i="120"/>
  <c r="F43" i="84"/>
  <c r="L43" i="84" s="1"/>
  <c r="E111" i="123"/>
  <c r="E100" i="123"/>
  <c r="E29" i="72"/>
  <c r="E34" i="86"/>
  <c r="K34" i="86" s="1"/>
  <c r="E38" i="84"/>
  <c r="A76" i="105"/>
  <c r="A94" i="84"/>
  <c r="E33" i="86"/>
  <c r="K33" i="86" s="1"/>
  <c r="K44" i="84"/>
  <c r="A54" i="105"/>
  <c r="K41" i="84"/>
  <c r="L33" i="84"/>
  <c r="E29" i="84"/>
  <c r="K29" i="84" s="1"/>
  <c r="A72" i="84"/>
  <c r="K32" i="86"/>
  <c r="L34" i="86"/>
  <c r="E33" i="84"/>
  <c r="K33" i="84" s="1"/>
  <c r="K31" i="86"/>
  <c r="J28" i="86"/>
  <c r="J31" i="86"/>
  <c r="J30" i="86"/>
  <c r="J29" i="86"/>
  <c r="A65" i="105"/>
  <c r="K39" i="84"/>
  <c r="A43" i="105"/>
  <c r="L33" i="86"/>
  <c r="J41" i="84"/>
  <c r="J37" i="84"/>
  <c r="J35" i="84"/>
  <c r="J32" i="84"/>
  <c r="J34" i="84"/>
  <c r="J28" i="84"/>
  <c r="J31" i="84"/>
  <c r="L29" i="84"/>
  <c r="A83" i="84"/>
  <c r="L38" i="84"/>
  <c r="A61" i="84"/>
  <c r="K35" i="86"/>
  <c r="K34" i="84"/>
  <c r="J28" i="72"/>
  <c r="E122" i="123"/>
  <c r="K40" i="84"/>
  <c r="J29" i="74"/>
  <c r="L26" i="77"/>
  <c r="K33" i="91"/>
  <c r="K26" i="71"/>
  <c r="K30" i="71" s="1"/>
  <c r="L33" i="91"/>
  <c r="J50" i="103"/>
  <c r="O33" i="91"/>
  <c r="M33" i="91"/>
  <c r="J49" i="103"/>
  <c r="K29" i="82"/>
  <c r="D31" i="113"/>
  <c r="L32" i="70"/>
  <c r="F30" i="70"/>
  <c r="L30" i="70" s="1"/>
  <c r="K49" i="92"/>
  <c r="J49" i="92"/>
  <c r="A58" i="68"/>
  <c r="A56" i="80"/>
  <c r="J26" i="82"/>
  <c r="J27" i="82"/>
  <c r="J28" i="82"/>
  <c r="J28" i="111"/>
  <c r="J31" i="111"/>
  <c r="J30" i="111"/>
  <c r="L34" i="110"/>
  <c r="A69" i="68"/>
  <c r="A67" i="80"/>
  <c r="M30" i="69"/>
  <c r="B47" i="69"/>
  <c r="B59" i="78"/>
  <c r="B94" i="75"/>
  <c r="A91" i="74"/>
  <c r="B45" i="103"/>
  <c r="C45" i="103"/>
  <c r="J33" i="91"/>
  <c r="L30" i="71"/>
  <c r="A58" i="71"/>
  <c r="A68" i="82"/>
  <c r="K29" i="70"/>
  <c r="K26" i="70"/>
  <c r="J33" i="110"/>
  <c r="J31" i="110"/>
  <c r="J32" i="110"/>
  <c r="J27" i="110"/>
  <c r="J29" i="110"/>
  <c r="J52" i="103"/>
  <c r="B70" i="70"/>
  <c r="A79" i="82"/>
  <c r="L26" i="69"/>
  <c r="B48" i="70"/>
  <c r="A45" i="80"/>
  <c r="A91" i="73"/>
  <c r="H33" i="83"/>
  <c r="B59" i="70"/>
  <c r="J28" i="71"/>
  <c r="A69" i="71"/>
  <c r="F33" i="114"/>
  <c r="A47" i="71"/>
  <c r="A57" i="82"/>
  <c r="A80" i="72"/>
  <c r="L32" i="111"/>
  <c r="K26" i="120"/>
  <c r="B72" i="75"/>
  <c r="A69" i="74"/>
  <c r="E28" i="68"/>
  <c r="K30" i="111"/>
  <c r="K32" i="111" s="1"/>
  <c r="K28" i="110"/>
  <c r="C45" i="92"/>
  <c r="A80" i="73"/>
  <c r="A80" i="74"/>
  <c r="K31" i="111"/>
  <c r="C33" i="114"/>
  <c r="L27" i="77"/>
  <c r="A58" i="73"/>
  <c r="B92" i="77"/>
  <c r="K28" i="74"/>
  <c r="M28" i="78"/>
  <c r="L51" i="103"/>
  <c r="M51" i="103"/>
  <c r="A69" i="73"/>
  <c r="E28" i="80"/>
  <c r="C46" i="103"/>
  <c r="A69" i="72"/>
  <c r="C46" i="92"/>
  <c r="M30" i="70"/>
  <c r="M31" i="70" s="1"/>
  <c r="L28" i="80"/>
  <c r="A58" i="74"/>
  <c r="A80" i="68"/>
  <c r="B92" i="78"/>
  <c r="N33" i="91"/>
  <c r="J51" i="103"/>
  <c r="K27" i="80"/>
  <c r="K32" i="110"/>
  <c r="A58" i="72"/>
  <c r="J27" i="105"/>
  <c r="J26" i="105"/>
  <c r="K26" i="72"/>
  <c r="L27" i="70"/>
  <c r="B83" i="75"/>
  <c r="C47" i="103"/>
  <c r="M49" i="103"/>
  <c r="L49" i="103"/>
  <c r="K28" i="120"/>
  <c r="K26" i="80"/>
  <c r="A47" i="72"/>
  <c r="B80" i="69"/>
  <c r="A78" i="80"/>
  <c r="J48" i="92"/>
  <c r="K48" i="92"/>
  <c r="L29" i="72"/>
  <c r="L30" i="72" s="1"/>
  <c r="B70" i="77"/>
  <c r="K29" i="69"/>
  <c r="J28" i="120"/>
  <c r="B81" i="77"/>
  <c r="J50" i="92"/>
  <c r="K50" i="92"/>
  <c r="L29" i="82"/>
  <c r="L29" i="69"/>
  <c r="B61" i="75"/>
  <c r="B81" i="70"/>
  <c r="A90" i="82"/>
  <c r="C47" i="92"/>
  <c r="L30" i="78"/>
  <c r="L50" i="103"/>
  <c r="M50" i="103"/>
  <c r="M27" i="77"/>
  <c r="B58" i="69"/>
  <c r="B70" i="78"/>
  <c r="J27" i="73"/>
  <c r="J26" i="73"/>
  <c r="K28" i="73"/>
  <c r="K29" i="73" s="1"/>
  <c r="M28" i="77"/>
  <c r="K26" i="74"/>
  <c r="M52" i="103"/>
  <c r="L52" i="103"/>
  <c r="J51" i="92"/>
  <c r="K51" i="92"/>
  <c r="B69" i="69"/>
  <c r="B81" i="78"/>
  <c r="L29" i="73"/>
  <c r="M27" i="78"/>
  <c r="A47" i="68"/>
  <c r="B59" i="77"/>
  <c r="A80" i="71"/>
  <c r="B44" i="92"/>
  <c r="C44" i="92"/>
  <c r="C48" i="103"/>
  <c r="K111" i="36"/>
  <c r="J111" i="36"/>
  <c r="I111" i="36"/>
  <c r="H111" i="36"/>
  <c r="K100" i="36"/>
  <c r="J100" i="36"/>
  <c r="I100" i="36"/>
  <c r="H100" i="36"/>
  <c r="J111" i="35"/>
  <c r="H111" i="35"/>
  <c r="K111" i="35"/>
  <c r="I111" i="35"/>
  <c r="I100" i="35"/>
  <c r="H100" i="35"/>
  <c r="J100" i="35"/>
  <c r="K100" i="35"/>
  <c r="E28" i="77" l="1"/>
  <c r="E28" i="78"/>
  <c r="J30" i="77"/>
  <c r="J26" i="77"/>
  <c r="I30" i="74"/>
  <c r="I26" i="74"/>
  <c r="I29" i="74"/>
  <c r="I28" i="74"/>
  <c r="I27" i="74"/>
  <c r="E27" i="77"/>
  <c r="E27" i="78"/>
  <c r="J30" i="78"/>
  <c r="J29" i="78"/>
  <c r="J26" i="78"/>
  <c r="I76" i="36"/>
  <c r="D98" i="123"/>
  <c r="A45" i="120"/>
  <c r="D76" i="123"/>
  <c r="D87" i="123"/>
  <c r="A78" i="120"/>
  <c r="A67" i="120"/>
  <c r="D109" i="123"/>
  <c r="D120" i="123"/>
  <c r="A56" i="120"/>
  <c r="J28" i="105"/>
  <c r="N39" i="117"/>
  <c r="N61" i="117"/>
  <c r="N50" i="117"/>
  <c r="K30" i="77"/>
  <c r="D30" i="71"/>
  <c r="E30" i="69"/>
  <c r="D29" i="120"/>
  <c r="K29" i="120"/>
  <c r="J27" i="120"/>
  <c r="E99" i="123"/>
  <c r="I76" i="35"/>
  <c r="E110" i="123"/>
  <c r="A75" i="105"/>
  <c r="I41" i="84"/>
  <c r="I31" i="84"/>
  <c r="I40" i="84"/>
  <c r="I30" i="84"/>
  <c r="I39" i="84"/>
  <c r="I28" i="84"/>
  <c r="I37" i="84"/>
  <c r="I36" i="84"/>
  <c r="I35" i="84"/>
  <c r="I44" i="84"/>
  <c r="I34" i="84"/>
  <c r="I42" i="84"/>
  <c r="I32" i="84"/>
  <c r="D34" i="86"/>
  <c r="J34" i="86" s="1"/>
  <c r="A53" i="105"/>
  <c r="D29" i="72"/>
  <c r="J29" i="72" s="1"/>
  <c r="D33" i="86"/>
  <c r="J33" i="86" s="1"/>
  <c r="A71" i="84"/>
  <c r="D38" i="84"/>
  <c r="I27" i="86"/>
  <c r="I35" i="86"/>
  <c r="I32" i="86"/>
  <c r="I31" i="86"/>
  <c r="I30" i="86"/>
  <c r="I29" i="86"/>
  <c r="I28" i="86"/>
  <c r="I28" i="72"/>
  <c r="A60" i="84"/>
  <c r="E43" i="84"/>
  <c r="A93" i="84"/>
  <c r="J27" i="86"/>
  <c r="A64" i="105"/>
  <c r="D29" i="84"/>
  <c r="J29" i="84" s="1"/>
  <c r="J40" i="84"/>
  <c r="A42" i="105"/>
  <c r="J42" i="84"/>
  <c r="A82" i="84"/>
  <c r="J35" i="86"/>
  <c r="K38" i="84"/>
  <c r="E121" i="123"/>
  <c r="D33" i="84"/>
  <c r="J36" i="84"/>
  <c r="E88" i="123"/>
  <c r="J30" i="84"/>
  <c r="J44" i="84"/>
  <c r="J39" i="84"/>
  <c r="J32" i="86"/>
  <c r="M31" i="78"/>
  <c r="M31" i="77"/>
  <c r="L31" i="78"/>
  <c r="K34" i="110"/>
  <c r="J26" i="72"/>
  <c r="N32" i="91"/>
  <c r="J46" i="103"/>
  <c r="K32" i="70"/>
  <c r="J47" i="103"/>
  <c r="J29" i="82"/>
  <c r="K28" i="80"/>
  <c r="L32" i="91"/>
  <c r="K26" i="69"/>
  <c r="L30" i="69"/>
  <c r="L31" i="70"/>
  <c r="H32" i="83"/>
  <c r="C41" i="92"/>
  <c r="C43" i="103"/>
  <c r="A57" i="73"/>
  <c r="B93" i="75"/>
  <c r="C44" i="103"/>
  <c r="I29" i="111"/>
  <c r="I30" i="111"/>
  <c r="I31" i="111"/>
  <c r="I28" i="111"/>
  <c r="A57" i="72"/>
  <c r="A68" i="74"/>
  <c r="C40" i="92"/>
  <c r="B40" i="92"/>
  <c r="A68" i="72"/>
  <c r="J44" i="92"/>
  <c r="K44" i="92"/>
  <c r="C42" i="103"/>
  <c r="B49" i="75"/>
  <c r="A57" i="74"/>
  <c r="K27" i="69"/>
  <c r="B91" i="78"/>
  <c r="M32" i="91"/>
  <c r="J29" i="71"/>
  <c r="J27" i="69"/>
  <c r="J29" i="69"/>
  <c r="J28" i="69"/>
  <c r="I27" i="80"/>
  <c r="I26" i="80"/>
  <c r="I31" i="110"/>
  <c r="I28" i="110"/>
  <c r="I27" i="110"/>
  <c r="I30" i="110"/>
  <c r="I29" i="110"/>
  <c r="I32" i="110"/>
  <c r="I33" i="110"/>
  <c r="J29" i="111"/>
  <c r="J32" i="111" s="1"/>
  <c r="J28" i="73"/>
  <c r="J29" i="73" s="1"/>
  <c r="A68" i="73"/>
  <c r="C41" i="103"/>
  <c r="B41" i="103"/>
  <c r="B80" i="77"/>
  <c r="B47" i="78"/>
  <c r="K46" i="92"/>
  <c r="J46" i="92"/>
  <c r="A46" i="68"/>
  <c r="B58" i="77"/>
  <c r="A79" i="68"/>
  <c r="B91" i="77"/>
  <c r="I27" i="71"/>
  <c r="I29" i="71"/>
  <c r="I28" i="71"/>
  <c r="I26" i="82"/>
  <c r="I27" i="82"/>
  <c r="I28" i="82"/>
  <c r="B71" i="75"/>
  <c r="B68" i="69"/>
  <c r="B80" i="78"/>
  <c r="J48" i="103"/>
  <c r="L28" i="77"/>
  <c r="L31" i="77" s="1"/>
  <c r="K26" i="78"/>
  <c r="B47" i="77"/>
  <c r="K27" i="78"/>
  <c r="K29" i="78"/>
  <c r="B46" i="69"/>
  <c r="B58" i="78"/>
  <c r="B79" i="69"/>
  <c r="A77" i="80"/>
  <c r="O32" i="91"/>
  <c r="J29" i="70"/>
  <c r="J26" i="70"/>
  <c r="J28" i="70"/>
  <c r="J27" i="70"/>
  <c r="I28" i="120"/>
  <c r="E30" i="70"/>
  <c r="K30" i="70" s="1"/>
  <c r="B69" i="78"/>
  <c r="J26" i="74"/>
  <c r="A68" i="68"/>
  <c r="A66" i="80"/>
  <c r="L47" i="103"/>
  <c r="M47" i="103"/>
  <c r="F31" i="113"/>
  <c r="D28" i="80"/>
  <c r="M46" i="103"/>
  <c r="L46" i="103"/>
  <c r="K28" i="78"/>
  <c r="A46" i="71"/>
  <c r="A44" i="80"/>
  <c r="A79" i="71"/>
  <c r="A89" i="82"/>
  <c r="D28" i="68"/>
  <c r="K27" i="70"/>
  <c r="J27" i="74"/>
  <c r="A57" i="68"/>
  <c r="B69" i="77"/>
  <c r="J28" i="110"/>
  <c r="B69" i="70"/>
  <c r="A78" i="82"/>
  <c r="K47" i="92"/>
  <c r="J47" i="92"/>
  <c r="K29" i="72"/>
  <c r="K30" i="72" s="1"/>
  <c r="A46" i="74"/>
  <c r="B47" i="70"/>
  <c r="A56" i="82"/>
  <c r="B80" i="70"/>
  <c r="K26" i="77"/>
  <c r="J45" i="92"/>
  <c r="K45" i="92"/>
  <c r="K28" i="77"/>
  <c r="J32" i="91"/>
  <c r="I26" i="72"/>
  <c r="I27" i="72"/>
  <c r="B57" i="69"/>
  <c r="A55" i="80"/>
  <c r="J45" i="103"/>
  <c r="J26" i="120"/>
  <c r="A68" i="71"/>
  <c r="M48" i="103"/>
  <c r="L48" i="103"/>
  <c r="A45" i="82"/>
  <c r="A46" i="72"/>
  <c r="A79" i="72"/>
  <c r="A90" i="74"/>
  <c r="J26" i="80"/>
  <c r="I27" i="73"/>
  <c r="I26" i="73"/>
  <c r="I28" i="73"/>
  <c r="K28" i="70"/>
  <c r="A57" i="71"/>
  <c r="A67" i="82"/>
  <c r="J27" i="71"/>
  <c r="B82" i="75"/>
  <c r="A79" i="74"/>
  <c r="K28" i="69"/>
  <c r="J30" i="110"/>
  <c r="J26" i="71"/>
  <c r="J27" i="72"/>
  <c r="A46" i="73"/>
  <c r="C42" i="92"/>
  <c r="J27" i="80"/>
  <c r="B33" i="114"/>
  <c r="B60" i="75"/>
  <c r="A90" i="73"/>
  <c r="C43" i="92"/>
  <c r="C31" i="113"/>
  <c r="K32" i="91"/>
  <c r="J29" i="77"/>
  <c r="I27" i="105"/>
  <c r="I26" i="105"/>
  <c r="B58" i="70"/>
  <c r="M45" i="103"/>
  <c r="L45" i="103"/>
  <c r="A79" i="73"/>
  <c r="K99" i="36"/>
  <c r="J99" i="36"/>
  <c r="I99" i="36"/>
  <c r="H99" i="36"/>
  <c r="J88" i="35"/>
  <c r="H88" i="35"/>
  <c r="K88" i="35"/>
  <c r="I88" i="35"/>
  <c r="K88" i="36"/>
  <c r="J88" i="36"/>
  <c r="I88" i="36"/>
  <c r="H88" i="36"/>
  <c r="J110" i="35"/>
  <c r="K110" i="35"/>
  <c r="I110" i="35"/>
  <c r="H110" i="35"/>
  <c r="I110" i="36"/>
  <c r="H110" i="36"/>
  <c r="K110" i="36"/>
  <c r="J110" i="36"/>
  <c r="I99" i="35"/>
  <c r="J99" i="35"/>
  <c r="H99" i="35"/>
  <c r="K99" i="35"/>
  <c r="D28" i="78" l="1"/>
  <c r="D27" i="78"/>
  <c r="J27" i="78" s="1"/>
  <c r="H76" i="36"/>
  <c r="H75" i="36"/>
  <c r="H64" i="36"/>
  <c r="D64" i="123"/>
  <c r="D108" i="123"/>
  <c r="A66" i="120"/>
  <c r="A44" i="120"/>
  <c r="D97" i="123"/>
  <c r="D75" i="123"/>
  <c r="D86" i="123"/>
  <c r="A77" i="120"/>
  <c r="H75" i="35"/>
  <c r="D119" i="123"/>
  <c r="A55" i="120"/>
  <c r="C52" i="38"/>
  <c r="D52" i="38"/>
  <c r="C40" i="38"/>
  <c r="D40" i="38"/>
  <c r="C112" i="38"/>
  <c r="D112" i="38"/>
  <c r="C100" i="38"/>
  <c r="D100" i="38"/>
  <c r="C88" i="38"/>
  <c r="D88" i="38"/>
  <c r="C76" i="38"/>
  <c r="D76" i="38"/>
  <c r="D64" i="38"/>
  <c r="C64" i="38"/>
  <c r="I28" i="105"/>
  <c r="J29" i="120"/>
  <c r="N38" i="117"/>
  <c r="N49" i="117"/>
  <c r="N60" i="117"/>
  <c r="H76" i="35"/>
  <c r="I26" i="71"/>
  <c r="I30" i="71" s="1"/>
  <c r="C30" i="71"/>
  <c r="I26" i="120"/>
  <c r="C29" i="120"/>
  <c r="E87" i="123"/>
  <c r="J26" i="69"/>
  <c r="J30" i="69" s="1"/>
  <c r="D30" i="69"/>
  <c r="I27" i="120"/>
  <c r="E120" i="123"/>
  <c r="D43" i="84"/>
  <c r="J43" i="84" s="1"/>
  <c r="E109" i="123"/>
  <c r="A74" i="105"/>
  <c r="A92" i="84"/>
  <c r="A41" i="105"/>
  <c r="A59" i="84"/>
  <c r="A63" i="105"/>
  <c r="E98" i="123"/>
  <c r="C29" i="84"/>
  <c r="I29" i="84" s="1"/>
  <c r="K43" i="84"/>
  <c r="A52" i="105"/>
  <c r="A81" i="84"/>
  <c r="E76" i="123"/>
  <c r="C33" i="86"/>
  <c r="I33" i="86" s="1"/>
  <c r="C33" i="84"/>
  <c r="I33" i="84" s="1"/>
  <c r="C38" i="84"/>
  <c r="I38" i="84" s="1"/>
  <c r="J38" i="84"/>
  <c r="A70" i="84"/>
  <c r="C34" i="86"/>
  <c r="I34" i="86" s="1"/>
  <c r="J33" i="84"/>
  <c r="K31" i="78"/>
  <c r="H64" i="35"/>
  <c r="I75" i="36"/>
  <c r="C28" i="68"/>
  <c r="J41" i="103"/>
  <c r="J30" i="72"/>
  <c r="M31" i="91"/>
  <c r="D28" i="77"/>
  <c r="J28" i="77" s="1"/>
  <c r="K30" i="69"/>
  <c r="J34" i="110"/>
  <c r="K31" i="70"/>
  <c r="I28" i="80"/>
  <c r="D27" i="77"/>
  <c r="J27" i="77" s="1"/>
  <c r="J28" i="80"/>
  <c r="J43" i="103"/>
  <c r="J30" i="71"/>
  <c r="I29" i="73"/>
  <c r="B46" i="78"/>
  <c r="B59" i="75"/>
  <c r="J40" i="92"/>
  <c r="K40" i="92"/>
  <c r="B92" i="75"/>
  <c r="A67" i="68"/>
  <c r="B79" i="78"/>
  <c r="C39" i="92"/>
  <c r="A67" i="73"/>
  <c r="K31" i="91"/>
  <c r="B46" i="77"/>
  <c r="M41" i="103"/>
  <c r="L41" i="103"/>
  <c r="C28" i="80"/>
  <c r="M42" i="103"/>
  <c r="L42" i="103"/>
  <c r="A45" i="68"/>
  <c r="B57" i="77"/>
  <c r="J28" i="78"/>
  <c r="J41" i="92"/>
  <c r="K41" i="92"/>
  <c r="A89" i="73"/>
  <c r="B67" i="69"/>
  <c r="A65" i="80"/>
  <c r="J43" i="92"/>
  <c r="K43" i="92"/>
  <c r="A56" i="72"/>
  <c r="I34" i="110"/>
  <c r="C40" i="103"/>
  <c r="B68" i="77"/>
  <c r="N31" i="91"/>
  <c r="C29" i="72"/>
  <c r="I29" i="72" s="1"/>
  <c r="I30" i="72" s="1"/>
  <c r="B45" i="69"/>
  <c r="B57" i="78"/>
  <c r="B90" i="78"/>
  <c r="A67" i="71"/>
  <c r="A77" i="82"/>
  <c r="A56" i="68"/>
  <c r="B68" i="78"/>
  <c r="J31" i="91"/>
  <c r="B36" i="92"/>
  <c r="C36" i="92"/>
  <c r="A45" i="73"/>
  <c r="B46" i="70"/>
  <c r="A43" i="80"/>
  <c r="I32" i="111"/>
  <c r="L44" i="103"/>
  <c r="M44" i="103"/>
  <c r="B78" i="69"/>
  <c r="B90" i="77"/>
  <c r="B68" i="70"/>
  <c r="C37" i="103"/>
  <c r="B37" i="103"/>
  <c r="A44" i="82"/>
  <c r="A45" i="71"/>
  <c r="A55" i="82"/>
  <c r="M43" i="103"/>
  <c r="L43" i="103"/>
  <c r="A78" i="68"/>
  <c r="A76" i="80"/>
  <c r="A78" i="73"/>
  <c r="A78" i="74"/>
  <c r="C38" i="92"/>
  <c r="K42" i="92"/>
  <c r="J42" i="92"/>
  <c r="B57" i="70"/>
  <c r="A66" i="82"/>
  <c r="L31" i="91"/>
  <c r="K27" i="77"/>
  <c r="K31" i="77" s="1"/>
  <c r="A45" i="74"/>
  <c r="B31" i="113"/>
  <c r="A56" i="73"/>
  <c r="J44" i="103"/>
  <c r="B79" i="70"/>
  <c r="A88" i="82"/>
  <c r="A67" i="72"/>
  <c r="C39" i="103"/>
  <c r="B56" i="69"/>
  <c r="A54" i="80"/>
  <c r="A56" i="71"/>
  <c r="D30" i="70"/>
  <c r="J30" i="70" s="1"/>
  <c r="J31" i="70" s="1"/>
  <c r="A56" i="74"/>
  <c r="A78" i="71"/>
  <c r="C37" i="92"/>
  <c r="B81" i="75"/>
  <c r="I29" i="82"/>
  <c r="B70" i="75"/>
  <c r="A67" i="74"/>
  <c r="O31" i="91"/>
  <c r="B48" i="75"/>
  <c r="J42" i="103"/>
  <c r="A45" i="72"/>
  <c r="B37" i="75"/>
  <c r="A78" i="72"/>
  <c r="A89" i="74"/>
  <c r="C38" i="103"/>
  <c r="B79" i="77"/>
  <c r="K87" i="36"/>
  <c r="J87" i="36"/>
  <c r="I87" i="36"/>
  <c r="H87" i="36"/>
  <c r="I109" i="36"/>
  <c r="H109" i="36"/>
  <c r="K109" i="36"/>
  <c r="J109" i="36"/>
  <c r="H98" i="35"/>
  <c r="J98" i="35"/>
  <c r="K98" i="35"/>
  <c r="I98" i="35"/>
  <c r="I98" i="36"/>
  <c r="H98" i="36"/>
  <c r="K98" i="36"/>
  <c r="J98" i="36"/>
  <c r="I109" i="35"/>
  <c r="J109" i="35"/>
  <c r="H109" i="35"/>
  <c r="K109" i="35"/>
  <c r="J87" i="35"/>
  <c r="H87" i="35"/>
  <c r="K87" i="35"/>
  <c r="I87" i="35"/>
  <c r="I75" i="35" l="1"/>
  <c r="I52" i="36"/>
  <c r="I64" i="36"/>
  <c r="H74" i="36"/>
  <c r="H63" i="36"/>
  <c r="I63" i="35"/>
  <c r="D96" i="123"/>
  <c r="A76" i="120"/>
  <c r="D52" i="123"/>
  <c r="D85" i="123"/>
  <c r="D74" i="123"/>
  <c r="D40" i="123"/>
  <c r="A43" i="120"/>
  <c r="A54" i="120"/>
  <c r="A65" i="120"/>
  <c r="D63" i="123"/>
  <c r="D107" i="123"/>
  <c r="D118" i="123"/>
  <c r="E100" i="38"/>
  <c r="E88" i="38"/>
  <c r="E52" i="38"/>
  <c r="E112" i="38"/>
  <c r="E64" i="38"/>
  <c r="E76" i="38"/>
  <c r="E40" i="38"/>
  <c r="N59" i="117"/>
  <c r="N48" i="117"/>
  <c r="N37" i="117"/>
  <c r="I29" i="120"/>
  <c r="E108" i="123"/>
  <c r="E119" i="123"/>
  <c r="E64" i="123"/>
  <c r="C43" i="84"/>
  <c r="I43" i="84" s="1"/>
  <c r="A69" i="84"/>
  <c r="E97" i="123"/>
  <c r="A40" i="105"/>
  <c r="A73" i="105"/>
  <c r="A51" i="105"/>
  <c r="A80" i="84"/>
  <c r="A58" i="84"/>
  <c r="A91" i="84"/>
  <c r="E86" i="123"/>
  <c r="A62" i="105"/>
  <c r="E75" i="123"/>
  <c r="I64" i="35"/>
  <c r="J31" i="77"/>
  <c r="J31" i="78"/>
  <c r="K30" i="91"/>
  <c r="M30" i="91"/>
  <c r="J38" i="103"/>
  <c r="H74" i="35"/>
  <c r="N30" i="91"/>
  <c r="O30" i="91"/>
  <c r="J30" i="91"/>
  <c r="J39" i="103"/>
  <c r="A66" i="71"/>
  <c r="K37" i="92"/>
  <c r="J37" i="92"/>
  <c r="A44" i="74"/>
  <c r="B67" i="77"/>
  <c r="M38" i="103"/>
  <c r="L38" i="103"/>
  <c r="A66" i="72"/>
  <c r="A77" i="74"/>
  <c r="C33" i="92"/>
  <c r="A44" i="73"/>
  <c r="A77" i="73"/>
  <c r="B78" i="77"/>
  <c r="L30" i="91"/>
  <c r="B45" i="78"/>
  <c r="J37" i="103"/>
  <c r="A44" i="68"/>
  <c r="B56" i="77"/>
  <c r="B56" i="70"/>
  <c r="C112" i="107"/>
  <c r="D52" i="107"/>
  <c r="C76" i="107"/>
  <c r="C64" i="107"/>
  <c r="D40" i="107"/>
  <c r="D100" i="107"/>
  <c r="D76" i="107"/>
  <c r="C88" i="107"/>
  <c r="D64" i="107"/>
  <c r="C100" i="107"/>
  <c r="C40" i="107"/>
  <c r="D88" i="107"/>
  <c r="C52" i="107"/>
  <c r="D112" i="107"/>
  <c r="B78" i="70"/>
  <c r="A87" i="82"/>
  <c r="K39" i="92"/>
  <c r="J39" i="92"/>
  <c r="B91" i="75"/>
  <c r="C34" i="103"/>
  <c r="A55" i="73"/>
  <c r="B66" i="69"/>
  <c r="B78" i="78"/>
  <c r="B45" i="77"/>
  <c r="J38" i="92"/>
  <c r="K38" i="92"/>
  <c r="J40" i="103"/>
  <c r="B44" i="69"/>
  <c r="B56" i="78"/>
  <c r="A66" i="73"/>
  <c r="A66" i="74"/>
  <c r="F40" i="112"/>
  <c r="G40" i="112" s="1"/>
  <c r="C40" i="112"/>
  <c r="D88" i="112"/>
  <c r="C88" i="112"/>
  <c r="D64" i="112"/>
  <c r="F64" i="112"/>
  <c r="G64" i="112" s="1"/>
  <c r="D40" i="112"/>
  <c r="D100" i="112"/>
  <c r="D52" i="112"/>
  <c r="C76" i="112"/>
  <c r="F100" i="112"/>
  <c r="G100" i="112" s="1"/>
  <c r="D76" i="112"/>
  <c r="C64" i="112"/>
  <c r="F112" i="112"/>
  <c r="G112" i="112" s="1"/>
  <c r="F76" i="112"/>
  <c r="G76" i="112" s="1"/>
  <c r="C52" i="112"/>
  <c r="F52" i="112"/>
  <c r="G52" i="112" s="1"/>
  <c r="C112" i="112"/>
  <c r="C100" i="112"/>
  <c r="F88" i="112"/>
  <c r="G88" i="112" s="1"/>
  <c r="D112" i="112"/>
  <c r="A77" i="71"/>
  <c r="C34" i="92"/>
  <c r="A66" i="68"/>
  <c r="A64" i="80"/>
  <c r="A44" i="71"/>
  <c r="A42" i="80"/>
  <c r="A55" i="72"/>
  <c r="C35" i="92"/>
  <c r="A88" i="73"/>
  <c r="A88" i="74"/>
  <c r="C35" i="103"/>
  <c r="H30" i="83"/>
  <c r="B67" i="70"/>
  <c r="A76" i="82"/>
  <c r="A43" i="82"/>
  <c r="B36" i="75"/>
  <c r="L40" i="103"/>
  <c r="M40" i="103"/>
  <c r="B45" i="70"/>
  <c r="A54" i="82"/>
  <c r="B69" i="75"/>
  <c r="C36" i="103"/>
  <c r="A77" i="72"/>
  <c r="K36" i="92"/>
  <c r="J36" i="92"/>
  <c r="A44" i="72"/>
  <c r="B58" i="75"/>
  <c r="A55" i="68"/>
  <c r="B67" i="78"/>
  <c r="B89" i="78"/>
  <c r="C32" i="92"/>
  <c r="B32" i="92"/>
  <c r="B55" i="69"/>
  <c r="A53" i="80"/>
  <c r="A77" i="68"/>
  <c r="B89" i="77"/>
  <c r="B80" i="75"/>
  <c r="M39" i="103"/>
  <c r="L39" i="103"/>
  <c r="B47" i="75"/>
  <c r="M37" i="103"/>
  <c r="L37" i="103"/>
  <c r="B33" i="103"/>
  <c r="C33" i="103"/>
  <c r="A55" i="74"/>
  <c r="A55" i="71"/>
  <c r="A65" i="82"/>
  <c r="D88" i="106"/>
  <c r="C88" i="106"/>
  <c r="D64" i="106"/>
  <c r="D112" i="106"/>
  <c r="C40" i="106"/>
  <c r="C100" i="106"/>
  <c r="D52" i="106"/>
  <c r="C76" i="106"/>
  <c r="C64" i="106"/>
  <c r="D100" i="106"/>
  <c r="C52" i="106"/>
  <c r="D76" i="106"/>
  <c r="C112" i="106"/>
  <c r="D40" i="106"/>
  <c r="B77" i="69"/>
  <c r="A75" i="80"/>
  <c r="H31" i="83"/>
  <c r="H63" i="35"/>
  <c r="I97" i="36"/>
  <c r="H97" i="36"/>
  <c r="K97" i="36"/>
  <c r="J97" i="36"/>
  <c r="I97" i="35"/>
  <c r="J97" i="35"/>
  <c r="H97" i="35"/>
  <c r="K97" i="35"/>
  <c r="I86" i="36"/>
  <c r="H86" i="36"/>
  <c r="K86" i="36"/>
  <c r="J86" i="36"/>
  <c r="J86" i="35"/>
  <c r="K86" i="35"/>
  <c r="I86" i="35"/>
  <c r="H86" i="35"/>
  <c r="D112" i="15"/>
  <c r="C40" i="15"/>
  <c r="C64" i="15"/>
  <c r="C88" i="15"/>
  <c r="C112" i="15"/>
  <c r="D40" i="15"/>
  <c r="D64" i="15"/>
  <c r="D88" i="15"/>
  <c r="C52" i="15"/>
  <c r="C76" i="15"/>
  <c r="C100" i="15"/>
  <c r="D52" i="15"/>
  <c r="D76" i="15"/>
  <c r="D100" i="15"/>
  <c r="I108" i="35"/>
  <c r="H108" i="35"/>
  <c r="J108" i="35"/>
  <c r="K108" i="35"/>
  <c r="K108" i="36"/>
  <c r="J108" i="36"/>
  <c r="I108" i="36"/>
  <c r="H108" i="36"/>
  <c r="H52" i="36" l="1"/>
  <c r="I63" i="36"/>
  <c r="I74" i="36"/>
  <c r="I73" i="36"/>
  <c r="H73" i="35"/>
  <c r="I40" i="36"/>
  <c r="H51" i="36"/>
  <c r="A64" i="120"/>
  <c r="D73" i="123"/>
  <c r="D84" i="123"/>
  <c r="D62" i="123"/>
  <c r="D51" i="123"/>
  <c r="D106" i="123"/>
  <c r="A42" i="120"/>
  <c r="D95" i="123"/>
  <c r="A53" i="120"/>
  <c r="D39" i="123"/>
  <c r="D117" i="123"/>
  <c r="A75" i="120"/>
  <c r="D39" i="38"/>
  <c r="C111" i="38"/>
  <c r="D51" i="38"/>
  <c r="C99" i="38"/>
  <c r="D99" i="38"/>
  <c r="C75" i="38"/>
  <c r="C87" i="38"/>
  <c r="C51" i="38"/>
  <c r="D75" i="38"/>
  <c r="D111" i="38"/>
  <c r="C63" i="38"/>
  <c r="D87" i="38"/>
  <c r="C39" i="38"/>
  <c r="D63" i="38"/>
  <c r="N58" i="117"/>
  <c r="N47" i="117"/>
  <c r="N36" i="117"/>
  <c r="E118" i="123"/>
  <c r="E107" i="123"/>
  <c r="E96" i="123"/>
  <c r="E63" i="123"/>
  <c r="A39" i="105"/>
  <c r="E40" i="123"/>
  <c r="A57" i="84"/>
  <c r="A50" i="105"/>
  <c r="E52" i="123"/>
  <c r="A72" i="105"/>
  <c r="A79" i="84"/>
  <c r="E85" i="123"/>
  <c r="A90" i="84"/>
  <c r="E74" i="123"/>
  <c r="A68" i="84"/>
  <c r="A61" i="105"/>
  <c r="I74" i="35"/>
  <c r="L29" i="91"/>
  <c r="E52" i="112"/>
  <c r="E76" i="106"/>
  <c r="M29" i="91"/>
  <c r="J34" i="103"/>
  <c r="E112" i="106"/>
  <c r="E100" i="106"/>
  <c r="H62" i="35"/>
  <c r="K29" i="91"/>
  <c r="J35" i="103"/>
  <c r="N29" i="91"/>
  <c r="J33" i="103"/>
  <c r="E64" i="107"/>
  <c r="E52" i="107"/>
  <c r="E52" i="106"/>
  <c r="E40" i="106"/>
  <c r="E100" i="112"/>
  <c r="E88" i="107"/>
  <c r="K32" i="92"/>
  <c r="J32" i="92"/>
  <c r="B54" i="69"/>
  <c r="B66" i="78"/>
  <c r="K33" i="92"/>
  <c r="J33" i="92"/>
  <c r="A54" i="68"/>
  <c r="A52" i="80"/>
  <c r="A87" i="73"/>
  <c r="A43" i="71"/>
  <c r="A53" i="82"/>
  <c r="A65" i="72"/>
  <c r="G75" i="108"/>
  <c r="H87" i="108"/>
  <c r="G51" i="108"/>
  <c r="H111" i="108"/>
  <c r="H99" i="108"/>
  <c r="G87" i="108"/>
  <c r="G63" i="108"/>
  <c r="G111" i="108"/>
  <c r="H51" i="108"/>
  <c r="H63" i="108"/>
  <c r="H75" i="108"/>
  <c r="H39" i="108"/>
  <c r="G39" i="108"/>
  <c r="G99" i="108"/>
  <c r="A54" i="71"/>
  <c r="A64" i="82"/>
  <c r="A76" i="72"/>
  <c r="J36" i="103"/>
  <c r="J35" i="92"/>
  <c r="K35" i="92"/>
  <c r="B68" i="75"/>
  <c r="A65" i="74"/>
  <c r="A76" i="68"/>
  <c r="B88" i="78"/>
  <c r="E76" i="107"/>
  <c r="A43" i="72"/>
  <c r="A65" i="68"/>
  <c r="A63" i="80"/>
  <c r="B44" i="70"/>
  <c r="A41" i="80"/>
  <c r="A76" i="73"/>
  <c r="H29" i="83"/>
  <c r="B77" i="77"/>
  <c r="M33" i="103"/>
  <c r="L33" i="103"/>
  <c r="O29" i="91"/>
  <c r="A43" i="74"/>
  <c r="C31" i="92"/>
  <c r="K34" i="92"/>
  <c r="J34" i="92"/>
  <c r="E112" i="112"/>
  <c r="E64" i="112"/>
  <c r="A65" i="73"/>
  <c r="B76" i="69"/>
  <c r="A74" i="80"/>
  <c r="E112" i="107"/>
  <c r="E100" i="107"/>
  <c r="B57" i="75"/>
  <c r="A65" i="71"/>
  <c r="A75" i="82"/>
  <c r="B28" i="92"/>
  <c r="C28" i="92"/>
  <c r="B35" i="75"/>
  <c r="M36" i="103"/>
  <c r="L36" i="103"/>
  <c r="D111" i="107"/>
  <c r="D99" i="107"/>
  <c r="C87" i="107"/>
  <c r="C75" i="107"/>
  <c r="D51" i="107"/>
  <c r="C39" i="107"/>
  <c r="C99" i="107"/>
  <c r="C63" i="107"/>
  <c r="D75" i="107"/>
  <c r="D87" i="107"/>
  <c r="D39" i="107"/>
  <c r="C51" i="107"/>
  <c r="C111" i="107"/>
  <c r="D63" i="107"/>
  <c r="M35" i="103"/>
  <c r="L35" i="103"/>
  <c r="A43" i="73"/>
  <c r="C32" i="103"/>
  <c r="E76" i="112"/>
  <c r="A54" i="72"/>
  <c r="B77" i="70"/>
  <c r="A86" i="82"/>
  <c r="E40" i="107"/>
  <c r="B43" i="69"/>
  <c r="B55" i="77"/>
  <c r="B66" i="70"/>
  <c r="C29" i="103"/>
  <c r="B29" i="103"/>
  <c r="E64" i="106"/>
  <c r="J29" i="91"/>
  <c r="C111" i="106"/>
  <c r="C99" i="106"/>
  <c r="C87" i="106"/>
  <c r="D111" i="106"/>
  <c r="C75" i="106"/>
  <c r="D87" i="106"/>
  <c r="D51" i="106"/>
  <c r="C39" i="106"/>
  <c r="D63" i="106"/>
  <c r="D75" i="106"/>
  <c r="C51" i="106"/>
  <c r="D39" i="106"/>
  <c r="D99" i="106"/>
  <c r="C63" i="106"/>
  <c r="A42" i="82"/>
  <c r="E88" i="112"/>
  <c r="B66" i="77"/>
  <c r="A76" i="71"/>
  <c r="C29" i="92"/>
  <c r="A43" i="68"/>
  <c r="B55" i="78"/>
  <c r="B79" i="75"/>
  <c r="A76" i="74"/>
  <c r="C30" i="92"/>
  <c r="F39" i="112"/>
  <c r="G39" i="112" s="1"/>
  <c r="D99" i="112"/>
  <c r="F99" i="112"/>
  <c r="G99" i="112" s="1"/>
  <c r="D75" i="112"/>
  <c r="D111" i="112"/>
  <c r="D87" i="112"/>
  <c r="C75" i="112"/>
  <c r="F111" i="112"/>
  <c r="G111" i="112" s="1"/>
  <c r="F63" i="112"/>
  <c r="G63" i="112" s="1"/>
  <c r="D63" i="112"/>
  <c r="F87" i="112"/>
  <c r="G87" i="112" s="1"/>
  <c r="C111" i="112"/>
  <c r="D39" i="112"/>
  <c r="F75" i="112"/>
  <c r="G75" i="112" s="1"/>
  <c r="C87" i="112"/>
  <c r="C63" i="112"/>
  <c r="D51" i="112"/>
  <c r="C99" i="112"/>
  <c r="C39" i="112"/>
  <c r="C51" i="112"/>
  <c r="F51" i="112"/>
  <c r="G51" i="112" s="1"/>
  <c r="B90" i="75"/>
  <c r="A87" i="74"/>
  <c r="C30" i="103"/>
  <c r="C31" i="103"/>
  <c r="E88" i="106"/>
  <c r="F51" i="108"/>
  <c r="E39" i="108"/>
  <c r="E111" i="108"/>
  <c r="F63" i="108"/>
  <c r="F39" i="108"/>
  <c r="F75" i="108"/>
  <c r="E63" i="108"/>
  <c r="F99" i="108"/>
  <c r="F87" i="108"/>
  <c r="E75" i="108"/>
  <c r="E99" i="108"/>
  <c r="E87" i="108"/>
  <c r="E51" i="108"/>
  <c r="F111" i="108"/>
  <c r="B46" i="75"/>
  <c r="M34" i="103"/>
  <c r="L34" i="103"/>
  <c r="B44" i="78"/>
  <c r="A54" i="73"/>
  <c r="B44" i="77"/>
  <c r="E40" i="112"/>
  <c r="B55" i="70"/>
  <c r="B88" i="77"/>
  <c r="A54" i="74"/>
  <c r="B65" i="69"/>
  <c r="B77" i="78"/>
  <c r="H52" i="35"/>
  <c r="I52" i="35"/>
  <c r="H96" i="36"/>
  <c r="E40" i="15"/>
  <c r="E76" i="15"/>
  <c r="E100" i="15"/>
  <c r="E52" i="15"/>
  <c r="D111" i="15"/>
  <c r="C39" i="15"/>
  <c r="C63" i="15"/>
  <c r="C87" i="15"/>
  <c r="C111" i="15"/>
  <c r="D51" i="15"/>
  <c r="D75" i="15"/>
  <c r="D99" i="15"/>
  <c r="C51" i="15"/>
  <c r="C75" i="15"/>
  <c r="C99" i="15"/>
  <c r="D39" i="15"/>
  <c r="D63" i="15"/>
  <c r="D87" i="15"/>
  <c r="E64" i="15"/>
  <c r="I85" i="35"/>
  <c r="J85" i="35"/>
  <c r="H85" i="35"/>
  <c r="K85" i="35"/>
  <c r="J96" i="35"/>
  <c r="H96" i="35"/>
  <c r="K96" i="35"/>
  <c r="I96" i="35"/>
  <c r="K96" i="36"/>
  <c r="J96" i="36"/>
  <c r="I96" i="36"/>
  <c r="I85" i="36"/>
  <c r="H85" i="36"/>
  <c r="K85" i="36"/>
  <c r="J85" i="36"/>
  <c r="E88" i="15"/>
  <c r="E112" i="15"/>
  <c r="K107" i="36"/>
  <c r="J107" i="36"/>
  <c r="I107" i="36"/>
  <c r="H107" i="36"/>
  <c r="I107" i="35"/>
  <c r="J107" i="35"/>
  <c r="H107" i="35"/>
  <c r="K107" i="35"/>
  <c r="E111" i="38" l="1"/>
  <c r="H72" i="36"/>
  <c r="H61" i="36"/>
  <c r="H73" i="36"/>
  <c r="I73" i="35"/>
  <c r="H40" i="36"/>
  <c r="H61" i="35"/>
  <c r="I51" i="36"/>
  <c r="D72" i="123"/>
  <c r="A74" i="120"/>
  <c r="D83" i="123"/>
  <c r="E51" i="123"/>
  <c r="D105" i="123"/>
  <c r="A52" i="120"/>
  <c r="D116" i="123"/>
  <c r="A41" i="120"/>
  <c r="D50" i="123"/>
  <c r="D61" i="123"/>
  <c r="I50" i="36"/>
  <c r="D38" i="123"/>
  <c r="D94" i="123"/>
  <c r="A63" i="120"/>
  <c r="E51" i="38"/>
  <c r="E99" i="38"/>
  <c r="E87" i="38"/>
  <c r="E63" i="38"/>
  <c r="E75" i="38"/>
  <c r="E39" i="38"/>
  <c r="D86" i="38"/>
  <c r="D74" i="38"/>
  <c r="D62" i="38"/>
  <c r="D50" i="38"/>
  <c r="D38" i="38"/>
  <c r="C98" i="38"/>
  <c r="C110" i="38"/>
  <c r="C74" i="38"/>
  <c r="C86" i="38"/>
  <c r="C50" i="38"/>
  <c r="C62" i="38"/>
  <c r="C38" i="38"/>
  <c r="D98" i="38"/>
  <c r="D110" i="38"/>
  <c r="H62" i="36"/>
  <c r="I62" i="36"/>
  <c r="N57" i="117"/>
  <c r="N46" i="117"/>
  <c r="N35" i="117"/>
  <c r="E39" i="123"/>
  <c r="E62" i="123"/>
  <c r="E84" i="123"/>
  <c r="E106" i="123"/>
  <c r="E117" i="123"/>
  <c r="E73" i="123"/>
  <c r="A56" i="84"/>
  <c r="A89" i="84"/>
  <c r="A38" i="105"/>
  <c r="A78" i="84"/>
  <c r="E95" i="123"/>
  <c r="A60" i="105"/>
  <c r="A49" i="105"/>
  <c r="A67" i="84"/>
  <c r="A71" i="105"/>
  <c r="I72" i="36"/>
  <c r="I62" i="35"/>
  <c r="O28" i="91"/>
  <c r="I72" i="35"/>
  <c r="I39" i="108"/>
  <c r="K75" i="108"/>
  <c r="J29" i="103"/>
  <c r="M28" i="91"/>
  <c r="E111" i="112"/>
  <c r="E63" i="107"/>
  <c r="J28" i="91"/>
  <c r="E63" i="112"/>
  <c r="E75" i="106"/>
  <c r="K28" i="91"/>
  <c r="J51" i="108"/>
  <c r="E51" i="112"/>
  <c r="E63" i="106"/>
  <c r="L28" i="91"/>
  <c r="K63" i="108"/>
  <c r="N28" i="91"/>
  <c r="E99" i="107"/>
  <c r="K111" i="108"/>
  <c r="K87" i="108"/>
  <c r="E51" i="107"/>
  <c r="I51" i="108"/>
  <c r="A86" i="73"/>
  <c r="B87" i="77"/>
  <c r="B54" i="70"/>
  <c r="A63" i="82"/>
  <c r="J30" i="92"/>
  <c r="K30" i="92"/>
  <c r="F86" i="112"/>
  <c r="G86" i="112" s="1"/>
  <c r="D98" i="112"/>
  <c r="F38" i="112"/>
  <c r="G38" i="112" s="1"/>
  <c r="D74" i="112"/>
  <c r="C50" i="112"/>
  <c r="D50" i="112"/>
  <c r="F110" i="112"/>
  <c r="G110" i="112" s="1"/>
  <c r="C98" i="112"/>
  <c r="D38" i="112"/>
  <c r="F62" i="112"/>
  <c r="G62" i="112" s="1"/>
  <c r="C110" i="112"/>
  <c r="D86" i="112"/>
  <c r="C74" i="112"/>
  <c r="F98" i="112"/>
  <c r="G98" i="112" s="1"/>
  <c r="C86" i="112"/>
  <c r="D62" i="112"/>
  <c r="F74" i="112"/>
  <c r="G74" i="112" s="1"/>
  <c r="C62" i="112"/>
  <c r="D110" i="112"/>
  <c r="F50" i="112"/>
  <c r="G50" i="112" s="1"/>
  <c r="C38" i="112"/>
  <c r="J87" i="108"/>
  <c r="I87" i="108"/>
  <c r="J29" i="92"/>
  <c r="K29" i="92"/>
  <c r="E51" i="106"/>
  <c r="A53" i="74"/>
  <c r="E87" i="107"/>
  <c r="A41" i="82"/>
  <c r="A75" i="71"/>
  <c r="A85" i="82"/>
  <c r="A64" i="73"/>
  <c r="J63" i="108"/>
  <c r="A64" i="71"/>
  <c r="B54" i="77"/>
  <c r="A53" i="68"/>
  <c r="D98" i="107"/>
  <c r="D38" i="107"/>
  <c r="C110" i="107"/>
  <c r="C74" i="107"/>
  <c r="C86" i="107"/>
  <c r="C50" i="107"/>
  <c r="C62" i="107"/>
  <c r="D110" i="107"/>
  <c r="D74" i="107"/>
  <c r="C98" i="107"/>
  <c r="C38" i="107"/>
  <c r="D86" i="107"/>
  <c r="D62" i="107"/>
  <c r="D50" i="107"/>
  <c r="B43" i="70"/>
  <c r="A40" i="80"/>
  <c r="K28" i="92"/>
  <c r="J28" i="92"/>
  <c r="H86" i="108"/>
  <c r="G50" i="108"/>
  <c r="G62" i="108"/>
  <c r="H74" i="108"/>
  <c r="H38" i="108"/>
  <c r="H50" i="108"/>
  <c r="H62" i="108"/>
  <c r="G74" i="108"/>
  <c r="H98" i="108"/>
  <c r="G86" i="108"/>
  <c r="G98" i="108"/>
  <c r="H110" i="108"/>
  <c r="G110" i="108"/>
  <c r="G38" i="108"/>
  <c r="B64" i="69"/>
  <c r="A62" i="80"/>
  <c r="I99" i="108"/>
  <c r="J31" i="103"/>
  <c r="E87" i="112"/>
  <c r="E87" i="106"/>
  <c r="A42" i="72"/>
  <c r="M32" i="103"/>
  <c r="L32" i="103"/>
  <c r="E75" i="107"/>
  <c r="E111" i="107"/>
  <c r="B76" i="70"/>
  <c r="B67" i="75"/>
  <c r="K99" i="108"/>
  <c r="J99" i="108"/>
  <c r="B78" i="75"/>
  <c r="A75" i="74"/>
  <c r="B34" i="75"/>
  <c r="A51" i="80"/>
  <c r="I63" i="108"/>
  <c r="M30" i="103"/>
  <c r="L30" i="103"/>
  <c r="E39" i="112"/>
  <c r="E99" i="106"/>
  <c r="B56" i="75"/>
  <c r="B45" i="75"/>
  <c r="A75" i="72"/>
  <c r="A86" i="74"/>
  <c r="B65" i="77"/>
  <c r="J39" i="108"/>
  <c r="A64" i="72"/>
  <c r="I111" i="108"/>
  <c r="J75" i="108"/>
  <c r="I75" i="108"/>
  <c r="M31" i="103"/>
  <c r="L31" i="103"/>
  <c r="E75" i="112"/>
  <c r="E39" i="106"/>
  <c r="E111" i="106"/>
  <c r="A53" i="73"/>
  <c r="B43" i="78"/>
  <c r="B89" i="75"/>
  <c r="B53" i="69"/>
  <c r="B65" i="78"/>
  <c r="K39" i="108"/>
  <c r="A75" i="73"/>
  <c r="B42" i="69"/>
  <c r="B43" i="77"/>
  <c r="B76" i="78"/>
  <c r="E99" i="112"/>
  <c r="A42" i="68"/>
  <c r="B54" i="78"/>
  <c r="E110" i="108"/>
  <c r="F98" i="108"/>
  <c r="E98" i="108"/>
  <c r="F74" i="108"/>
  <c r="F50" i="108"/>
  <c r="E74" i="108"/>
  <c r="E62" i="108"/>
  <c r="F62" i="108"/>
  <c r="F38" i="108"/>
  <c r="E86" i="108"/>
  <c r="F110" i="108"/>
  <c r="E38" i="108"/>
  <c r="F86" i="108"/>
  <c r="E50" i="108"/>
  <c r="A64" i="68"/>
  <c r="B76" i="77"/>
  <c r="M29" i="103"/>
  <c r="L29" i="103"/>
  <c r="A42" i="74"/>
  <c r="B75" i="69"/>
  <c r="B87" i="78"/>
  <c r="A53" i="71"/>
  <c r="K51" i="108"/>
  <c r="C38" i="106"/>
  <c r="C50" i="106"/>
  <c r="C110" i="106"/>
  <c r="D110" i="106"/>
  <c r="C74" i="106"/>
  <c r="D50" i="106"/>
  <c r="C86" i="106"/>
  <c r="D98" i="106"/>
  <c r="D74" i="106"/>
  <c r="C98" i="106"/>
  <c r="C62" i="106"/>
  <c r="D62" i="106"/>
  <c r="D38" i="106"/>
  <c r="D86" i="106"/>
  <c r="J30" i="103"/>
  <c r="A42" i="71"/>
  <c r="A52" i="82"/>
  <c r="J32" i="103"/>
  <c r="E39" i="107"/>
  <c r="A42" i="73"/>
  <c r="A75" i="68"/>
  <c r="A73" i="80"/>
  <c r="J31" i="92"/>
  <c r="K31" i="92"/>
  <c r="A53" i="72"/>
  <c r="A64" i="74"/>
  <c r="J111" i="108"/>
  <c r="B65" i="70"/>
  <c r="A74" i="82"/>
  <c r="I51" i="35"/>
  <c r="H51" i="35"/>
  <c r="H40" i="35"/>
  <c r="I40" i="35"/>
  <c r="E111" i="15"/>
  <c r="E51" i="15"/>
  <c r="I106" i="36"/>
  <c r="H106" i="36"/>
  <c r="K106" i="36"/>
  <c r="J106" i="36"/>
  <c r="K95" i="36"/>
  <c r="J95" i="36"/>
  <c r="I95" i="36"/>
  <c r="H95" i="36"/>
  <c r="J95" i="35"/>
  <c r="H95" i="35"/>
  <c r="K95" i="35"/>
  <c r="I95" i="35"/>
  <c r="K84" i="36"/>
  <c r="J84" i="36"/>
  <c r="I84" i="36"/>
  <c r="H84" i="36"/>
  <c r="D110" i="15"/>
  <c r="D50" i="15"/>
  <c r="D74" i="15"/>
  <c r="D98" i="15"/>
  <c r="C38" i="15"/>
  <c r="C62" i="15"/>
  <c r="C86" i="15"/>
  <c r="C110" i="15"/>
  <c r="D38" i="15"/>
  <c r="D62" i="15"/>
  <c r="D86" i="15"/>
  <c r="C50" i="15"/>
  <c r="C74" i="15"/>
  <c r="C98" i="15"/>
  <c r="E63" i="15"/>
  <c r="I84" i="35"/>
  <c r="H84" i="35"/>
  <c r="J84" i="35"/>
  <c r="K84" i="35"/>
  <c r="E87" i="15"/>
  <c r="H106" i="35"/>
  <c r="J106" i="35"/>
  <c r="K106" i="35"/>
  <c r="I106" i="35"/>
  <c r="E75" i="15"/>
  <c r="E99" i="15"/>
  <c r="E39" i="15"/>
  <c r="E50" i="107" l="1"/>
  <c r="I61" i="36"/>
  <c r="I61" i="35"/>
  <c r="I49" i="36"/>
  <c r="I71" i="36"/>
  <c r="H50" i="36"/>
  <c r="H60" i="35"/>
  <c r="E50" i="123"/>
  <c r="D104" i="123"/>
  <c r="D37" i="123"/>
  <c r="A62" i="120"/>
  <c r="A51" i="120"/>
  <c r="D60" i="123"/>
  <c r="D93" i="123"/>
  <c r="D115" i="123"/>
  <c r="A40" i="120"/>
  <c r="A73" i="120"/>
  <c r="D71" i="123"/>
  <c r="D49" i="123"/>
  <c r="D82" i="123"/>
  <c r="E50" i="38"/>
  <c r="E110" i="112"/>
  <c r="E62" i="38"/>
  <c r="E110" i="38"/>
  <c r="E98" i="38"/>
  <c r="E38" i="38"/>
  <c r="E74" i="38"/>
  <c r="E86" i="38"/>
  <c r="C97" i="38"/>
  <c r="C61" i="38"/>
  <c r="D85" i="38"/>
  <c r="C73" i="38"/>
  <c r="D61" i="38"/>
  <c r="D97" i="38"/>
  <c r="C49" i="38"/>
  <c r="D73" i="38"/>
  <c r="D37" i="38"/>
  <c r="D109" i="38"/>
  <c r="C109" i="38"/>
  <c r="D49" i="38"/>
  <c r="C37" i="38"/>
  <c r="C85" i="38"/>
  <c r="N45" i="117"/>
  <c r="N56" i="117"/>
  <c r="N34" i="117"/>
  <c r="E61" i="123"/>
  <c r="E105" i="123"/>
  <c r="E116" i="123"/>
  <c r="E38" i="123"/>
  <c r="E94" i="123"/>
  <c r="A37" i="105"/>
  <c r="A70" i="105"/>
  <c r="E72" i="123"/>
  <c r="A55" i="84"/>
  <c r="E83" i="123"/>
  <c r="A88" i="84"/>
  <c r="A48" i="105"/>
  <c r="A66" i="84"/>
  <c r="A59" i="105"/>
  <c r="A77" i="84"/>
  <c r="H39" i="35"/>
  <c r="I39" i="35"/>
  <c r="I39" i="36"/>
  <c r="H39" i="36"/>
  <c r="I71" i="35"/>
  <c r="H72" i="35"/>
  <c r="I74" i="108"/>
  <c r="K110" i="108"/>
  <c r="E62" i="107"/>
  <c r="K98" i="108"/>
  <c r="E74" i="106"/>
  <c r="E98" i="106"/>
  <c r="K62" i="108"/>
  <c r="J38" i="108"/>
  <c r="E86" i="112"/>
  <c r="I110" i="108"/>
  <c r="E98" i="112"/>
  <c r="J86" i="108"/>
  <c r="J50" i="108"/>
  <c r="D49" i="107"/>
  <c r="C49" i="107"/>
  <c r="C85" i="107"/>
  <c r="C37" i="107"/>
  <c r="D61" i="107"/>
  <c r="D37" i="107"/>
  <c r="C61" i="107"/>
  <c r="C73" i="107"/>
  <c r="D97" i="107"/>
  <c r="C109" i="107"/>
  <c r="D85" i="107"/>
  <c r="D73" i="107"/>
  <c r="C97" i="107"/>
  <c r="D109" i="107"/>
  <c r="A63" i="71"/>
  <c r="B41" i="69"/>
  <c r="C97" i="112"/>
  <c r="C61" i="112"/>
  <c r="D109" i="112"/>
  <c r="C73" i="112"/>
  <c r="D61" i="112"/>
  <c r="C109" i="112"/>
  <c r="D73" i="112"/>
  <c r="C49" i="112"/>
  <c r="D37" i="112"/>
  <c r="F109" i="112"/>
  <c r="G109" i="112" s="1"/>
  <c r="F85" i="112"/>
  <c r="G85" i="112" s="1"/>
  <c r="F37" i="112"/>
  <c r="G37" i="112" s="1"/>
  <c r="C85" i="112"/>
  <c r="F97" i="112"/>
  <c r="G97" i="112" s="1"/>
  <c r="D85" i="112"/>
  <c r="C37" i="112"/>
  <c r="F73" i="112"/>
  <c r="G73" i="112" s="1"/>
  <c r="D49" i="112"/>
  <c r="F49" i="112"/>
  <c r="G49" i="112" s="1"/>
  <c r="D97" i="112"/>
  <c r="F61" i="112"/>
  <c r="G61" i="112" s="1"/>
  <c r="I98" i="108"/>
  <c r="B42" i="78"/>
  <c r="A85" i="73"/>
  <c r="A85" i="74"/>
  <c r="A52" i="68"/>
  <c r="A50" i="80"/>
  <c r="E38" i="106"/>
  <c r="J62" i="108"/>
  <c r="I62" i="108"/>
  <c r="B75" i="78"/>
  <c r="B88" i="75"/>
  <c r="B53" i="70"/>
  <c r="K74" i="108"/>
  <c r="E74" i="107"/>
  <c r="E98" i="107"/>
  <c r="B33" i="75"/>
  <c r="E38" i="112"/>
  <c r="A52" i="74"/>
  <c r="J74" i="108"/>
  <c r="G73" i="108"/>
  <c r="G97" i="108"/>
  <c r="G109" i="108"/>
  <c r="G49" i="108"/>
  <c r="G37" i="108"/>
  <c r="H37" i="108"/>
  <c r="G61" i="108"/>
  <c r="H61" i="108"/>
  <c r="G85" i="108"/>
  <c r="H73" i="108"/>
  <c r="H109" i="108"/>
  <c r="H97" i="108"/>
  <c r="H49" i="108"/>
  <c r="H85" i="108"/>
  <c r="B53" i="77"/>
  <c r="B77" i="75"/>
  <c r="E62" i="106"/>
  <c r="E110" i="106"/>
  <c r="B63" i="69"/>
  <c r="B75" i="77"/>
  <c r="A41" i="73"/>
  <c r="B86" i="77"/>
  <c r="B66" i="75"/>
  <c r="A63" i="74"/>
  <c r="J98" i="108"/>
  <c r="E110" i="107"/>
  <c r="E62" i="112"/>
  <c r="A41" i="72"/>
  <c r="A63" i="68"/>
  <c r="A61" i="80"/>
  <c r="A40" i="82"/>
  <c r="A74" i="68"/>
  <c r="B86" i="78"/>
  <c r="A52" i="72"/>
  <c r="B55" i="75"/>
  <c r="I86" i="108"/>
  <c r="I50" i="108"/>
  <c r="B64" i="70"/>
  <c r="A73" i="82"/>
  <c r="A41" i="74"/>
  <c r="B74" i="69"/>
  <c r="A72" i="80"/>
  <c r="A63" i="73"/>
  <c r="K86" i="108"/>
  <c r="F109" i="108"/>
  <c r="E37" i="108"/>
  <c r="E73" i="108"/>
  <c r="E109" i="108"/>
  <c r="F49" i="108"/>
  <c r="E49" i="108"/>
  <c r="F37" i="108"/>
  <c r="F85" i="108"/>
  <c r="E97" i="108"/>
  <c r="F97" i="108"/>
  <c r="F61" i="108"/>
  <c r="E61" i="108"/>
  <c r="F73" i="108"/>
  <c r="E85" i="108"/>
  <c r="E50" i="112"/>
  <c r="A41" i="68"/>
  <c r="B53" i="78"/>
  <c r="A74" i="71"/>
  <c r="A84" i="82"/>
  <c r="B64" i="77"/>
  <c r="C37" i="106"/>
  <c r="D85" i="106"/>
  <c r="D61" i="106"/>
  <c r="C97" i="106"/>
  <c r="D97" i="106"/>
  <c r="C73" i="106"/>
  <c r="D73" i="106"/>
  <c r="C49" i="106"/>
  <c r="D49" i="106"/>
  <c r="C109" i="106"/>
  <c r="D109" i="106"/>
  <c r="C85" i="106"/>
  <c r="C61" i="106"/>
  <c r="D37" i="106"/>
  <c r="A74" i="73"/>
  <c r="A74" i="74"/>
  <c r="B44" i="75"/>
  <c r="B75" i="70"/>
  <c r="B52" i="69"/>
  <c r="B64" i="78"/>
  <c r="E86" i="107"/>
  <c r="E74" i="112"/>
  <c r="A41" i="71"/>
  <c r="A39" i="80"/>
  <c r="K50" i="108"/>
  <c r="B42" i="70"/>
  <c r="A51" i="82"/>
  <c r="E86" i="106"/>
  <c r="E50" i="106"/>
  <c r="I38" i="108"/>
  <c r="A63" i="72"/>
  <c r="B42" i="77"/>
  <c r="A74" i="72"/>
  <c r="A52" i="71"/>
  <c r="A62" i="82"/>
  <c r="J110" i="108"/>
  <c r="K38" i="108"/>
  <c r="E38" i="107"/>
  <c r="A52" i="73"/>
  <c r="I50" i="35"/>
  <c r="H50" i="35"/>
  <c r="E50" i="15"/>
  <c r="E110" i="15"/>
  <c r="I83" i="35"/>
  <c r="J83" i="35"/>
  <c r="H83" i="35"/>
  <c r="K83" i="35"/>
  <c r="I94" i="36"/>
  <c r="H94" i="36"/>
  <c r="K94" i="36"/>
  <c r="J94" i="36"/>
  <c r="J94" i="35"/>
  <c r="K94" i="35"/>
  <c r="I94" i="35"/>
  <c r="H94" i="35"/>
  <c r="D109" i="15"/>
  <c r="D49" i="15"/>
  <c r="D73" i="15"/>
  <c r="D97" i="15"/>
  <c r="C37" i="15"/>
  <c r="C61" i="15"/>
  <c r="C85" i="15"/>
  <c r="C109" i="15"/>
  <c r="D37" i="15"/>
  <c r="D61" i="15"/>
  <c r="D85" i="15"/>
  <c r="C49" i="15"/>
  <c r="C73" i="15"/>
  <c r="C97" i="15"/>
  <c r="E38" i="15"/>
  <c r="E62" i="15"/>
  <c r="I105" i="36"/>
  <c r="H105" i="36"/>
  <c r="K105" i="36"/>
  <c r="J105" i="36"/>
  <c r="E86" i="15"/>
  <c r="E74" i="15"/>
  <c r="E98" i="15"/>
  <c r="I105" i="35"/>
  <c r="J105" i="35"/>
  <c r="H105" i="35"/>
  <c r="K105" i="35"/>
  <c r="K83" i="36"/>
  <c r="J83" i="36"/>
  <c r="I83" i="36"/>
  <c r="H83" i="36"/>
  <c r="E49" i="123" l="1"/>
  <c r="H49" i="36"/>
  <c r="H71" i="36"/>
  <c r="I60" i="35"/>
  <c r="I48" i="36"/>
  <c r="K109" i="108"/>
  <c r="D36" i="123"/>
  <c r="D70" i="123"/>
  <c r="D48" i="123"/>
  <c r="D81" i="123"/>
  <c r="A72" i="120"/>
  <c r="D114" i="123"/>
  <c r="D92" i="123"/>
  <c r="D59" i="123"/>
  <c r="A39" i="120"/>
  <c r="A61" i="120"/>
  <c r="A50" i="120"/>
  <c r="D103" i="123"/>
  <c r="E49" i="38"/>
  <c r="E97" i="38"/>
  <c r="E61" i="38"/>
  <c r="E85" i="38"/>
  <c r="C108" i="38"/>
  <c r="D108" i="38"/>
  <c r="C96" i="38"/>
  <c r="C36" i="38"/>
  <c r="D96" i="38"/>
  <c r="C84" i="38"/>
  <c r="D84" i="38"/>
  <c r="C72" i="38"/>
  <c r="D72" i="38"/>
  <c r="C60" i="38"/>
  <c r="D60" i="38"/>
  <c r="C48" i="38"/>
  <c r="D48" i="38"/>
  <c r="D36" i="38"/>
  <c r="E109" i="38"/>
  <c r="E37" i="38"/>
  <c r="E73" i="38"/>
  <c r="H60" i="36"/>
  <c r="I60" i="36"/>
  <c r="N44" i="117"/>
  <c r="N55" i="117"/>
  <c r="N33" i="117"/>
  <c r="E93" i="123"/>
  <c r="E71" i="123"/>
  <c r="E37" i="123"/>
  <c r="E104" i="123"/>
  <c r="A58" i="105"/>
  <c r="A69" i="105"/>
  <c r="A47" i="105"/>
  <c r="A87" i="84"/>
  <c r="A54" i="84"/>
  <c r="A76" i="84"/>
  <c r="A65" i="84"/>
  <c r="E82" i="123"/>
  <c r="E115" i="123"/>
  <c r="A36" i="105"/>
  <c r="E60" i="123"/>
  <c r="I70" i="35"/>
  <c r="H38" i="35"/>
  <c r="H71" i="35"/>
  <c r="I38" i="36"/>
  <c r="H38" i="36"/>
  <c r="I38" i="35"/>
  <c r="I59" i="35"/>
  <c r="E97" i="106"/>
  <c r="I97" i="108"/>
  <c r="E85" i="107"/>
  <c r="K97" i="108"/>
  <c r="E37" i="106"/>
  <c r="K85" i="108"/>
  <c r="I73" i="108"/>
  <c r="E61" i="112"/>
  <c r="I37" i="108"/>
  <c r="E49" i="106"/>
  <c r="J49" i="108"/>
  <c r="E109" i="106"/>
  <c r="J109" i="108"/>
  <c r="K73" i="108"/>
  <c r="J97" i="108"/>
  <c r="E73" i="112"/>
  <c r="E61" i="107"/>
  <c r="E73" i="107"/>
  <c r="E73" i="106"/>
  <c r="K37" i="108"/>
  <c r="E97" i="112"/>
  <c r="E109" i="112"/>
  <c r="E97" i="107"/>
  <c r="A40" i="73"/>
  <c r="B85" i="77"/>
  <c r="I49" i="108"/>
  <c r="A73" i="68"/>
  <c r="B85" i="78"/>
  <c r="A62" i="68"/>
  <c r="A61" i="82"/>
  <c r="D36" i="107"/>
  <c r="D48" i="107"/>
  <c r="C84" i="107"/>
  <c r="D96" i="107"/>
  <c r="C36" i="107"/>
  <c r="C48" i="107"/>
  <c r="D108" i="107"/>
  <c r="D72" i="107"/>
  <c r="C60" i="107"/>
  <c r="C108" i="107"/>
  <c r="C72" i="107"/>
  <c r="D60" i="107"/>
  <c r="D84" i="107"/>
  <c r="C96" i="107"/>
  <c r="A51" i="72"/>
  <c r="A62" i="74"/>
  <c r="B43" i="75"/>
  <c r="B74" i="70"/>
  <c r="A73" i="73"/>
  <c r="A73" i="74"/>
  <c r="A40" i="68"/>
  <c r="B52" i="78"/>
  <c r="K61" i="108"/>
  <c r="E37" i="112"/>
  <c r="E109" i="107"/>
  <c r="E37" i="107"/>
  <c r="B51" i="69"/>
  <c r="A49" i="80"/>
  <c r="A39" i="82"/>
  <c r="A60" i="80"/>
  <c r="A51" i="73"/>
  <c r="E49" i="107"/>
  <c r="A51" i="71"/>
  <c r="A40" i="74"/>
  <c r="B73" i="69"/>
  <c r="A71" i="80"/>
  <c r="I109" i="108"/>
  <c r="C60" i="106"/>
  <c r="D96" i="106"/>
  <c r="D60" i="106"/>
  <c r="C108" i="106"/>
  <c r="D48" i="106"/>
  <c r="C96" i="106"/>
  <c r="C72" i="106"/>
  <c r="D84" i="106"/>
  <c r="C84" i="106"/>
  <c r="D72" i="106"/>
  <c r="C36" i="106"/>
  <c r="D36" i="106"/>
  <c r="D108" i="106"/>
  <c r="C48" i="106"/>
  <c r="A62" i="73"/>
  <c r="B41" i="77"/>
  <c r="A73" i="72"/>
  <c r="A84" i="74"/>
  <c r="A62" i="72"/>
  <c r="B40" i="69"/>
  <c r="B52" i="77"/>
  <c r="J85" i="108"/>
  <c r="I85" i="108"/>
  <c r="B65" i="75"/>
  <c r="B41" i="78"/>
  <c r="A84" i="73"/>
  <c r="B76" i="75"/>
  <c r="A40" i="71"/>
  <c r="A38" i="80"/>
  <c r="E85" i="112"/>
  <c r="B32" i="75"/>
  <c r="E96" i="108"/>
  <c r="E36" i="108"/>
  <c r="F36" i="108"/>
  <c r="F72" i="108"/>
  <c r="F84" i="108"/>
  <c r="F108" i="108"/>
  <c r="E108" i="108"/>
  <c r="F60" i="108"/>
  <c r="F96" i="108"/>
  <c r="E84" i="108"/>
  <c r="E48" i="108"/>
  <c r="F48" i="108"/>
  <c r="E72" i="108"/>
  <c r="E60" i="108"/>
  <c r="F48" i="112"/>
  <c r="G48" i="112" s="1"/>
  <c r="F108" i="112"/>
  <c r="G108" i="112" s="1"/>
  <c r="D36" i="112"/>
  <c r="C72" i="112"/>
  <c r="F84" i="112"/>
  <c r="G84" i="112" s="1"/>
  <c r="D108" i="112"/>
  <c r="F96" i="112"/>
  <c r="G96" i="112" s="1"/>
  <c r="C96" i="112"/>
  <c r="D60" i="112"/>
  <c r="F60" i="112"/>
  <c r="G60" i="112" s="1"/>
  <c r="F36" i="112"/>
  <c r="G36" i="112" s="1"/>
  <c r="C36" i="112"/>
  <c r="C84" i="112"/>
  <c r="D96" i="112"/>
  <c r="C108" i="112"/>
  <c r="C48" i="112"/>
  <c r="F72" i="112"/>
  <c r="G72" i="112" s="1"/>
  <c r="D72" i="112"/>
  <c r="C60" i="112"/>
  <c r="D84" i="112"/>
  <c r="D48" i="112"/>
  <c r="B63" i="77"/>
  <c r="B87" i="75"/>
  <c r="B74" i="77"/>
  <c r="B41" i="70"/>
  <c r="A50" i="82"/>
  <c r="K49" i="108"/>
  <c r="J37" i="108"/>
  <c r="H108" i="108"/>
  <c r="H60" i="108"/>
  <c r="G72" i="108"/>
  <c r="G108" i="108"/>
  <c r="G48" i="108"/>
  <c r="G84" i="108"/>
  <c r="G96" i="108"/>
  <c r="H72" i="108"/>
  <c r="H84" i="108"/>
  <c r="H96" i="108"/>
  <c r="H36" i="108"/>
  <c r="H48" i="108"/>
  <c r="G60" i="108"/>
  <c r="G36" i="108"/>
  <c r="A51" i="68"/>
  <c r="B63" i="78"/>
  <c r="B62" i="69"/>
  <c r="B74" i="78"/>
  <c r="A51" i="74"/>
  <c r="E61" i="106"/>
  <c r="A62" i="71"/>
  <c r="A72" i="82"/>
  <c r="A40" i="72"/>
  <c r="E85" i="106"/>
  <c r="J61" i="108"/>
  <c r="I61" i="108"/>
  <c r="B52" i="70"/>
  <c r="A73" i="71"/>
  <c r="A83" i="82"/>
  <c r="B63" i="70"/>
  <c r="B54" i="75"/>
  <c r="J73" i="108"/>
  <c r="E49" i="112"/>
  <c r="I49" i="35"/>
  <c r="H49" i="35"/>
  <c r="E85" i="15"/>
  <c r="E49" i="15"/>
  <c r="E73" i="15"/>
  <c r="K104" i="36"/>
  <c r="J104" i="36"/>
  <c r="I104" i="36"/>
  <c r="H104" i="36"/>
  <c r="D108" i="15"/>
  <c r="C48" i="15"/>
  <c r="C72" i="15"/>
  <c r="C96" i="15"/>
  <c r="D48" i="15"/>
  <c r="D72" i="15"/>
  <c r="D96" i="15"/>
  <c r="C36" i="15"/>
  <c r="C60" i="15"/>
  <c r="C84" i="15"/>
  <c r="C108" i="15"/>
  <c r="D36" i="15"/>
  <c r="D60" i="15"/>
  <c r="D84" i="15"/>
  <c r="I82" i="36"/>
  <c r="H82" i="36"/>
  <c r="K82" i="36"/>
  <c r="J82" i="36"/>
  <c r="I93" i="36"/>
  <c r="H93" i="36"/>
  <c r="K93" i="36"/>
  <c r="J93" i="36"/>
  <c r="E97" i="15"/>
  <c r="E37" i="15"/>
  <c r="H82" i="35"/>
  <c r="J82" i="35"/>
  <c r="K82" i="35"/>
  <c r="I82" i="35"/>
  <c r="E109" i="15"/>
  <c r="I93" i="35"/>
  <c r="J93" i="35"/>
  <c r="H93" i="35"/>
  <c r="K93" i="35"/>
  <c r="J104" i="35"/>
  <c r="H104" i="35"/>
  <c r="K104" i="35"/>
  <c r="I104" i="35"/>
  <c r="E61" i="15"/>
  <c r="I96" i="108" l="1"/>
  <c r="D29" i="87"/>
  <c r="D30" i="87"/>
  <c r="H48" i="36"/>
  <c r="H47" i="36"/>
  <c r="I69" i="35"/>
  <c r="D69" i="123"/>
  <c r="A60" i="120"/>
  <c r="D80" i="123"/>
  <c r="D91" i="123"/>
  <c r="D47" i="123"/>
  <c r="D58" i="123"/>
  <c r="A49" i="120"/>
  <c r="D35" i="123"/>
  <c r="D113" i="123"/>
  <c r="A71" i="120"/>
  <c r="D102" i="123"/>
  <c r="E48" i="123"/>
  <c r="A38" i="120"/>
  <c r="E60" i="38"/>
  <c r="E108" i="38"/>
  <c r="E72" i="38"/>
  <c r="E84" i="38"/>
  <c r="E36" i="38"/>
  <c r="D35" i="38"/>
  <c r="D107" i="38"/>
  <c r="D71" i="38"/>
  <c r="C107" i="38"/>
  <c r="C95" i="38"/>
  <c r="C83" i="38"/>
  <c r="D83" i="38"/>
  <c r="C59" i="38"/>
  <c r="C71" i="38"/>
  <c r="C35" i="38"/>
  <c r="D59" i="38"/>
  <c r="D95" i="38"/>
  <c r="C47" i="38"/>
  <c r="D47" i="38"/>
  <c r="E48" i="38"/>
  <c r="E96" i="38"/>
  <c r="H59" i="36"/>
  <c r="I70" i="36"/>
  <c r="H70" i="36"/>
  <c r="N43" i="117"/>
  <c r="N54" i="117"/>
  <c r="N32" i="117"/>
  <c r="E81" i="123"/>
  <c r="E36" i="123"/>
  <c r="H70" i="35"/>
  <c r="H59" i="35"/>
  <c r="E59" i="123"/>
  <c r="I59" i="36"/>
  <c r="A75" i="84"/>
  <c r="E103" i="123"/>
  <c r="A68" i="105"/>
  <c r="E92" i="123"/>
  <c r="E114" i="123"/>
  <c r="A57" i="105"/>
  <c r="A35" i="105"/>
  <c r="A86" i="84"/>
  <c r="A53" i="84"/>
  <c r="A46" i="105"/>
  <c r="A64" i="84"/>
  <c r="E70" i="123"/>
  <c r="J96" i="108"/>
  <c r="I37" i="35"/>
  <c r="H37" i="35"/>
  <c r="I37" i="36"/>
  <c r="H37" i="36"/>
  <c r="H58" i="35"/>
  <c r="K96" i="108"/>
  <c r="K60" i="108"/>
  <c r="E108" i="112"/>
  <c r="I48" i="108"/>
  <c r="I72" i="108"/>
  <c r="E36" i="106"/>
  <c r="K48" i="108"/>
  <c r="J84" i="108"/>
  <c r="E60" i="112"/>
  <c r="K72" i="108"/>
  <c r="K108" i="108"/>
  <c r="I36" i="108"/>
  <c r="E60" i="106"/>
  <c r="E60" i="107"/>
  <c r="E96" i="107"/>
  <c r="E108" i="106"/>
  <c r="E48" i="106"/>
  <c r="E96" i="112"/>
  <c r="B73" i="77"/>
  <c r="E48" i="112"/>
  <c r="A61" i="68"/>
  <c r="B73" i="78"/>
  <c r="J36" i="108"/>
  <c r="E84" i="112"/>
  <c r="B61" i="69"/>
  <c r="A59" i="80"/>
  <c r="A39" i="68"/>
  <c r="B51" i="77"/>
  <c r="E72" i="112"/>
  <c r="I60" i="108"/>
  <c r="A61" i="73"/>
  <c r="A61" i="71"/>
  <c r="A72" i="68"/>
  <c r="B84" i="78"/>
  <c r="E72" i="107"/>
  <c r="A39" i="71"/>
  <c r="A37" i="80"/>
  <c r="D107" i="112"/>
  <c r="F35" i="112"/>
  <c r="G35" i="112" s="1"/>
  <c r="C35" i="112"/>
  <c r="D83" i="112"/>
  <c r="D35" i="112"/>
  <c r="D59" i="112"/>
  <c r="D95" i="112"/>
  <c r="F95" i="112"/>
  <c r="G95" i="112" s="1"/>
  <c r="D71" i="112"/>
  <c r="F83" i="112"/>
  <c r="G83" i="112" s="1"/>
  <c r="D47" i="112"/>
  <c r="F59" i="112"/>
  <c r="G59" i="112" s="1"/>
  <c r="C95" i="112"/>
  <c r="F107" i="112"/>
  <c r="G107" i="112" s="1"/>
  <c r="F47" i="112"/>
  <c r="G47" i="112" s="1"/>
  <c r="C71" i="112"/>
  <c r="F71" i="112"/>
  <c r="G71" i="112" s="1"/>
  <c r="C59" i="112"/>
  <c r="C47" i="112"/>
  <c r="C83" i="112"/>
  <c r="C107" i="112"/>
  <c r="A39" i="72"/>
  <c r="F107" i="108"/>
  <c r="E47" i="108"/>
  <c r="F71" i="108"/>
  <c r="F35" i="108"/>
  <c r="F95" i="108"/>
  <c r="E107" i="108"/>
  <c r="E95" i="108"/>
  <c r="E83" i="108"/>
  <c r="F47" i="108"/>
  <c r="E59" i="108"/>
  <c r="F83" i="108"/>
  <c r="F59" i="108"/>
  <c r="E71" i="108"/>
  <c r="E35" i="108"/>
  <c r="B51" i="70"/>
  <c r="A60" i="82"/>
  <c r="A38" i="82"/>
  <c r="K36" i="108"/>
  <c r="J72" i="108"/>
  <c r="D107" i="106"/>
  <c r="C83" i="106"/>
  <c r="D95" i="106"/>
  <c r="D71" i="106"/>
  <c r="D35" i="106"/>
  <c r="D83" i="106"/>
  <c r="C71" i="106"/>
  <c r="C47" i="106"/>
  <c r="C59" i="106"/>
  <c r="C35" i="106"/>
  <c r="C95" i="106"/>
  <c r="C107" i="106"/>
  <c r="D59" i="106"/>
  <c r="D47" i="106"/>
  <c r="A50" i="72"/>
  <c r="E84" i="106"/>
  <c r="B42" i="75"/>
  <c r="B75" i="75"/>
  <c r="A72" i="74"/>
  <c r="B72" i="69"/>
  <c r="A70" i="80"/>
  <c r="E108" i="107"/>
  <c r="B40" i="70"/>
  <c r="A49" i="82"/>
  <c r="J108" i="108"/>
  <c r="I108" i="108"/>
  <c r="B62" i="78"/>
  <c r="B40" i="78"/>
  <c r="A72" i="73"/>
  <c r="A72" i="71"/>
  <c r="A82" i="82"/>
  <c r="A50" i="73"/>
  <c r="K84" i="108"/>
  <c r="I84" i="108"/>
  <c r="D71" i="107"/>
  <c r="D47" i="107"/>
  <c r="C59" i="107"/>
  <c r="C107" i="107"/>
  <c r="C71" i="107"/>
  <c r="C47" i="107"/>
  <c r="C35" i="107"/>
  <c r="D59" i="107"/>
  <c r="C83" i="107"/>
  <c r="D83" i="107"/>
  <c r="D35" i="107"/>
  <c r="D95" i="107"/>
  <c r="C95" i="107"/>
  <c r="D107" i="107"/>
  <c r="B50" i="69"/>
  <c r="B62" i="77"/>
  <c r="B40" i="77"/>
  <c r="A61" i="72"/>
  <c r="B73" i="70"/>
  <c r="E84" i="107"/>
  <c r="A50" i="74"/>
  <c r="B31" i="75"/>
  <c r="G47" i="108"/>
  <c r="G83" i="108"/>
  <c r="G95" i="108"/>
  <c r="H95" i="108"/>
  <c r="H71" i="108"/>
  <c r="H107" i="108"/>
  <c r="G35" i="108"/>
  <c r="G71" i="108"/>
  <c r="H59" i="108"/>
  <c r="G107" i="108"/>
  <c r="H47" i="108"/>
  <c r="H83" i="108"/>
  <c r="G59" i="108"/>
  <c r="H35" i="108"/>
  <c r="A50" i="68"/>
  <c r="A48" i="80"/>
  <c r="A83" i="73"/>
  <c r="A83" i="74"/>
  <c r="A39" i="74"/>
  <c r="A72" i="72"/>
  <c r="B53" i="75"/>
  <c r="A50" i="71"/>
  <c r="B86" i="75"/>
  <c r="E48" i="107"/>
  <c r="J60" i="108"/>
  <c r="J48" i="108"/>
  <c r="E36" i="112"/>
  <c r="B64" i="75"/>
  <c r="A61" i="74"/>
  <c r="E72" i="106"/>
  <c r="E96" i="106"/>
  <c r="A39" i="73"/>
  <c r="B62" i="70"/>
  <c r="A71" i="82"/>
  <c r="B84" i="77"/>
  <c r="E36" i="107"/>
  <c r="B39" i="69"/>
  <c r="B51" i="78"/>
  <c r="H48" i="35"/>
  <c r="I48" i="35"/>
  <c r="E36" i="15"/>
  <c r="E96" i="15"/>
  <c r="I92" i="35"/>
  <c r="H92" i="35"/>
  <c r="J92" i="35"/>
  <c r="K92" i="35"/>
  <c r="D107" i="15"/>
  <c r="C47" i="15"/>
  <c r="C71" i="15"/>
  <c r="C95" i="15"/>
  <c r="D35" i="15"/>
  <c r="D59" i="15"/>
  <c r="D83" i="15"/>
  <c r="C35" i="15"/>
  <c r="C59" i="15"/>
  <c r="C83" i="15"/>
  <c r="C107" i="15"/>
  <c r="D47" i="15"/>
  <c r="D71" i="15"/>
  <c r="D95" i="15"/>
  <c r="I81" i="35"/>
  <c r="J81" i="35"/>
  <c r="H81" i="35"/>
  <c r="K81" i="35"/>
  <c r="E60" i="15"/>
  <c r="E48" i="15"/>
  <c r="J103" i="35"/>
  <c r="H103" i="35"/>
  <c r="K103" i="35"/>
  <c r="I103" i="35"/>
  <c r="K103" i="36"/>
  <c r="J103" i="36"/>
  <c r="I103" i="36"/>
  <c r="H103" i="36"/>
  <c r="E84" i="15"/>
  <c r="E72" i="15"/>
  <c r="K92" i="36"/>
  <c r="J92" i="36"/>
  <c r="I92" i="36"/>
  <c r="H92" i="36"/>
  <c r="I81" i="36"/>
  <c r="H81" i="36"/>
  <c r="K81" i="36"/>
  <c r="J81" i="36"/>
  <c r="E108" i="15"/>
  <c r="I47" i="36" l="1"/>
  <c r="H69" i="35"/>
  <c r="I68" i="36"/>
  <c r="I46" i="36"/>
  <c r="E47" i="123"/>
  <c r="D46" i="123"/>
  <c r="D57" i="123"/>
  <c r="D90" i="123"/>
  <c r="A37" i="120"/>
  <c r="I57" i="35"/>
  <c r="D79" i="123"/>
  <c r="A48" i="120"/>
  <c r="D68" i="123"/>
  <c r="A59" i="120"/>
  <c r="D34" i="123"/>
  <c r="D101" i="123"/>
  <c r="E71" i="38"/>
  <c r="E59" i="38"/>
  <c r="E83" i="38"/>
  <c r="E47" i="38"/>
  <c r="E35" i="38"/>
  <c r="E107" i="38"/>
  <c r="E95" i="38"/>
  <c r="D70" i="38"/>
  <c r="D34" i="38"/>
  <c r="D46" i="38"/>
  <c r="C106" i="38"/>
  <c r="C94" i="38"/>
  <c r="C82" i="38"/>
  <c r="C58" i="38"/>
  <c r="C70" i="38"/>
  <c r="C46" i="38"/>
  <c r="D106" i="38"/>
  <c r="C34" i="38"/>
  <c r="D94" i="38"/>
  <c r="D82" i="38"/>
  <c r="D58" i="38"/>
  <c r="I58" i="36"/>
  <c r="H58" i="36"/>
  <c r="I69" i="36"/>
  <c r="H69" i="36"/>
  <c r="N53" i="117"/>
  <c r="N31" i="117"/>
  <c r="N42" i="117"/>
  <c r="E91" i="123"/>
  <c r="H68" i="35"/>
  <c r="E35" i="123"/>
  <c r="A63" i="84"/>
  <c r="E58" i="123"/>
  <c r="E69" i="123"/>
  <c r="E113" i="123"/>
  <c r="A74" i="84"/>
  <c r="E102" i="123"/>
  <c r="E80" i="123"/>
  <c r="A34" i="105"/>
  <c r="A45" i="105"/>
  <c r="A52" i="84"/>
  <c r="B30" i="75"/>
  <c r="A56" i="105"/>
  <c r="J83" i="108"/>
  <c r="I36" i="35"/>
  <c r="I58" i="35"/>
  <c r="H36" i="35"/>
  <c r="H36" i="36"/>
  <c r="I36" i="36"/>
  <c r="J95" i="108"/>
  <c r="I47" i="108"/>
  <c r="I35" i="108"/>
  <c r="E95" i="112"/>
  <c r="K83" i="108"/>
  <c r="K95" i="108"/>
  <c r="J107" i="108"/>
  <c r="E71" i="107"/>
  <c r="J71" i="108"/>
  <c r="E107" i="106"/>
  <c r="K107" i="108"/>
  <c r="E107" i="107"/>
  <c r="E71" i="112"/>
  <c r="E107" i="112"/>
  <c r="J59" i="108"/>
  <c r="E83" i="106"/>
  <c r="E35" i="106"/>
  <c r="K47" i="108"/>
  <c r="I71" i="108"/>
  <c r="E59" i="112"/>
  <c r="I59" i="108"/>
  <c r="I83" i="108"/>
  <c r="B74" i="75"/>
  <c r="A49" i="74"/>
  <c r="I95" i="108"/>
  <c r="A49" i="73"/>
  <c r="D37" i="87"/>
  <c r="D41" i="87"/>
  <c r="D42" i="87"/>
  <c r="B44" i="87" s="1"/>
  <c r="D39" i="87"/>
  <c r="D35" i="87"/>
  <c r="D31" i="87"/>
  <c r="D36" i="87"/>
  <c r="D32" i="87"/>
  <c r="D33" i="87"/>
  <c r="D38" i="87"/>
  <c r="D40" i="87"/>
  <c r="D34" i="87"/>
  <c r="K59" i="108"/>
  <c r="J47" i="108"/>
  <c r="E95" i="107"/>
  <c r="B60" i="69"/>
  <c r="B72" i="78"/>
  <c r="A60" i="73"/>
  <c r="E82" i="108"/>
  <c r="F70" i="108"/>
  <c r="F106" i="108"/>
  <c r="E70" i="108"/>
  <c r="E58" i="108"/>
  <c r="E106" i="108"/>
  <c r="F94" i="108"/>
  <c r="F58" i="108"/>
  <c r="F46" i="108"/>
  <c r="F82" i="108"/>
  <c r="F34" i="108"/>
  <c r="E94" i="108"/>
  <c r="E46" i="108"/>
  <c r="E34" i="108"/>
  <c r="E47" i="106"/>
  <c r="D94" i="106"/>
  <c r="C94" i="106"/>
  <c r="C70" i="106"/>
  <c r="D106" i="106"/>
  <c r="D70" i="106"/>
  <c r="D82" i="106"/>
  <c r="C106" i="106"/>
  <c r="C46" i="106"/>
  <c r="D58" i="106"/>
  <c r="C58" i="106"/>
  <c r="D46" i="106"/>
  <c r="D34" i="106"/>
  <c r="C82" i="106"/>
  <c r="C34" i="106"/>
  <c r="B39" i="77"/>
  <c r="B38" i="69"/>
  <c r="B50" i="78"/>
  <c r="B52" i="75"/>
  <c r="A71" i="73"/>
  <c r="B41" i="75"/>
  <c r="B72" i="77"/>
  <c r="B63" i="75"/>
  <c r="B39" i="78"/>
  <c r="E35" i="107"/>
  <c r="A60" i="68"/>
  <c r="A58" i="80"/>
  <c r="B61" i="77"/>
  <c r="E59" i="106"/>
  <c r="E35" i="112"/>
  <c r="D106" i="107"/>
  <c r="D46" i="107"/>
  <c r="D82" i="107"/>
  <c r="D58" i="107"/>
  <c r="D34" i="107"/>
  <c r="D94" i="107"/>
  <c r="C106" i="107"/>
  <c r="C94" i="107"/>
  <c r="C82" i="107"/>
  <c r="D70" i="107"/>
  <c r="C70" i="107"/>
  <c r="C58" i="107"/>
  <c r="C46" i="107"/>
  <c r="C34" i="107"/>
  <c r="A38" i="68"/>
  <c r="B50" i="77"/>
  <c r="A49" i="72"/>
  <c r="A60" i="74"/>
  <c r="H94" i="108"/>
  <c r="G70" i="108"/>
  <c r="H82" i="108"/>
  <c r="G34" i="108"/>
  <c r="H46" i="108"/>
  <c r="G106" i="108"/>
  <c r="H34" i="108"/>
  <c r="H58" i="108"/>
  <c r="G94" i="108"/>
  <c r="G58" i="108"/>
  <c r="G46" i="108"/>
  <c r="H106" i="108"/>
  <c r="G82" i="108"/>
  <c r="H70" i="108"/>
  <c r="K35" i="108"/>
  <c r="J35" i="108"/>
  <c r="E83" i="107"/>
  <c r="E47" i="107"/>
  <c r="A60" i="71"/>
  <c r="A70" i="82"/>
  <c r="B49" i="69"/>
  <c r="B61" i="78"/>
  <c r="E71" i="106"/>
  <c r="E83" i="112"/>
  <c r="A38" i="74"/>
  <c r="A38" i="71"/>
  <c r="A36" i="80"/>
  <c r="A49" i="71"/>
  <c r="B61" i="70"/>
  <c r="A49" i="68"/>
  <c r="A47" i="80"/>
  <c r="E95" i="106"/>
  <c r="I107" i="108"/>
  <c r="E47" i="112"/>
  <c r="D58" i="112"/>
  <c r="D70" i="112"/>
  <c r="D34" i="112"/>
  <c r="F46" i="112"/>
  <c r="G46" i="112" s="1"/>
  <c r="F106" i="112"/>
  <c r="G106" i="112" s="1"/>
  <c r="C106" i="112"/>
  <c r="C58" i="112"/>
  <c r="F82" i="112"/>
  <c r="G82" i="112" s="1"/>
  <c r="C82" i="112"/>
  <c r="D46" i="112"/>
  <c r="F58" i="112"/>
  <c r="G58" i="112" s="1"/>
  <c r="C94" i="112"/>
  <c r="F94" i="112"/>
  <c r="G94" i="112" s="1"/>
  <c r="F34" i="112"/>
  <c r="G34" i="112" s="1"/>
  <c r="C70" i="112"/>
  <c r="C34" i="112"/>
  <c r="D106" i="112"/>
  <c r="C46" i="112"/>
  <c r="F70" i="112"/>
  <c r="G70" i="112" s="1"/>
  <c r="D82" i="112"/>
  <c r="D94" i="112"/>
  <c r="A37" i="82"/>
  <c r="B39" i="70"/>
  <c r="A48" i="82"/>
  <c r="K71" i="108"/>
  <c r="E59" i="107"/>
  <c r="A60" i="72"/>
  <c r="A71" i="74"/>
  <c r="B50" i="70"/>
  <c r="A59" i="82"/>
  <c r="A38" i="73"/>
  <c r="A38" i="72"/>
  <c r="I47" i="35"/>
  <c r="H47" i="35"/>
  <c r="E107" i="15"/>
  <c r="E95" i="15"/>
  <c r="E59" i="15"/>
  <c r="I102" i="36"/>
  <c r="H102" i="36"/>
  <c r="K102" i="36"/>
  <c r="J102" i="36"/>
  <c r="E47" i="15"/>
  <c r="K80" i="36"/>
  <c r="J80" i="36"/>
  <c r="I80" i="36"/>
  <c r="H80" i="36"/>
  <c r="E71" i="15"/>
  <c r="D106" i="15"/>
  <c r="D34" i="15"/>
  <c r="D58" i="15"/>
  <c r="D82" i="15"/>
  <c r="C46" i="15"/>
  <c r="C70" i="15"/>
  <c r="C94" i="15"/>
  <c r="D46" i="15"/>
  <c r="D70" i="15"/>
  <c r="D94" i="15"/>
  <c r="C34" i="15"/>
  <c r="C58" i="15"/>
  <c r="C82" i="15"/>
  <c r="C106" i="15"/>
  <c r="E83" i="15"/>
  <c r="K91" i="36"/>
  <c r="J91" i="36"/>
  <c r="I91" i="36"/>
  <c r="H91" i="36"/>
  <c r="I91" i="35"/>
  <c r="J91" i="35"/>
  <c r="H91" i="35"/>
  <c r="K91" i="35"/>
  <c r="E35" i="15"/>
  <c r="J80" i="35"/>
  <c r="H80" i="35"/>
  <c r="K80" i="35"/>
  <c r="I80" i="35"/>
  <c r="J102" i="35"/>
  <c r="K102" i="35"/>
  <c r="I102" i="35"/>
  <c r="H102" i="35"/>
  <c r="H68" i="36" l="1"/>
  <c r="H46" i="36"/>
  <c r="H67" i="36"/>
  <c r="I56" i="36"/>
  <c r="H57" i="35"/>
  <c r="H45" i="36"/>
  <c r="E46" i="123"/>
  <c r="D45" i="123"/>
  <c r="A36" i="120"/>
  <c r="D78" i="123"/>
  <c r="D89" i="123"/>
  <c r="D56" i="123"/>
  <c r="D33" i="123"/>
  <c r="A47" i="120"/>
  <c r="D67" i="123"/>
  <c r="I56" i="35"/>
  <c r="E94" i="38"/>
  <c r="E70" i="38"/>
  <c r="D69" i="38"/>
  <c r="D105" i="38"/>
  <c r="C57" i="38"/>
  <c r="D81" i="38"/>
  <c r="D45" i="38"/>
  <c r="D57" i="38"/>
  <c r="C33" i="38"/>
  <c r="D33" i="38"/>
  <c r="C93" i="38"/>
  <c r="C105" i="38"/>
  <c r="C69" i="38"/>
  <c r="D93" i="38"/>
  <c r="C45" i="38"/>
  <c r="C81" i="38"/>
  <c r="E58" i="38"/>
  <c r="E82" i="38"/>
  <c r="E46" i="38"/>
  <c r="E106" i="38"/>
  <c r="E34" i="38"/>
  <c r="I68" i="35"/>
  <c r="I57" i="36"/>
  <c r="H57" i="36"/>
  <c r="N52" i="117"/>
  <c r="N41" i="117"/>
  <c r="N30" i="117"/>
  <c r="E79" i="123"/>
  <c r="E90" i="123"/>
  <c r="E57" i="123"/>
  <c r="E101" i="123"/>
  <c r="A51" i="84"/>
  <c r="A33" i="105"/>
  <c r="E34" i="123"/>
  <c r="B29" i="75"/>
  <c r="A62" i="84"/>
  <c r="E68" i="123"/>
  <c r="A44" i="105"/>
  <c r="H35" i="35"/>
  <c r="I35" i="36"/>
  <c r="H35" i="36"/>
  <c r="I35" i="35"/>
  <c r="E82" i="112"/>
  <c r="E34" i="112"/>
  <c r="I67" i="35"/>
  <c r="E70" i="106"/>
  <c r="E34" i="106"/>
  <c r="K34" i="108"/>
  <c r="E82" i="107"/>
  <c r="E34" i="107"/>
  <c r="E46" i="107"/>
  <c r="K82" i="108"/>
  <c r="E46" i="106"/>
  <c r="E94" i="112"/>
  <c r="E58" i="106"/>
  <c r="E94" i="106"/>
  <c r="E106" i="106"/>
  <c r="I106" i="108"/>
  <c r="A36" i="82"/>
  <c r="E70" i="107"/>
  <c r="B62" i="75"/>
  <c r="J82" i="108"/>
  <c r="I82" i="108"/>
  <c r="J70" i="108"/>
  <c r="I70" i="108"/>
  <c r="A37" i="73"/>
  <c r="G45" i="108"/>
  <c r="H57" i="108"/>
  <c r="H93" i="108"/>
  <c r="G57" i="108"/>
  <c r="G105" i="108"/>
  <c r="G93" i="108"/>
  <c r="H45" i="108"/>
  <c r="H105" i="108"/>
  <c r="G81" i="108"/>
  <c r="G69" i="108"/>
  <c r="H81" i="108"/>
  <c r="G33" i="108"/>
  <c r="H69" i="108"/>
  <c r="H33" i="108"/>
  <c r="D105" i="106"/>
  <c r="C93" i="106"/>
  <c r="D81" i="106"/>
  <c r="D45" i="106"/>
  <c r="D57" i="106"/>
  <c r="C105" i="106"/>
  <c r="C81" i="106"/>
  <c r="C45" i="106"/>
  <c r="D33" i="106"/>
  <c r="C57" i="106"/>
  <c r="D93" i="106"/>
  <c r="D69" i="106"/>
  <c r="C69" i="106"/>
  <c r="C33" i="106"/>
  <c r="A37" i="72"/>
  <c r="K58" i="108"/>
  <c r="E106" i="107"/>
  <c r="A48" i="72"/>
  <c r="J46" i="108"/>
  <c r="I46" i="108"/>
  <c r="B38" i="77"/>
  <c r="A48" i="71"/>
  <c r="J34" i="108"/>
  <c r="I34" i="108"/>
  <c r="D81" i="107"/>
  <c r="C69" i="107"/>
  <c r="D69" i="107"/>
  <c r="C81" i="107"/>
  <c r="D45" i="107"/>
  <c r="C93" i="107"/>
  <c r="C33" i="107"/>
  <c r="C45" i="107"/>
  <c r="C105" i="107"/>
  <c r="D33" i="107"/>
  <c r="D93" i="107"/>
  <c r="D105" i="107"/>
  <c r="D57" i="107"/>
  <c r="C57" i="107"/>
  <c r="E46" i="112"/>
  <c r="E70" i="112"/>
  <c r="A48" i="74"/>
  <c r="K70" i="108"/>
  <c r="J106" i="108"/>
  <c r="A48" i="68"/>
  <c r="B60" i="78"/>
  <c r="J94" i="108"/>
  <c r="I94" i="108"/>
  <c r="E58" i="107"/>
  <c r="A37" i="71"/>
  <c r="A47" i="82"/>
  <c r="A59" i="73"/>
  <c r="A59" i="74"/>
  <c r="A48" i="73"/>
  <c r="K94" i="108"/>
  <c r="B51" i="75"/>
  <c r="B60" i="77"/>
  <c r="E106" i="112"/>
  <c r="E58" i="112"/>
  <c r="B40" i="75"/>
  <c r="C57" i="112"/>
  <c r="D69" i="112"/>
  <c r="C45" i="112"/>
  <c r="C33" i="112"/>
  <c r="C93" i="112"/>
  <c r="D33" i="112"/>
  <c r="F93" i="112"/>
  <c r="G93" i="112" s="1"/>
  <c r="C69" i="112"/>
  <c r="F45" i="112"/>
  <c r="G45" i="112" s="1"/>
  <c r="F105" i="112"/>
  <c r="G105" i="112" s="1"/>
  <c r="F69" i="112"/>
  <c r="G69" i="112" s="1"/>
  <c r="F81" i="112"/>
  <c r="G81" i="112" s="1"/>
  <c r="D93" i="112"/>
  <c r="F57" i="112"/>
  <c r="G57" i="112" s="1"/>
  <c r="D81" i="112"/>
  <c r="C105" i="112"/>
  <c r="F33" i="112"/>
  <c r="G33" i="112" s="1"/>
  <c r="D57" i="112"/>
  <c r="C81" i="112"/>
  <c r="D105" i="112"/>
  <c r="D45" i="112"/>
  <c r="B37" i="69"/>
  <c r="B49" i="78"/>
  <c r="K46" i="108"/>
  <c r="E94" i="107"/>
  <c r="B48" i="69"/>
  <c r="A46" i="80"/>
  <c r="B38" i="70"/>
  <c r="A35" i="80"/>
  <c r="A37" i="74"/>
  <c r="F69" i="108"/>
  <c r="F93" i="108"/>
  <c r="E57" i="108"/>
  <c r="E93" i="108"/>
  <c r="F45" i="108"/>
  <c r="E33" i="108"/>
  <c r="E81" i="108"/>
  <c r="E45" i="108"/>
  <c r="F33" i="108"/>
  <c r="F105" i="108"/>
  <c r="F57" i="108"/>
  <c r="F81" i="108"/>
  <c r="E69" i="108"/>
  <c r="E105" i="108"/>
  <c r="J58" i="108"/>
  <c r="I58" i="108"/>
  <c r="B38" i="78"/>
  <c r="A37" i="68"/>
  <c r="B49" i="77"/>
  <c r="K106" i="108"/>
  <c r="B49" i="70"/>
  <c r="A58" i="82"/>
  <c r="E82" i="106"/>
  <c r="I46" i="35"/>
  <c r="H46" i="35"/>
  <c r="E46" i="15"/>
  <c r="E58" i="15"/>
  <c r="K79" i="36"/>
  <c r="J79" i="36"/>
  <c r="I79" i="36"/>
  <c r="H79" i="36"/>
  <c r="H90" i="35"/>
  <c r="J90" i="35"/>
  <c r="K90" i="35"/>
  <c r="I90" i="35"/>
  <c r="I101" i="36"/>
  <c r="H101" i="36"/>
  <c r="K101" i="36"/>
  <c r="J101" i="36"/>
  <c r="J79" i="35"/>
  <c r="H79" i="35"/>
  <c r="K79" i="35"/>
  <c r="I79" i="35"/>
  <c r="I101" i="35"/>
  <c r="J101" i="35"/>
  <c r="H101" i="35"/>
  <c r="K101" i="35"/>
  <c r="I90" i="36"/>
  <c r="H90" i="36"/>
  <c r="K90" i="36"/>
  <c r="J90" i="36"/>
  <c r="E70" i="15"/>
  <c r="E106" i="15"/>
  <c r="D105" i="15"/>
  <c r="D33" i="15"/>
  <c r="D57" i="15"/>
  <c r="D81" i="15"/>
  <c r="C45" i="15"/>
  <c r="C69" i="15"/>
  <c r="C93" i="15"/>
  <c r="D45" i="15"/>
  <c r="D69" i="15"/>
  <c r="D93" i="15"/>
  <c r="C33" i="15"/>
  <c r="C57" i="15"/>
  <c r="C81" i="15"/>
  <c r="C105" i="15"/>
  <c r="E94" i="15"/>
  <c r="E34" i="15"/>
  <c r="E82" i="15"/>
  <c r="I67" i="36" l="1"/>
  <c r="H56" i="36"/>
  <c r="I45" i="36"/>
  <c r="E45" i="123"/>
  <c r="H66" i="36"/>
  <c r="H44" i="36"/>
  <c r="D32" i="123"/>
  <c r="D55" i="123"/>
  <c r="H56" i="35"/>
  <c r="A35" i="120"/>
  <c r="D66" i="123"/>
  <c r="I55" i="36"/>
  <c r="D77" i="123"/>
  <c r="D44" i="123"/>
  <c r="E93" i="38"/>
  <c r="E81" i="38"/>
  <c r="E33" i="38"/>
  <c r="D68" i="38"/>
  <c r="C68" i="38"/>
  <c r="D92" i="38"/>
  <c r="D56" i="38"/>
  <c r="C56" i="38"/>
  <c r="C44" i="38"/>
  <c r="D44" i="38"/>
  <c r="D32" i="38"/>
  <c r="C104" i="38"/>
  <c r="D104" i="38"/>
  <c r="C92" i="38"/>
  <c r="C80" i="38"/>
  <c r="C32" i="38"/>
  <c r="D80" i="38"/>
  <c r="E57" i="38"/>
  <c r="E45" i="38"/>
  <c r="E105" i="38"/>
  <c r="E69" i="38"/>
  <c r="N29" i="117"/>
  <c r="N40" i="117"/>
  <c r="E93" i="112"/>
  <c r="E67" i="123"/>
  <c r="E78" i="123"/>
  <c r="A50" i="84"/>
  <c r="E33" i="123"/>
  <c r="I55" i="35"/>
  <c r="E56" i="123"/>
  <c r="E89" i="123"/>
  <c r="B28" i="75"/>
  <c r="A32" i="105"/>
  <c r="H34" i="35"/>
  <c r="I34" i="36"/>
  <c r="H34" i="36"/>
  <c r="I34" i="35"/>
  <c r="H67" i="35"/>
  <c r="H66" i="35"/>
  <c r="K33" i="108"/>
  <c r="E105" i="107"/>
  <c r="E33" i="112"/>
  <c r="E57" i="112"/>
  <c r="E81" i="112"/>
  <c r="E33" i="107"/>
  <c r="I45" i="108"/>
  <c r="I33" i="108"/>
  <c r="E45" i="112"/>
  <c r="E69" i="106"/>
  <c r="E45" i="106"/>
  <c r="K57" i="108"/>
  <c r="E81" i="106"/>
  <c r="K105" i="108"/>
  <c r="J57" i="108"/>
  <c r="I57" i="108"/>
  <c r="E105" i="112"/>
  <c r="A35" i="82"/>
  <c r="B50" i="75"/>
  <c r="J105" i="108"/>
  <c r="I105" i="108"/>
  <c r="J93" i="108"/>
  <c r="I93" i="108"/>
  <c r="A36" i="74"/>
  <c r="E93" i="107"/>
  <c r="E69" i="107"/>
  <c r="A47" i="74"/>
  <c r="K69" i="108"/>
  <c r="I69" i="108"/>
  <c r="E69" i="112"/>
  <c r="G92" i="108"/>
  <c r="H56" i="108"/>
  <c r="H44" i="108"/>
  <c r="H32" i="108"/>
  <c r="G104" i="108"/>
  <c r="H92" i="108"/>
  <c r="G32" i="108"/>
  <c r="H104" i="108"/>
  <c r="G56" i="108"/>
  <c r="G44" i="108"/>
  <c r="G68" i="108"/>
  <c r="G80" i="108"/>
  <c r="H80" i="108"/>
  <c r="H68" i="108"/>
  <c r="C80" i="107"/>
  <c r="D104" i="107"/>
  <c r="D92" i="107"/>
  <c r="C56" i="107"/>
  <c r="D80" i="107"/>
  <c r="D68" i="107"/>
  <c r="C92" i="107"/>
  <c r="D56" i="107"/>
  <c r="C44" i="107"/>
  <c r="C32" i="107"/>
  <c r="C68" i="107"/>
  <c r="D32" i="107"/>
  <c r="C104" i="107"/>
  <c r="D44" i="107"/>
  <c r="A47" i="73"/>
  <c r="J33" i="108"/>
  <c r="B39" i="75"/>
  <c r="E44" i="108"/>
  <c r="E104" i="108"/>
  <c r="F92" i="108"/>
  <c r="E32" i="108"/>
  <c r="F56" i="108"/>
  <c r="F68" i="108"/>
  <c r="F44" i="108"/>
  <c r="E68" i="108"/>
  <c r="F32" i="108"/>
  <c r="F104" i="108"/>
  <c r="E92" i="108"/>
  <c r="E56" i="108"/>
  <c r="E80" i="108"/>
  <c r="F80" i="108"/>
  <c r="C56" i="106"/>
  <c r="C44" i="106"/>
  <c r="C80" i="106"/>
  <c r="D104" i="106"/>
  <c r="D32" i="106"/>
  <c r="D44" i="106"/>
  <c r="D68" i="106"/>
  <c r="C104" i="106"/>
  <c r="D56" i="106"/>
  <c r="C92" i="106"/>
  <c r="D92" i="106"/>
  <c r="C68" i="106"/>
  <c r="C32" i="106"/>
  <c r="D80" i="106"/>
  <c r="E81" i="107"/>
  <c r="A36" i="72"/>
  <c r="E57" i="106"/>
  <c r="K81" i="108"/>
  <c r="K93" i="108"/>
  <c r="B37" i="78"/>
  <c r="A36" i="68"/>
  <c r="B48" i="77"/>
  <c r="J69" i="108"/>
  <c r="B37" i="77"/>
  <c r="C56" i="112"/>
  <c r="D32" i="112"/>
  <c r="F56" i="112"/>
  <c r="G56" i="112" s="1"/>
  <c r="C32" i="112"/>
  <c r="D92" i="112"/>
  <c r="F92" i="112"/>
  <c r="G92" i="112" s="1"/>
  <c r="D68" i="112"/>
  <c r="F68" i="112"/>
  <c r="G68" i="112" s="1"/>
  <c r="C80" i="112"/>
  <c r="C44" i="112"/>
  <c r="F104" i="112"/>
  <c r="G104" i="112" s="1"/>
  <c r="F44" i="112"/>
  <c r="G44" i="112" s="1"/>
  <c r="C68" i="112"/>
  <c r="C104" i="112"/>
  <c r="D44" i="112"/>
  <c r="D104" i="112"/>
  <c r="C92" i="112"/>
  <c r="F80" i="112"/>
  <c r="G80" i="112" s="1"/>
  <c r="D80" i="112"/>
  <c r="F32" i="112"/>
  <c r="G32" i="112" s="1"/>
  <c r="D56" i="112"/>
  <c r="B36" i="69"/>
  <c r="B48" i="78"/>
  <c r="E93" i="106"/>
  <c r="J81" i="108"/>
  <c r="J45" i="108"/>
  <c r="B37" i="70"/>
  <c r="A34" i="80"/>
  <c r="I81" i="108"/>
  <c r="A36" i="73"/>
  <c r="E57" i="107"/>
  <c r="E45" i="107"/>
  <c r="A36" i="71"/>
  <c r="A46" i="82"/>
  <c r="E33" i="106"/>
  <c r="E105" i="106"/>
  <c r="K45" i="108"/>
  <c r="I45" i="35"/>
  <c r="H45" i="35"/>
  <c r="E105" i="15"/>
  <c r="E45" i="15"/>
  <c r="E93" i="15"/>
  <c r="E81" i="15"/>
  <c r="E33" i="15"/>
  <c r="I89" i="35"/>
  <c r="J89" i="35"/>
  <c r="H89" i="35"/>
  <c r="K89" i="35"/>
  <c r="I78" i="36"/>
  <c r="H78" i="36"/>
  <c r="K78" i="36"/>
  <c r="J78" i="36"/>
  <c r="E69" i="15"/>
  <c r="I89" i="36"/>
  <c r="H89" i="36"/>
  <c r="K89" i="36"/>
  <c r="J89" i="36"/>
  <c r="E57" i="15"/>
  <c r="D104" i="15"/>
  <c r="C32" i="15"/>
  <c r="C56" i="15"/>
  <c r="C80" i="15"/>
  <c r="C104" i="15"/>
  <c r="D32" i="15"/>
  <c r="D56" i="15"/>
  <c r="D80" i="15"/>
  <c r="C44" i="15"/>
  <c r="C68" i="15"/>
  <c r="C92" i="15"/>
  <c r="D44" i="15"/>
  <c r="D68" i="15"/>
  <c r="D92" i="15"/>
  <c r="J78" i="35"/>
  <c r="K78" i="35"/>
  <c r="I78" i="35"/>
  <c r="H78" i="35"/>
  <c r="I66" i="36" l="1"/>
  <c r="E36" i="120"/>
  <c r="I44" i="36"/>
  <c r="H54" i="36"/>
  <c r="I43" i="36"/>
  <c r="I65" i="36"/>
  <c r="D54" i="123"/>
  <c r="D65" i="123"/>
  <c r="D43" i="123"/>
  <c r="E48" i="120"/>
  <c r="E81" i="120"/>
  <c r="E72" i="120"/>
  <c r="E60" i="120"/>
  <c r="E69" i="120"/>
  <c r="E57" i="120"/>
  <c r="E44" i="123"/>
  <c r="H55" i="36"/>
  <c r="D31" i="123"/>
  <c r="E45" i="120"/>
  <c r="E80" i="38"/>
  <c r="E68" i="38"/>
  <c r="E44" i="38"/>
  <c r="E32" i="38"/>
  <c r="E56" i="38"/>
  <c r="C67" i="38"/>
  <c r="C79" i="38"/>
  <c r="C43" i="38"/>
  <c r="D67" i="38"/>
  <c r="D103" i="38"/>
  <c r="C55" i="38"/>
  <c r="D79" i="38"/>
  <c r="D43" i="38"/>
  <c r="D55" i="38"/>
  <c r="D31" i="38"/>
  <c r="C31" i="38"/>
  <c r="C91" i="38"/>
  <c r="C103" i="38"/>
  <c r="D91" i="38"/>
  <c r="E92" i="38"/>
  <c r="E104" i="38"/>
  <c r="I54" i="35"/>
  <c r="I104" i="108"/>
  <c r="E47" i="82"/>
  <c r="E71" i="80"/>
  <c r="E80" i="80"/>
  <c r="E59" i="80"/>
  <c r="E68" i="80"/>
  <c r="E96" i="84"/>
  <c r="E84" i="84"/>
  <c r="E95" i="84"/>
  <c r="E83" i="84"/>
  <c r="E72" i="84"/>
  <c r="E94" i="84"/>
  <c r="E71" i="84"/>
  <c r="E93" i="84"/>
  <c r="E60" i="84"/>
  <c r="E70" i="84"/>
  <c r="E59" i="84"/>
  <c r="E92" i="84"/>
  <c r="E81" i="84"/>
  <c r="E80" i="84"/>
  <c r="E58" i="84"/>
  <c r="E69" i="84"/>
  <c r="E91" i="84"/>
  <c r="E57" i="84"/>
  <c r="E79" i="84"/>
  <c r="E68" i="84"/>
  <c r="E90" i="84"/>
  <c r="E56" i="84"/>
  <c r="E89" i="84"/>
  <c r="E67" i="84"/>
  <c r="E78" i="84"/>
  <c r="E77" i="84"/>
  <c r="E66" i="84"/>
  <c r="E88" i="84"/>
  <c r="E55" i="84"/>
  <c r="E76" i="84"/>
  <c r="E87" i="84"/>
  <c r="E65" i="84"/>
  <c r="E75" i="84"/>
  <c r="E53" i="84"/>
  <c r="E64" i="84"/>
  <c r="E82" i="84"/>
  <c r="E63" i="84"/>
  <c r="E52" i="84"/>
  <c r="E82" i="68"/>
  <c r="E70" i="68"/>
  <c r="E58" i="68"/>
  <c r="E46" i="68"/>
  <c r="E73" i="68"/>
  <c r="E61" i="68"/>
  <c r="E49" i="68"/>
  <c r="E51" i="84"/>
  <c r="N28" i="117"/>
  <c r="E78" i="105"/>
  <c r="E66" i="105"/>
  <c r="E77" i="105"/>
  <c r="E76" i="105"/>
  <c r="E65" i="105"/>
  <c r="E54" i="105"/>
  <c r="E53" i="105"/>
  <c r="E64" i="105"/>
  <c r="E75" i="105"/>
  <c r="E42" i="105"/>
  <c r="E41" i="105"/>
  <c r="E63" i="105"/>
  <c r="E52" i="105"/>
  <c r="E74" i="105"/>
  <c r="E73" i="105"/>
  <c r="E51" i="105"/>
  <c r="E40" i="105"/>
  <c r="E62" i="105"/>
  <c r="E39" i="105"/>
  <c r="E72" i="105"/>
  <c r="E50" i="105"/>
  <c r="E61" i="105"/>
  <c r="E49" i="105"/>
  <c r="E38" i="105"/>
  <c r="E60" i="105"/>
  <c r="E71" i="105"/>
  <c r="E37" i="105"/>
  <c r="E48" i="105"/>
  <c r="E70" i="105"/>
  <c r="E59" i="105"/>
  <c r="E58" i="105"/>
  <c r="E47" i="105"/>
  <c r="E36" i="105"/>
  <c r="E69" i="105"/>
  <c r="E57" i="105"/>
  <c r="E35" i="105"/>
  <c r="E46" i="105"/>
  <c r="E45" i="105"/>
  <c r="E34" i="105"/>
  <c r="E37" i="68"/>
  <c r="E92" i="82"/>
  <c r="E80" i="82"/>
  <c r="E68" i="82"/>
  <c r="E56" i="82"/>
  <c r="E83" i="82"/>
  <c r="E71" i="82"/>
  <c r="E59" i="82"/>
  <c r="E47" i="80"/>
  <c r="E33" i="105"/>
  <c r="E37" i="71"/>
  <c r="E56" i="80"/>
  <c r="E54" i="84"/>
  <c r="E56" i="106"/>
  <c r="E44" i="80"/>
  <c r="E35" i="80"/>
  <c r="H55" i="35"/>
  <c r="E77" i="123"/>
  <c r="E66" i="123"/>
  <c r="E48" i="74"/>
  <c r="B27" i="75"/>
  <c r="E32" i="123"/>
  <c r="E55" i="123"/>
  <c r="E93" i="74"/>
  <c r="E81" i="74"/>
  <c r="E92" i="74"/>
  <c r="E80" i="74"/>
  <c r="E69" i="74"/>
  <c r="E91" i="74"/>
  <c r="E57" i="74"/>
  <c r="E68" i="74"/>
  <c r="E79" i="74"/>
  <c r="E90" i="74"/>
  <c r="E89" i="74"/>
  <c r="E67" i="74"/>
  <c r="E56" i="74"/>
  <c r="E78" i="74"/>
  <c r="E55" i="74"/>
  <c r="E88" i="74"/>
  <c r="E66" i="74"/>
  <c r="E77" i="74"/>
  <c r="E76" i="74"/>
  <c r="E87" i="74"/>
  <c r="E65" i="74"/>
  <c r="E54" i="74"/>
  <c r="E86" i="74"/>
  <c r="E64" i="74"/>
  <c r="E75" i="74"/>
  <c r="E53" i="74"/>
  <c r="E85" i="74"/>
  <c r="E63" i="74"/>
  <c r="E52" i="74"/>
  <c r="E74" i="74"/>
  <c r="E73" i="74"/>
  <c r="E51" i="74"/>
  <c r="E62" i="74"/>
  <c r="E84" i="74"/>
  <c r="E61" i="74"/>
  <c r="E72" i="74"/>
  <c r="E50" i="74"/>
  <c r="E49" i="74"/>
  <c r="E60" i="74"/>
  <c r="H33" i="35"/>
  <c r="I66" i="35"/>
  <c r="I33" i="35"/>
  <c r="H33" i="36"/>
  <c r="I33" i="36"/>
  <c r="I65" i="35"/>
  <c r="K80" i="108"/>
  <c r="E68" i="112"/>
  <c r="E32" i="107"/>
  <c r="E32" i="112"/>
  <c r="E44" i="107"/>
  <c r="E68" i="107"/>
  <c r="K32" i="108"/>
  <c r="E80" i="107"/>
  <c r="E37" i="72"/>
  <c r="I44" i="108"/>
  <c r="I80" i="108"/>
  <c r="E80" i="106"/>
  <c r="J32" i="108"/>
  <c r="J104" i="108"/>
  <c r="J80" i="108"/>
  <c r="E44" i="112"/>
  <c r="K44" i="108"/>
  <c r="E56" i="112"/>
  <c r="E92" i="112"/>
  <c r="A34" i="82"/>
  <c r="G43" i="108"/>
  <c r="H91" i="108"/>
  <c r="G79" i="108"/>
  <c r="H31" i="108"/>
  <c r="H79" i="108"/>
  <c r="G67" i="108"/>
  <c r="G91" i="108"/>
  <c r="G55" i="108"/>
  <c r="H103" i="108"/>
  <c r="G31" i="108"/>
  <c r="H55" i="108"/>
  <c r="H43" i="108"/>
  <c r="G103" i="108"/>
  <c r="H67" i="108"/>
  <c r="I68" i="108"/>
  <c r="C79" i="107"/>
  <c r="D67" i="107"/>
  <c r="D91" i="107"/>
  <c r="D79" i="107"/>
  <c r="D55" i="107"/>
  <c r="C91" i="107"/>
  <c r="D31" i="107"/>
  <c r="C43" i="107"/>
  <c r="D103" i="107"/>
  <c r="C31" i="107"/>
  <c r="D43" i="107"/>
  <c r="C103" i="107"/>
  <c r="C55" i="107"/>
  <c r="C67" i="107"/>
  <c r="F82" i="70"/>
  <c r="F81" i="70"/>
  <c r="F70" i="70"/>
  <c r="F69" i="70"/>
  <c r="F80" i="70"/>
  <c r="F58" i="70"/>
  <c r="F57" i="70"/>
  <c r="F79" i="70"/>
  <c r="F46" i="70"/>
  <c r="F68" i="70"/>
  <c r="F67" i="70"/>
  <c r="F56" i="70"/>
  <c r="F45" i="70"/>
  <c r="F78" i="70"/>
  <c r="F55" i="70"/>
  <c r="F44" i="70"/>
  <c r="F66" i="70"/>
  <c r="F77" i="70"/>
  <c r="F54" i="70"/>
  <c r="F76" i="70"/>
  <c r="F43" i="70"/>
  <c r="F65" i="70"/>
  <c r="F75" i="70"/>
  <c r="F42" i="70"/>
  <c r="F53" i="70"/>
  <c r="F64" i="70"/>
  <c r="F52" i="70"/>
  <c r="F41" i="70"/>
  <c r="F63" i="70"/>
  <c r="F51" i="70"/>
  <c r="F40" i="70"/>
  <c r="F39" i="70"/>
  <c r="E80" i="112"/>
  <c r="E44" i="106"/>
  <c r="E92" i="107"/>
  <c r="K56" i="108"/>
  <c r="J56" i="108"/>
  <c r="B36" i="77"/>
  <c r="K49" i="77" s="1"/>
  <c r="C79" i="106"/>
  <c r="D43" i="106"/>
  <c r="C91" i="106"/>
  <c r="D79" i="106"/>
  <c r="C43" i="106"/>
  <c r="D55" i="106"/>
  <c r="D91" i="106"/>
  <c r="D31" i="106"/>
  <c r="D67" i="106"/>
  <c r="C31" i="106"/>
  <c r="D103" i="106"/>
  <c r="C103" i="106"/>
  <c r="C67" i="106"/>
  <c r="C55" i="106"/>
  <c r="E91" i="82"/>
  <c r="E79" i="82"/>
  <c r="E90" i="82"/>
  <c r="E78" i="82"/>
  <c r="E67" i="82"/>
  <c r="E89" i="82"/>
  <c r="E66" i="82"/>
  <c r="E88" i="82"/>
  <c r="E55" i="82"/>
  <c r="E77" i="82"/>
  <c r="E54" i="82"/>
  <c r="E76" i="82"/>
  <c r="E87" i="82"/>
  <c r="E65" i="82"/>
  <c r="E75" i="82"/>
  <c r="E86" i="82"/>
  <c r="E64" i="82"/>
  <c r="E53" i="82"/>
  <c r="E52" i="82"/>
  <c r="E85" i="82"/>
  <c r="E74" i="82"/>
  <c r="E63" i="82"/>
  <c r="E84" i="82"/>
  <c r="E51" i="82"/>
  <c r="E73" i="82"/>
  <c r="E62" i="82"/>
  <c r="E72" i="82"/>
  <c r="E50" i="82"/>
  <c r="E61" i="82"/>
  <c r="E49" i="82"/>
  <c r="E60" i="82"/>
  <c r="E48" i="82"/>
  <c r="E32" i="106"/>
  <c r="J92" i="108"/>
  <c r="I92" i="108"/>
  <c r="E92" i="73"/>
  <c r="E91" i="73"/>
  <c r="E80" i="73"/>
  <c r="E68" i="73"/>
  <c r="E79" i="73"/>
  <c r="E90" i="73"/>
  <c r="E56" i="73"/>
  <c r="E89" i="73"/>
  <c r="E78" i="73"/>
  <c r="E67" i="73"/>
  <c r="E88" i="73"/>
  <c r="E55" i="73"/>
  <c r="E66" i="73"/>
  <c r="E77" i="73"/>
  <c r="E76" i="73"/>
  <c r="E54" i="73"/>
  <c r="E87" i="73"/>
  <c r="E65" i="73"/>
  <c r="E53" i="73"/>
  <c r="E64" i="73"/>
  <c r="E86" i="73"/>
  <c r="E75" i="73"/>
  <c r="E52" i="73"/>
  <c r="E85" i="73"/>
  <c r="E74" i="73"/>
  <c r="E63" i="73"/>
  <c r="E62" i="73"/>
  <c r="E51" i="73"/>
  <c r="E73" i="73"/>
  <c r="E50" i="73"/>
  <c r="E61" i="73"/>
  <c r="E49" i="73"/>
  <c r="E104" i="107"/>
  <c r="K104" i="108"/>
  <c r="C79" i="112"/>
  <c r="C43" i="112"/>
  <c r="C55" i="112"/>
  <c r="F103" i="112"/>
  <c r="G103" i="112" s="1"/>
  <c r="C91" i="112"/>
  <c r="C31" i="112"/>
  <c r="F67" i="112"/>
  <c r="G67" i="112" s="1"/>
  <c r="D91" i="112"/>
  <c r="D67" i="112"/>
  <c r="C67" i="112"/>
  <c r="F79" i="112"/>
  <c r="G79" i="112" s="1"/>
  <c r="D103" i="112"/>
  <c r="D43" i="112"/>
  <c r="F55" i="112"/>
  <c r="G55" i="112" s="1"/>
  <c r="D79" i="112"/>
  <c r="F31" i="112"/>
  <c r="G31" i="112" s="1"/>
  <c r="F91" i="112"/>
  <c r="G91" i="112" s="1"/>
  <c r="D55" i="112"/>
  <c r="F43" i="112"/>
  <c r="G43" i="112" s="1"/>
  <c r="C103" i="112"/>
  <c r="D31" i="112"/>
  <c r="F82" i="69"/>
  <c r="F81" i="69"/>
  <c r="F70" i="69"/>
  <c r="F80" i="69"/>
  <c r="F69" i="69"/>
  <c r="F58" i="69"/>
  <c r="F46" i="69"/>
  <c r="F68" i="69"/>
  <c r="F57" i="69"/>
  <c r="F79" i="69"/>
  <c r="F56" i="69"/>
  <c r="F78" i="69"/>
  <c r="F45" i="69"/>
  <c r="F67" i="69"/>
  <c r="F44" i="69"/>
  <c r="F77" i="69"/>
  <c r="F55" i="69"/>
  <c r="F66" i="69"/>
  <c r="F65" i="69"/>
  <c r="F76" i="69"/>
  <c r="F43" i="69"/>
  <c r="F54" i="69"/>
  <c r="F75" i="69"/>
  <c r="F64" i="69"/>
  <c r="F42" i="69"/>
  <c r="F53" i="69"/>
  <c r="F41" i="69"/>
  <c r="F63" i="69"/>
  <c r="F52" i="69"/>
  <c r="F74" i="69"/>
  <c r="F62" i="69"/>
  <c r="F73" i="69"/>
  <c r="F40" i="69"/>
  <c r="F51" i="69"/>
  <c r="F61" i="69"/>
  <c r="F50" i="69"/>
  <c r="F39" i="69"/>
  <c r="F49" i="69"/>
  <c r="F38" i="69"/>
  <c r="E81" i="68"/>
  <c r="E80" i="68"/>
  <c r="E69" i="68"/>
  <c r="E79" i="68"/>
  <c r="E68" i="68"/>
  <c r="E57" i="68"/>
  <c r="E78" i="68"/>
  <c r="E45" i="68"/>
  <c r="E67" i="68"/>
  <c r="E56" i="68"/>
  <c r="E44" i="68"/>
  <c r="E77" i="68"/>
  <c r="E55" i="68"/>
  <c r="E66" i="68"/>
  <c r="E65" i="68"/>
  <c r="E54" i="68"/>
  <c r="E43" i="68"/>
  <c r="E76" i="68"/>
  <c r="E42" i="68"/>
  <c r="E64" i="68"/>
  <c r="E53" i="68"/>
  <c r="E75" i="68"/>
  <c r="E74" i="68"/>
  <c r="E52" i="68"/>
  <c r="E63" i="68"/>
  <c r="E41" i="68"/>
  <c r="E62" i="68"/>
  <c r="E40" i="68"/>
  <c r="E51" i="68"/>
  <c r="E50" i="68"/>
  <c r="E39" i="68"/>
  <c r="E38" i="68"/>
  <c r="E104" i="106"/>
  <c r="A35" i="74"/>
  <c r="E104" i="112"/>
  <c r="E92" i="106"/>
  <c r="I32" i="108"/>
  <c r="E56" i="107"/>
  <c r="K68" i="108"/>
  <c r="K92" i="108"/>
  <c r="A35" i="73"/>
  <c r="E79" i="80"/>
  <c r="E67" i="80"/>
  <c r="E78" i="80"/>
  <c r="E77" i="80"/>
  <c r="E66" i="80"/>
  <c r="E55" i="80"/>
  <c r="E54" i="80"/>
  <c r="E65" i="80"/>
  <c r="E76" i="80"/>
  <c r="E43" i="80"/>
  <c r="E53" i="80"/>
  <c r="E75" i="80"/>
  <c r="E42" i="80"/>
  <c r="E64" i="80"/>
  <c r="E63" i="80"/>
  <c r="E52" i="80"/>
  <c r="E74" i="80"/>
  <c r="E41" i="80"/>
  <c r="E51" i="80"/>
  <c r="E73" i="80"/>
  <c r="E40" i="80"/>
  <c r="E62" i="80"/>
  <c r="E39" i="80"/>
  <c r="E50" i="80"/>
  <c r="E72" i="80"/>
  <c r="E61" i="80"/>
  <c r="E49" i="80"/>
  <c r="E38" i="80"/>
  <c r="E60" i="80"/>
  <c r="E37" i="80"/>
  <c r="E48" i="80"/>
  <c r="E36" i="80"/>
  <c r="E80" i="120"/>
  <c r="E79" i="120"/>
  <c r="E68" i="120"/>
  <c r="E78" i="120"/>
  <c r="E67" i="120"/>
  <c r="E56" i="120"/>
  <c r="E44" i="120"/>
  <c r="E66" i="120"/>
  <c r="E55" i="120"/>
  <c r="E77" i="120"/>
  <c r="E54" i="120"/>
  <c r="E65" i="120"/>
  <c r="E76" i="120"/>
  <c r="E43" i="120"/>
  <c r="E53" i="120"/>
  <c r="E64" i="120"/>
  <c r="E42" i="120"/>
  <c r="E75" i="120"/>
  <c r="E41" i="120"/>
  <c r="E74" i="120"/>
  <c r="E52" i="120"/>
  <c r="E63" i="120"/>
  <c r="E40" i="120"/>
  <c r="E62" i="120"/>
  <c r="E51" i="120"/>
  <c r="E73" i="120"/>
  <c r="E50" i="120"/>
  <c r="E61" i="120"/>
  <c r="E39" i="120"/>
  <c r="E38" i="120"/>
  <c r="E49" i="120"/>
  <c r="E37" i="120"/>
  <c r="E82" i="71"/>
  <c r="E81" i="71"/>
  <c r="E70" i="71"/>
  <c r="E80" i="71"/>
  <c r="E58" i="71"/>
  <c r="E69" i="71"/>
  <c r="E79" i="71"/>
  <c r="E46" i="71"/>
  <c r="E57" i="71"/>
  <c r="E68" i="71"/>
  <c r="E45" i="71"/>
  <c r="E67" i="71"/>
  <c r="E78" i="71"/>
  <c r="E56" i="71"/>
  <c r="E66" i="71"/>
  <c r="E55" i="71"/>
  <c r="E77" i="71"/>
  <c r="E44" i="71"/>
  <c r="E65" i="71"/>
  <c r="E54" i="71"/>
  <c r="E76" i="71"/>
  <c r="E43" i="71"/>
  <c r="E64" i="71"/>
  <c r="E42" i="71"/>
  <c r="E75" i="71"/>
  <c r="E53" i="71"/>
  <c r="E52" i="71"/>
  <c r="E63" i="71"/>
  <c r="E74" i="71"/>
  <c r="E41" i="71"/>
  <c r="E51" i="71"/>
  <c r="E73" i="71"/>
  <c r="E40" i="71"/>
  <c r="E62" i="71"/>
  <c r="E61" i="71"/>
  <c r="E39" i="71"/>
  <c r="E50" i="71"/>
  <c r="E38" i="71"/>
  <c r="E49" i="71"/>
  <c r="E55" i="108"/>
  <c r="E31" i="108"/>
  <c r="F79" i="108"/>
  <c r="E43" i="108"/>
  <c r="F67" i="108"/>
  <c r="E91" i="108"/>
  <c r="F43" i="108"/>
  <c r="E103" i="108"/>
  <c r="F31" i="108"/>
  <c r="F91" i="108"/>
  <c r="E79" i="108"/>
  <c r="F103" i="108"/>
  <c r="F55" i="108"/>
  <c r="E67" i="108"/>
  <c r="E82" i="72"/>
  <c r="E70" i="72"/>
  <c r="E81" i="72"/>
  <c r="E69" i="72"/>
  <c r="E58" i="72"/>
  <c r="E80" i="72"/>
  <c r="E57" i="72"/>
  <c r="E79" i="72"/>
  <c r="E68" i="72"/>
  <c r="E46" i="72"/>
  <c r="E45" i="72"/>
  <c r="E67" i="72"/>
  <c r="E78" i="72"/>
  <c r="E56" i="72"/>
  <c r="E44" i="72"/>
  <c r="E77" i="72"/>
  <c r="E66" i="72"/>
  <c r="E55" i="72"/>
  <c r="E54" i="72"/>
  <c r="E43" i="72"/>
  <c r="E76" i="72"/>
  <c r="E65" i="72"/>
  <c r="E42" i="72"/>
  <c r="E53" i="72"/>
  <c r="E75" i="72"/>
  <c r="E64" i="72"/>
  <c r="E52" i="72"/>
  <c r="E41" i="72"/>
  <c r="E74" i="72"/>
  <c r="E63" i="72"/>
  <c r="E51" i="72"/>
  <c r="E73" i="72"/>
  <c r="E62" i="72"/>
  <c r="E40" i="72"/>
  <c r="E50" i="72"/>
  <c r="E39" i="72"/>
  <c r="E61" i="72"/>
  <c r="E38" i="72"/>
  <c r="E49" i="72"/>
  <c r="F37" i="69"/>
  <c r="J68" i="108"/>
  <c r="B38" i="75"/>
  <c r="E68" i="106"/>
  <c r="I56" i="108"/>
  <c r="J44" i="108"/>
  <c r="B36" i="78"/>
  <c r="F58" i="78" s="1"/>
  <c r="I44" i="35"/>
  <c r="H44" i="35"/>
  <c r="E104" i="15"/>
  <c r="E44" i="15"/>
  <c r="E68" i="15"/>
  <c r="H77" i="35"/>
  <c r="I77" i="35"/>
  <c r="J77" i="35"/>
  <c r="K77" i="35"/>
  <c r="E92" i="15"/>
  <c r="E32" i="15"/>
  <c r="I77" i="36"/>
  <c r="J77" i="36"/>
  <c r="H77" i="36"/>
  <c r="K77" i="36"/>
  <c r="E56" i="15"/>
  <c r="D103" i="15"/>
  <c r="C31" i="15"/>
  <c r="C55" i="15"/>
  <c r="C79" i="15"/>
  <c r="C103" i="15"/>
  <c r="D43" i="15"/>
  <c r="D67" i="15"/>
  <c r="D91" i="15"/>
  <c r="C43" i="15"/>
  <c r="C67" i="15"/>
  <c r="C91" i="15"/>
  <c r="D31" i="15"/>
  <c r="D55" i="15"/>
  <c r="D79" i="15"/>
  <c r="E80" i="15"/>
  <c r="I54" i="36" l="1"/>
  <c r="I42" i="36"/>
  <c r="H54" i="35"/>
  <c r="H65" i="36"/>
  <c r="H43" i="36"/>
  <c r="I53" i="36"/>
  <c r="D42" i="123"/>
  <c r="E43" i="123"/>
  <c r="D30" i="123"/>
  <c r="D53" i="123"/>
  <c r="E91" i="38"/>
  <c r="E103" i="38"/>
  <c r="E67" i="38"/>
  <c r="E43" i="38"/>
  <c r="E31" i="38"/>
  <c r="E79" i="38"/>
  <c r="D78" i="38"/>
  <c r="D66" i="38"/>
  <c r="D54" i="38"/>
  <c r="D42" i="38"/>
  <c r="C30" i="38"/>
  <c r="D90" i="38"/>
  <c r="D30" i="38"/>
  <c r="C90" i="38"/>
  <c r="C102" i="38"/>
  <c r="C66" i="38"/>
  <c r="C78" i="38"/>
  <c r="C42" i="38"/>
  <c r="C54" i="38"/>
  <c r="D102" i="38"/>
  <c r="E55" i="38"/>
  <c r="F49" i="78"/>
  <c r="F94" i="78"/>
  <c r="F85" i="78"/>
  <c r="K85" i="78"/>
  <c r="K94" i="78"/>
  <c r="K73" i="78"/>
  <c r="K82" i="78"/>
  <c r="F82" i="78"/>
  <c r="F73" i="78"/>
  <c r="K61" i="78"/>
  <c r="K70" i="78"/>
  <c r="F61" i="78"/>
  <c r="F70" i="78"/>
  <c r="K58" i="78"/>
  <c r="K49" i="78"/>
  <c r="F46" i="78"/>
  <c r="F37" i="78"/>
  <c r="K37" i="78"/>
  <c r="K46" i="78"/>
  <c r="E35" i="82"/>
  <c r="K58" i="77"/>
  <c r="F94" i="77"/>
  <c r="K94" i="77"/>
  <c r="K85" i="77"/>
  <c r="F85" i="77"/>
  <c r="F73" i="77"/>
  <c r="K73" i="77"/>
  <c r="K82" i="77"/>
  <c r="F82" i="77"/>
  <c r="K61" i="77"/>
  <c r="F61" i="77"/>
  <c r="F70" i="77"/>
  <c r="K70" i="77"/>
  <c r="F49" i="77"/>
  <c r="F58" i="77"/>
  <c r="E44" i="82"/>
  <c r="K46" i="77"/>
  <c r="K37" i="77"/>
  <c r="F37" i="77"/>
  <c r="F46" i="77"/>
  <c r="K67" i="108"/>
  <c r="E65" i="123"/>
  <c r="E31" i="123"/>
  <c r="E54" i="123"/>
  <c r="B26" i="75"/>
  <c r="E45" i="74"/>
  <c r="E44" i="74"/>
  <c r="E43" i="74"/>
  <c r="E42" i="74"/>
  <c r="E41" i="74"/>
  <c r="E40" i="74"/>
  <c r="E39" i="74"/>
  <c r="E38" i="74"/>
  <c r="E37" i="74"/>
  <c r="E36" i="74"/>
  <c r="H65" i="35"/>
  <c r="I79" i="108"/>
  <c r="I32" i="35"/>
  <c r="I53" i="35"/>
  <c r="H32" i="35"/>
  <c r="I32" i="36"/>
  <c r="H32" i="36"/>
  <c r="I55" i="108"/>
  <c r="I31" i="108"/>
  <c r="E31" i="112"/>
  <c r="I103" i="108"/>
  <c r="I43" i="108"/>
  <c r="E43" i="106"/>
  <c r="E103" i="107"/>
  <c r="E79" i="107"/>
  <c r="K55" i="108"/>
  <c r="J79" i="108"/>
  <c r="E67" i="106"/>
  <c r="E43" i="107"/>
  <c r="E91" i="107"/>
  <c r="K91" i="108"/>
  <c r="H102" i="108"/>
  <c r="G54" i="108"/>
  <c r="H78" i="108"/>
  <c r="G102" i="108"/>
  <c r="G30" i="108"/>
  <c r="G90" i="108"/>
  <c r="G78" i="108"/>
  <c r="G42" i="108"/>
  <c r="G66" i="108"/>
  <c r="H90" i="108"/>
  <c r="H66" i="108"/>
  <c r="H42" i="108"/>
  <c r="H54" i="108"/>
  <c r="H30" i="108"/>
  <c r="E55" i="112"/>
  <c r="E43" i="82"/>
  <c r="E42" i="82"/>
  <c r="E41" i="82"/>
  <c r="E40" i="82"/>
  <c r="E39" i="82"/>
  <c r="E38" i="82"/>
  <c r="E37" i="82"/>
  <c r="E36" i="82"/>
  <c r="E31" i="106"/>
  <c r="K93" i="78"/>
  <c r="F93" i="78"/>
  <c r="K81" i="78"/>
  <c r="F81" i="78"/>
  <c r="F92" i="78"/>
  <c r="K92" i="78"/>
  <c r="K80" i="78"/>
  <c r="K69" i="78"/>
  <c r="K91" i="78"/>
  <c r="F69" i="78"/>
  <c r="F91" i="78"/>
  <c r="F80" i="78"/>
  <c r="F90" i="78"/>
  <c r="K57" i="78"/>
  <c r="K79" i="78"/>
  <c r="F79" i="78"/>
  <c r="K90" i="78"/>
  <c r="K68" i="78"/>
  <c r="F57" i="78"/>
  <c r="F68" i="78"/>
  <c r="K67" i="78"/>
  <c r="F56" i="78"/>
  <c r="K78" i="78"/>
  <c r="F78" i="78"/>
  <c r="F45" i="78"/>
  <c r="K89" i="78"/>
  <c r="F89" i="78"/>
  <c r="K45" i="78"/>
  <c r="F67" i="78"/>
  <c r="K56" i="78"/>
  <c r="K55" i="78"/>
  <c r="F66" i="78"/>
  <c r="F55" i="78"/>
  <c r="F44" i="78"/>
  <c r="F77" i="78"/>
  <c r="F88" i="78"/>
  <c r="K77" i="78"/>
  <c r="K66" i="78"/>
  <c r="K44" i="78"/>
  <c r="K88" i="78"/>
  <c r="F87" i="78"/>
  <c r="F54" i="78"/>
  <c r="K76" i="78"/>
  <c r="K54" i="78"/>
  <c r="K65" i="78"/>
  <c r="F76" i="78"/>
  <c r="F65" i="78"/>
  <c r="F43" i="78"/>
  <c r="K87" i="78"/>
  <c r="K43" i="78"/>
  <c r="F86" i="78"/>
  <c r="K64" i="78"/>
  <c r="F75" i="78"/>
  <c r="K75" i="78"/>
  <c r="K42" i="78"/>
  <c r="F42" i="78"/>
  <c r="K86" i="78"/>
  <c r="F64" i="78"/>
  <c r="K53" i="78"/>
  <c r="F53" i="78"/>
  <c r="F41" i="78"/>
  <c r="K41" i="78"/>
  <c r="K52" i="78"/>
  <c r="F52" i="78"/>
  <c r="K74" i="78"/>
  <c r="F63" i="78"/>
  <c r="F74" i="78"/>
  <c r="K63" i="78"/>
  <c r="K51" i="78"/>
  <c r="K40" i="78"/>
  <c r="F62" i="78"/>
  <c r="F51" i="78"/>
  <c r="F40" i="78"/>
  <c r="K62" i="78"/>
  <c r="F39" i="78"/>
  <c r="F50" i="78"/>
  <c r="K50" i="78"/>
  <c r="K39" i="78"/>
  <c r="K38" i="78"/>
  <c r="F38" i="78"/>
  <c r="E79" i="112"/>
  <c r="E55" i="106"/>
  <c r="J91" i="108"/>
  <c r="C54" i="107"/>
  <c r="D102" i="107"/>
  <c r="C30" i="107"/>
  <c r="D90" i="107"/>
  <c r="D42" i="107"/>
  <c r="C90" i="107"/>
  <c r="C102" i="107"/>
  <c r="C66" i="107"/>
  <c r="D54" i="107"/>
  <c r="D66" i="107"/>
  <c r="C78" i="107"/>
  <c r="C42" i="107"/>
  <c r="D78" i="107"/>
  <c r="D30" i="107"/>
  <c r="E44" i="73"/>
  <c r="E43" i="73"/>
  <c r="E42" i="73"/>
  <c r="E41" i="73"/>
  <c r="E40" i="73"/>
  <c r="E39" i="73"/>
  <c r="E38" i="73"/>
  <c r="E37" i="73"/>
  <c r="E67" i="112"/>
  <c r="E31" i="107"/>
  <c r="J67" i="108"/>
  <c r="E43" i="112"/>
  <c r="E79" i="106"/>
  <c r="K93" i="77"/>
  <c r="F93" i="77"/>
  <c r="F92" i="77"/>
  <c r="K92" i="77"/>
  <c r="K81" i="77"/>
  <c r="F81" i="77"/>
  <c r="F80" i="77"/>
  <c r="F69" i="77"/>
  <c r="K91" i="77"/>
  <c r="F91" i="77"/>
  <c r="K69" i="77"/>
  <c r="K80" i="77"/>
  <c r="K57" i="77"/>
  <c r="F57" i="77"/>
  <c r="K68" i="77"/>
  <c r="F68" i="77"/>
  <c r="K79" i="77"/>
  <c r="F90" i="77"/>
  <c r="K90" i="77"/>
  <c r="F79" i="77"/>
  <c r="F45" i="77"/>
  <c r="K45" i="77"/>
  <c r="F89" i="77"/>
  <c r="K89" i="77"/>
  <c r="K67" i="77"/>
  <c r="K56" i="77"/>
  <c r="F67" i="77"/>
  <c r="F78" i="77"/>
  <c r="F56" i="77"/>
  <c r="K78" i="77"/>
  <c r="F55" i="77"/>
  <c r="F77" i="77"/>
  <c r="F88" i="77"/>
  <c r="K77" i="77"/>
  <c r="K44" i="77"/>
  <c r="F66" i="77"/>
  <c r="K55" i="77"/>
  <c r="K88" i="77"/>
  <c r="K66" i="77"/>
  <c r="F44" i="77"/>
  <c r="K43" i="77"/>
  <c r="K87" i="77"/>
  <c r="K54" i="77"/>
  <c r="F54" i="77"/>
  <c r="F76" i="77"/>
  <c r="K76" i="77"/>
  <c r="K65" i="77"/>
  <c r="F87" i="77"/>
  <c r="F43" i="77"/>
  <c r="F65" i="77"/>
  <c r="K53" i="77"/>
  <c r="K42" i="77"/>
  <c r="F53" i="77"/>
  <c r="F42" i="77"/>
  <c r="F75" i="77"/>
  <c r="K75" i="77"/>
  <c r="K64" i="77"/>
  <c r="F64" i="77"/>
  <c r="F86" i="77"/>
  <c r="K86" i="77"/>
  <c r="K41" i="77"/>
  <c r="F52" i="77"/>
  <c r="F63" i="77"/>
  <c r="K52" i="77"/>
  <c r="K63" i="77"/>
  <c r="K74" i="77"/>
  <c r="F74" i="77"/>
  <c r="F41" i="77"/>
  <c r="F51" i="77"/>
  <c r="F62" i="77"/>
  <c r="K51" i="77"/>
  <c r="F40" i="77"/>
  <c r="K62" i="77"/>
  <c r="K40" i="77"/>
  <c r="F39" i="77"/>
  <c r="K50" i="77"/>
  <c r="F50" i="77"/>
  <c r="K39" i="77"/>
  <c r="K38" i="77"/>
  <c r="F38" i="77"/>
  <c r="J103" i="108"/>
  <c r="K79" i="108"/>
  <c r="D66" i="106"/>
  <c r="D30" i="106"/>
  <c r="D42" i="106"/>
  <c r="D78" i="106"/>
  <c r="C78" i="106"/>
  <c r="D54" i="106"/>
  <c r="C42" i="106"/>
  <c r="C54" i="106"/>
  <c r="C30" i="106"/>
  <c r="C90" i="106"/>
  <c r="C102" i="106"/>
  <c r="D102" i="106"/>
  <c r="D90" i="106"/>
  <c r="C66" i="106"/>
  <c r="E90" i="108"/>
  <c r="F102" i="108"/>
  <c r="E66" i="108"/>
  <c r="F78" i="108"/>
  <c r="E78" i="108"/>
  <c r="F30" i="108"/>
  <c r="F90" i="108"/>
  <c r="F42" i="108"/>
  <c r="F54" i="108"/>
  <c r="E30" i="108"/>
  <c r="E54" i="108"/>
  <c r="E42" i="108"/>
  <c r="F66" i="108"/>
  <c r="E102" i="108"/>
  <c r="I67" i="108"/>
  <c r="E103" i="112"/>
  <c r="E103" i="106"/>
  <c r="E55" i="107"/>
  <c r="K43" i="108"/>
  <c r="F30" i="112"/>
  <c r="G30" i="112" s="1"/>
  <c r="D42" i="112"/>
  <c r="C90" i="112"/>
  <c r="F78" i="112"/>
  <c r="G78" i="112" s="1"/>
  <c r="C102" i="112"/>
  <c r="C66" i="112"/>
  <c r="D78" i="112"/>
  <c r="F90" i="112"/>
  <c r="G90" i="112" s="1"/>
  <c r="C78" i="112"/>
  <c r="D54" i="112"/>
  <c r="F66" i="112"/>
  <c r="G66" i="112" s="1"/>
  <c r="C54" i="112"/>
  <c r="F102" i="112"/>
  <c r="G102" i="112" s="1"/>
  <c r="D30" i="112"/>
  <c r="F42" i="112"/>
  <c r="G42" i="112" s="1"/>
  <c r="C30" i="112"/>
  <c r="D90" i="112"/>
  <c r="C42" i="112"/>
  <c r="D66" i="112"/>
  <c r="F54" i="112"/>
  <c r="G54" i="112" s="1"/>
  <c r="D102" i="112"/>
  <c r="K31" i="108"/>
  <c r="J31" i="108"/>
  <c r="E67" i="107"/>
  <c r="K103" i="108"/>
  <c r="J43" i="108"/>
  <c r="I91" i="108"/>
  <c r="E91" i="112"/>
  <c r="E91" i="106"/>
  <c r="J55" i="108"/>
  <c r="I43" i="35"/>
  <c r="H43" i="35"/>
  <c r="E31" i="15"/>
  <c r="D102" i="15"/>
  <c r="D42" i="15"/>
  <c r="D66" i="15"/>
  <c r="D90" i="15"/>
  <c r="C30" i="15"/>
  <c r="C54" i="15"/>
  <c r="C78" i="15"/>
  <c r="C102" i="15"/>
  <c r="D30" i="15"/>
  <c r="D54" i="15"/>
  <c r="D78" i="15"/>
  <c r="C42" i="15"/>
  <c r="C66" i="15"/>
  <c r="C90" i="15"/>
  <c r="E55" i="15"/>
  <c r="E103" i="15"/>
  <c r="E79" i="15"/>
  <c r="E43" i="15"/>
  <c r="E67" i="15"/>
  <c r="E91" i="15"/>
  <c r="I41" i="36" l="1"/>
  <c r="H42" i="36"/>
  <c r="H53" i="36"/>
  <c r="F35" i="75"/>
  <c r="E42" i="123"/>
  <c r="D41" i="123"/>
  <c r="D29" i="123"/>
  <c r="E90" i="38"/>
  <c r="E102" i="38"/>
  <c r="E54" i="38"/>
  <c r="E42" i="38"/>
  <c r="E66" i="38"/>
  <c r="E78" i="38"/>
  <c r="E30" i="38"/>
  <c r="F30" i="75"/>
  <c r="F28" i="75"/>
  <c r="F27" i="75"/>
  <c r="F36" i="75"/>
  <c r="F33" i="75"/>
  <c r="K48" i="75"/>
  <c r="F32" i="75"/>
  <c r="K39" i="75"/>
  <c r="F31" i="75"/>
  <c r="D29" i="112"/>
  <c r="F96" i="75"/>
  <c r="F87" i="75"/>
  <c r="K96" i="75"/>
  <c r="K87" i="75"/>
  <c r="F75" i="75"/>
  <c r="F84" i="75"/>
  <c r="K75" i="75"/>
  <c r="F72" i="75"/>
  <c r="F63" i="75"/>
  <c r="K84" i="75"/>
  <c r="K72" i="75"/>
  <c r="K63" i="75"/>
  <c r="F60" i="75"/>
  <c r="F51" i="75"/>
  <c r="K60" i="75"/>
  <c r="K51" i="75"/>
  <c r="F39" i="75"/>
  <c r="F48" i="75"/>
  <c r="F29" i="75"/>
  <c r="F34" i="75"/>
  <c r="E102" i="112"/>
  <c r="K36" i="75"/>
  <c r="K27" i="75"/>
  <c r="H53" i="35"/>
  <c r="E54" i="107"/>
  <c r="E30" i="123"/>
  <c r="E53" i="123"/>
  <c r="E42" i="107"/>
  <c r="H31" i="35"/>
  <c r="I31" i="36"/>
  <c r="H31" i="36"/>
  <c r="K66" i="108"/>
  <c r="I31" i="35"/>
  <c r="K78" i="108"/>
  <c r="E78" i="107"/>
  <c r="I66" i="108"/>
  <c r="K30" i="108"/>
  <c r="E102" i="106"/>
  <c r="E66" i="107"/>
  <c r="K42" i="108"/>
  <c r="E78" i="106"/>
  <c r="I78" i="108"/>
  <c r="E30" i="106"/>
  <c r="J90" i="108"/>
  <c r="E54" i="112"/>
  <c r="I102" i="108"/>
  <c r="E90" i="112"/>
  <c r="I54" i="108"/>
  <c r="E30" i="107"/>
  <c r="J102" i="108"/>
  <c r="E54" i="106"/>
  <c r="E30" i="112"/>
  <c r="I30" i="108"/>
  <c r="H41" i="108"/>
  <c r="H29" i="108"/>
  <c r="H101" i="108"/>
  <c r="G53" i="108"/>
  <c r="H77" i="108"/>
  <c r="H89" i="108"/>
  <c r="G77" i="108"/>
  <c r="G65" i="108"/>
  <c r="H65" i="108"/>
  <c r="G41" i="108"/>
  <c r="H53" i="108"/>
  <c r="G29" i="108"/>
  <c r="G101" i="108"/>
  <c r="G89" i="108"/>
  <c r="J42" i="108"/>
  <c r="I42" i="108"/>
  <c r="E42" i="106"/>
  <c r="F77" i="108"/>
  <c r="E89" i="108"/>
  <c r="E53" i="108"/>
  <c r="F41" i="108"/>
  <c r="F29" i="108"/>
  <c r="E77" i="108"/>
  <c r="F101" i="108"/>
  <c r="E29" i="108"/>
  <c r="E65" i="108"/>
  <c r="F65" i="108"/>
  <c r="E41" i="108"/>
  <c r="E101" i="108"/>
  <c r="F89" i="108"/>
  <c r="F53" i="108"/>
  <c r="E102" i="107"/>
  <c r="J78" i="108"/>
  <c r="K95" i="75"/>
  <c r="F95" i="75"/>
  <c r="K83" i="75"/>
  <c r="F94" i="75"/>
  <c r="F83" i="75"/>
  <c r="K94" i="75"/>
  <c r="F93" i="75"/>
  <c r="F82" i="75"/>
  <c r="K93" i="75"/>
  <c r="K82" i="75"/>
  <c r="K71" i="75"/>
  <c r="F71" i="75"/>
  <c r="K92" i="75"/>
  <c r="F92" i="75"/>
  <c r="K70" i="75"/>
  <c r="F81" i="75"/>
  <c r="F70" i="75"/>
  <c r="K81" i="75"/>
  <c r="K59" i="75"/>
  <c r="F59" i="75"/>
  <c r="K47" i="75"/>
  <c r="F58" i="75"/>
  <c r="K91" i="75"/>
  <c r="K69" i="75"/>
  <c r="K80" i="75"/>
  <c r="F69" i="75"/>
  <c r="F80" i="75"/>
  <c r="K58" i="75"/>
  <c r="F47" i="75"/>
  <c r="F91" i="75"/>
  <c r="F90" i="75"/>
  <c r="F46" i="75"/>
  <c r="F68" i="75"/>
  <c r="K57" i="75"/>
  <c r="K68" i="75"/>
  <c r="F57" i="75"/>
  <c r="K79" i="75"/>
  <c r="K35" i="75"/>
  <c r="F79" i="75"/>
  <c r="K90" i="75"/>
  <c r="K46" i="75"/>
  <c r="K45" i="75"/>
  <c r="F78" i="75"/>
  <c r="K34" i="75"/>
  <c r="F67" i="75"/>
  <c r="K67" i="75"/>
  <c r="F89" i="75"/>
  <c r="F56" i="75"/>
  <c r="F45" i="75"/>
  <c r="K89" i="75"/>
  <c r="K56" i="75"/>
  <c r="K78" i="75"/>
  <c r="K88" i="75"/>
  <c r="F77" i="75"/>
  <c r="K44" i="75"/>
  <c r="F44" i="75"/>
  <c r="K66" i="75"/>
  <c r="K33" i="75"/>
  <c r="F55" i="75"/>
  <c r="F66" i="75"/>
  <c r="K55" i="75"/>
  <c r="F88" i="75"/>
  <c r="K77" i="75"/>
  <c r="F76" i="75"/>
  <c r="F54" i="75"/>
  <c r="K43" i="75"/>
  <c r="K76" i="75"/>
  <c r="F43" i="75"/>
  <c r="F65" i="75"/>
  <c r="K65" i="75"/>
  <c r="K32" i="75"/>
  <c r="K54" i="75"/>
  <c r="K53" i="75"/>
  <c r="F64" i="75"/>
  <c r="F53" i="75"/>
  <c r="K64" i="75"/>
  <c r="K42" i="75"/>
  <c r="F42" i="75"/>
  <c r="K31" i="75"/>
  <c r="F41" i="75"/>
  <c r="K41" i="75"/>
  <c r="K30" i="75"/>
  <c r="F52" i="75"/>
  <c r="K52" i="75"/>
  <c r="K40" i="75"/>
  <c r="K29" i="75"/>
  <c r="F40" i="75"/>
  <c r="K28" i="75"/>
  <c r="E66" i="112"/>
  <c r="E66" i="106"/>
  <c r="K54" i="108"/>
  <c r="J30" i="108"/>
  <c r="E42" i="112"/>
  <c r="K90" i="108"/>
  <c r="J54" i="108"/>
  <c r="E78" i="112"/>
  <c r="I90" i="108"/>
  <c r="E90" i="106"/>
  <c r="E90" i="107"/>
  <c r="J66" i="108"/>
  <c r="K102" i="108"/>
  <c r="I42" i="35"/>
  <c r="H42" i="35"/>
  <c r="E78" i="15"/>
  <c r="E90" i="15"/>
  <c r="E66" i="15"/>
  <c r="E30" i="15"/>
  <c r="E102" i="15"/>
  <c r="E54" i="15"/>
  <c r="E42" i="15"/>
  <c r="H41" i="36" l="1"/>
  <c r="E41" i="123"/>
  <c r="C29" i="38"/>
  <c r="D53" i="38"/>
  <c r="D89" i="38"/>
  <c r="C41" i="38"/>
  <c r="D65" i="38"/>
  <c r="C101" i="38"/>
  <c r="D41" i="38"/>
  <c r="C77" i="38"/>
  <c r="D101" i="38"/>
  <c r="C53" i="38"/>
  <c r="C89" i="38"/>
  <c r="D77" i="38"/>
  <c r="C65" i="38"/>
  <c r="D29" i="38"/>
  <c r="C41" i="112"/>
  <c r="F89" i="112"/>
  <c r="G89" i="112" s="1"/>
  <c r="D89" i="112"/>
  <c r="F41" i="112"/>
  <c r="G41" i="112" s="1"/>
  <c r="C29" i="112"/>
  <c r="E29" i="112" s="1"/>
  <c r="F29" i="112"/>
  <c r="G29" i="112" s="1"/>
  <c r="F77" i="112"/>
  <c r="G77" i="112" s="1"/>
  <c r="F101" i="112"/>
  <c r="G101" i="112" s="1"/>
  <c r="C53" i="112"/>
  <c r="D65" i="112"/>
  <c r="C89" i="112"/>
  <c r="C65" i="112"/>
  <c r="D77" i="112"/>
  <c r="C101" i="112"/>
  <c r="D101" i="112"/>
  <c r="C77" i="112"/>
  <c r="F65" i="112"/>
  <c r="G65" i="112" s="1"/>
  <c r="D53" i="112"/>
  <c r="F53" i="112"/>
  <c r="G53" i="112" s="1"/>
  <c r="D41" i="112"/>
  <c r="E29" i="123"/>
  <c r="I101" i="108"/>
  <c r="H30" i="35"/>
  <c r="I30" i="36"/>
  <c r="H30" i="36"/>
  <c r="I30" i="35"/>
  <c r="I89" i="108"/>
  <c r="K77" i="108"/>
  <c r="K53" i="108"/>
  <c r="I29" i="108"/>
  <c r="K101" i="108"/>
  <c r="I77" i="108"/>
  <c r="K65" i="108"/>
  <c r="K41" i="108"/>
  <c r="G52" i="108"/>
  <c r="H40" i="108"/>
  <c r="H64" i="108"/>
  <c r="G76" i="108"/>
  <c r="G100" i="108"/>
  <c r="G28" i="108"/>
  <c r="G64" i="108"/>
  <c r="H52" i="108"/>
  <c r="H76" i="108"/>
  <c r="H88" i="108"/>
  <c r="G88" i="108"/>
  <c r="H28" i="108"/>
  <c r="G40" i="108"/>
  <c r="H100" i="108"/>
  <c r="J65" i="108"/>
  <c r="E64" i="108"/>
  <c r="E88" i="108"/>
  <c r="F64" i="108"/>
  <c r="E52" i="108"/>
  <c r="E100" i="108"/>
  <c r="E76" i="108"/>
  <c r="F76" i="108"/>
  <c r="E40" i="108"/>
  <c r="E28" i="108"/>
  <c r="F40" i="108"/>
  <c r="F28" i="108"/>
  <c r="F100" i="108"/>
  <c r="F52" i="108"/>
  <c r="F88" i="108"/>
  <c r="J77" i="108"/>
  <c r="I53" i="108"/>
  <c r="J89" i="108"/>
  <c r="K89" i="108"/>
  <c r="C53" i="107"/>
  <c r="D77" i="107"/>
  <c r="D29" i="107"/>
  <c r="C65" i="107"/>
  <c r="D89" i="107"/>
  <c r="C41" i="107"/>
  <c r="D65" i="107"/>
  <c r="C101" i="107"/>
  <c r="D41" i="107"/>
  <c r="C77" i="107"/>
  <c r="D101" i="107"/>
  <c r="D53" i="107"/>
  <c r="C89" i="107"/>
  <c r="C29" i="107"/>
  <c r="J101" i="108"/>
  <c r="C89" i="106"/>
  <c r="D89" i="106"/>
  <c r="D65" i="106"/>
  <c r="C29" i="106"/>
  <c r="C101" i="106"/>
  <c r="D101" i="106"/>
  <c r="C53" i="106"/>
  <c r="D53" i="106"/>
  <c r="D77" i="106"/>
  <c r="C65" i="106"/>
  <c r="C41" i="106"/>
  <c r="C77" i="106"/>
  <c r="D41" i="106"/>
  <c r="D29" i="106"/>
  <c r="I41" i="108"/>
  <c r="J29" i="108"/>
  <c r="J53" i="108"/>
  <c r="I65" i="108"/>
  <c r="J41" i="108"/>
  <c r="K29" i="108"/>
  <c r="I41" i="35"/>
  <c r="H41" i="35"/>
  <c r="D101" i="15"/>
  <c r="D41" i="15"/>
  <c r="D65" i="15"/>
  <c r="D89" i="15"/>
  <c r="C29" i="15"/>
  <c r="C53" i="15"/>
  <c r="C77" i="15"/>
  <c r="C101" i="15"/>
  <c r="D29" i="15"/>
  <c r="D53" i="15"/>
  <c r="D77" i="15"/>
  <c r="C41" i="15"/>
  <c r="C65" i="15"/>
  <c r="C89" i="15"/>
  <c r="E41" i="38" l="1"/>
  <c r="E101" i="38"/>
  <c r="E53" i="38"/>
  <c r="E29" i="38"/>
  <c r="E65" i="38"/>
  <c r="E77" i="38"/>
  <c r="E89" i="38"/>
  <c r="E89" i="112"/>
  <c r="E77" i="112"/>
  <c r="E41" i="112"/>
  <c r="E53" i="112"/>
  <c r="E65" i="112"/>
  <c r="E101" i="112"/>
  <c r="I29" i="35"/>
  <c r="H29" i="35"/>
  <c r="I29" i="36"/>
  <c r="H29" i="36"/>
  <c r="E101" i="106"/>
  <c r="I76" i="108"/>
  <c r="K100" i="108"/>
  <c r="J28" i="108"/>
  <c r="J64" i="108"/>
  <c r="E65" i="107"/>
  <c r="K52" i="108"/>
  <c r="E53" i="106"/>
  <c r="K28" i="108"/>
  <c r="I88" i="108"/>
  <c r="J40" i="108"/>
  <c r="E101" i="107"/>
  <c r="E29" i="107"/>
  <c r="J76" i="108"/>
  <c r="E65" i="106"/>
  <c r="J88" i="108"/>
  <c r="E89" i="106"/>
  <c r="K40" i="108"/>
  <c r="E29" i="106"/>
  <c r="E89" i="107"/>
  <c r="E41" i="106"/>
  <c r="E53" i="107"/>
  <c r="J100" i="108"/>
  <c r="E77" i="107"/>
  <c r="I100" i="108"/>
  <c r="K64" i="108"/>
  <c r="J52" i="108"/>
  <c r="I52" i="108"/>
  <c r="E41" i="107"/>
  <c r="I28" i="108"/>
  <c r="I64" i="108"/>
  <c r="K88" i="108"/>
  <c r="E77" i="106"/>
  <c r="I40" i="108"/>
  <c r="K76" i="108"/>
  <c r="E29" i="15"/>
  <c r="E101" i="15"/>
  <c r="E53" i="15"/>
  <c r="E89" i="15"/>
  <c r="E41" i="15"/>
  <c r="E77" i="15"/>
  <c r="E65" i="15"/>
  <c r="L32" i="68" l="1"/>
  <c r="J29" i="68"/>
  <c r="J27" i="68"/>
  <c r="I26" i="68"/>
  <c r="I30" i="68"/>
  <c r="K32" i="68"/>
  <c r="K26" i="68"/>
  <c r="K29" i="68"/>
  <c r="J32" i="68"/>
  <c r="J26" i="68"/>
  <c r="J30" i="68"/>
  <c r="K27" i="68"/>
  <c r="I29" i="68"/>
  <c r="L26" i="68"/>
  <c r="L30" i="68"/>
  <c r="L29" i="68"/>
  <c r="K30" i="68"/>
  <c r="L27" i="68"/>
  <c r="I27" i="68"/>
  <c r="I28" i="68" l="1"/>
  <c r="I31" i="68" s="1"/>
  <c r="L28" i="68"/>
  <c r="L31" i="68" s="1"/>
  <c r="J28" i="68"/>
  <c r="J31" i="68" s="1"/>
  <c r="K28" i="68"/>
  <c r="K31" i="68" s="1"/>
</calcChain>
</file>

<file path=xl/sharedStrings.xml><?xml version="1.0" encoding="utf-8"?>
<sst xmlns="http://schemas.openxmlformats.org/spreadsheetml/2006/main" count="1213" uniqueCount="598">
  <si>
    <t>Forecast</t>
  </si>
  <si>
    <t>Month</t>
  </si>
  <si>
    <t>Gasoline</t>
  </si>
  <si>
    <t>Price</t>
  </si>
  <si>
    <t>Annual Growth</t>
  </si>
  <si>
    <t>Total</t>
  </si>
  <si>
    <t>Other</t>
  </si>
  <si>
    <t>Total Percent Change</t>
  </si>
  <si>
    <t>Low</t>
  </si>
  <si>
    <t>High</t>
  </si>
  <si>
    <t>Growth</t>
  </si>
  <si>
    <t>Average</t>
  </si>
  <si>
    <t>Year</t>
  </si>
  <si>
    <t>Range</t>
  </si>
  <si>
    <t>China</t>
  </si>
  <si>
    <t>Quarter</t>
  </si>
  <si>
    <t>Return to Contents</t>
  </si>
  <si>
    <t>Region / Country</t>
  </si>
  <si>
    <t>OPEC Countries</t>
  </si>
  <si>
    <t>North America</t>
  </si>
  <si>
    <t xml:space="preserve">   Canada</t>
  </si>
  <si>
    <t xml:space="preserve">   Mexico</t>
  </si>
  <si>
    <t xml:space="preserve">   United States</t>
  </si>
  <si>
    <t xml:space="preserve">   Azerbaijan</t>
  </si>
  <si>
    <t xml:space="preserve">   Kazakhstan</t>
  </si>
  <si>
    <t xml:space="preserve">   Russia</t>
  </si>
  <si>
    <t>Latin America</t>
  </si>
  <si>
    <t xml:space="preserve">   Argentina</t>
  </si>
  <si>
    <t xml:space="preserve">   Brazil</t>
  </si>
  <si>
    <t xml:space="preserve">   Colombia</t>
  </si>
  <si>
    <t xml:space="preserve">   Other Latin America</t>
  </si>
  <si>
    <t>Other Non-OPEC</t>
  </si>
  <si>
    <t>World Total</t>
  </si>
  <si>
    <t xml:space="preserve">   Turkmenistan</t>
  </si>
  <si>
    <t>Coal</t>
  </si>
  <si>
    <t>Petroleum</t>
  </si>
  <si>
    <t>(Million bbls per day)</t>
  </si>
  <si>
    <t>Upper</t>
  </si>
  <si>
    <t>Stock</t>
  </si>
  <si>
    <t>Level</t>
  </si>
  <si>
    <t>Normal Range for Chart</t>
  </si>
  <si>
    <t>Distillate</t>
  </si>
  <si>
    <t>Annual Consumption (Million barrels per day)</t>
  </si>
  <si>
    <t>Consumption Growth (Million barrels per day)</t>
  </si>
  <si>
    <t>Inventories (Million barrels)</t>
  </si>
  <si>
    <t>Storage</t>
  </si>
  <si>
    <t>Deviation*</t>
  </si>
  <si>
    <t xml:space="preserve">  </t>
  </si>
  <si>
    <t>Prices (dollars per gallon)</t>
  </si>
  <si>
    <t>Change the confidence interval by entering a</t>
  </si>
  <si>
    <t>percentage between 0% and 100%</t>
  </si>
  <si>
    <t>Historical</t>
  </si>
  <si>
    <t>STEO</t>
  </si>
  <si>
    <t>Settle</t>
  </si>
  <si>
    <t>Implied</t>
  </si>
  <si>
    <t>Days to</t>
  </si>
  <si>
    <t>Confidence Interval</t>
  </si>
  <si>
    <t>Volatility</t>
  </si>
  <si>
    <t>Expiry</t>
  </si>
  <si>
    <t>Lower</t>
  </si>
  <si>
    <t>Where:</t>
  </si>
  <si>
    <t>Production (million barrels per day)</t>
  </si>
  <si>
    <t>Electric Power Sector Coal Stocks</t>
  </si>
  <si>
    <t>Nuclear</t>
  </si>
  <si>
    <t>Independent Statistics &amp; Analysis</t>
  </si>
  <si>
    <t>U.S. Energy Information Administration</t>
  </si>
  <si>
    <t>Natural</t>
  </si>
  <si>
    <t>Gas</t>
  </si>
  <si>
    <t>Hydro</t>
  </si>
  <si>
    <t>Generation</t>
  </si>
  <si>
    <t>Sources</t>
  </si>
  <si>
    <t>Power</t>
  </si>
  <si>
    <t>Share of Total Generation</t>
  </si>
  <si>
    <t>Date</t>
  </si>
  <si>
    <t>Consumption (billion cubic feet per day)</t>
  </si>
  <si>
    <t>Consumption Growth (bcf per day)</t>
  </si>
  <si>
    <t>Consumption Growth (million short tons)</t>
  </si>
  <si>
    <t>Production (million short tons)</t>
  </si>
  <si>
    <t>Production Growth (million short tons)</t>
  </si>
  <si>
    <t>Western region</t>
  </si>
  <si>
    <t>Appalachian region</t>
  </si>
  <si>
    <t>Interior region</t>
  </si>
  <si>
    <t>Total production</t>
  </si>
  <si>
    <r>
      <t>Annual CO</t>
    </r>
    <r>
      <rPr>
        <b/>
        <vertAlign val="subscript"/>
        <sz val="10"/>
        <rFont val="Arial"/>
        <family val="2"/>
      </rPr>
      <t>2</t>
    </r>
    <r>
      <rPr>
        <b/>
        <sz val="10"/>
        <rFont val="Arial"/>
        <family val="2"/>
      </rPr>
      <t xml:space="preserve"> Emissions (Million metric tons)</t>
    </r>
  </si>
  <si>
    <t>Note: Labels show percentage share of total generation provided by coal and natural gas.</t>
  </si>
  <si>
    <t>Federal Gulf of Mexico</t>
  </si>
  <si>
    <t>U.S. excluding Gulf of Mexico</t>
  </si>
  <si>
    <t>Geothermal</t>
  </si>
  <si>
    <t>Solar</t>
  </si>
  <si>
    <t>Energy Source</t>
  </si>
  <si>
    <t>U.S. Renewable Energy Supply (Quadrillion Btu)</t>
  </si>
  <si>
    <t>Note: Hydropower excludes pumped storage generation.  Liquid biofuels include ethanol and biodiesel.  Other biomass includes municipal waste from biogenic sources, landfill gas, and other non-wood waste.</t>
  </si>
  <si>
    <t>Natural gas</t>
  </si>
  <si>
    <t xml:space="preserve"> </t>
  </si>
  <si>
    <t>Annual Growth (million barrels per day)</t>
  </si>
  <si>
    <t>Middle</t>
  </si>
  <si>
    <t>Hydropower</t>
  </si>
  <si>
    <t>Wood biomass</t>
  </si>
  <si>
    <t>Liquid biofuels</t>
  </si>
  <si>
    <t>Wind power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</si>
  <si>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</si>
  <si>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</si>
  <si>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</si>
  <si>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</si>
  <si>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</si>
  <si>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</si>
  <si>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</si>
  <si>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</si>
  <si>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</si>
  <si>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January</t>
  </si>
  <si>
    <t>February</t>
  </si>
  <si>
    <t>March</t>
  </si>
  <si>
    <t>United States</t>
  </si>
  <si>
    <t>Canada</t>
  </si>
  <si>
    <t>India</t>
  </si>
  <si>
    <t>State</t>
  </si>
  <si>
    <t>Region</t>
  </si>
  <si>
    <t>Census Division</t>
  </si>
  <si>
    <t>AK</t>
  </si>
  <si>
    <t>West</t>
  </si>
  <si>
    <t>Pacific</t>
  </si>
  <si>
    <t>AL</t>
  </si>
  <si>
    <t>South</t>
  </si>
  <si>
    <t>East South Central</t>
  </si>
  <si>
    <t>AR</t>
  </si>
  <si>
    <t>West South Central</t>
  </si>
  <si>
    <t>AZ</t>
  </si>
  <si>
    <t>Mountain</t>
  </si>
  <si>
    <t>CA</t>
  </si>
  <si>
    <t>CO</t>
  </si>
  <si>
    <t>CT</t>
  </si>
  <si>
    <t>Northeast</t>
  </si>
  <si>
    <t>New England</t>
  </si>
  <si>
    <t>DC</t>
  </si>
  <si>
    <t>South Atlantic</t>
  </si>
  <si>
    <t>DE</t>
  </si>
  <si>
    <t>FL</t>
  </si>
  <si>
    <t>GA</t>
  </si>
  <si>
    <t>HI</t>
  </si>
  <si>
    <t>IA</t>
  </si>
  <si>
    <t>Midwest</t>
  </si>
  <si>
    <t>West North Central</t>
  </si>
  <si>
    <t>ID</t>
  </si>
  <si>
    <t>IL</t>
  </si>
  <si>
    <t>East North Central</t>
  </si>
  <si>
    <t>IN</t>
  </si>
  <si>
    <t>KS</t>
  </si>
  <si>
    <t>KY</t>
  </si>
  <si>
    <t>LA</t>
  </si>
  <si>
    <t>MA</t>
  </si>
  <si>
    <t>MD</t>
  </si>
  <si>
    <t>ME</t>
  </si>
  <si>
    <t>MI</t>
  </si>
  <si>
    <t>MN</t>
  </si>
  <si>
    <t>MO</t>
  </si>
  <si>
    <t>MS</t>
  </si>
  <si>
    <t>MT</t>
  </si>
  <si>
    <t>NC</t>
  </si>
  <si>
    <t>ND</t>
  </si>
  <si>
    <t>NE</t>
  </si>
  <si>
    <t>NH</t>
  </si>
  <si>
    <t>NJ</t>
  </si>
  <si>
    <t>Middle Atlantic</t>
  </si>
  <si>
    <t>NM</t>
  </si>
  <si>
    <t>NV</t>
  </si>
  <si>
    <t>NY</t>
  </si>
  <si>
    <t>OH</t>
  </si>
  <si>
    <t>OK</t>
  </si>
  <si>
    <t>OR</t>
  </si>
  <si>
    <t>PA</t>
  </si>
  <si>
    <t>RI</t>
  </si>
  <si>
    <t>SC</t>
  </si>
  <si>
    <t>SD</t>
  </si>
  <si>
    <t>TN</t>
  </si>
  <si>
    <t>TX</t>
  </si>
  <si>
    <t>UT</t>
  </si>
  <si>
    <t>VA</t>
  </si>
  <si>
    <t>VT</t>
  </si>
  <si>
    <t>WA</t>
  </si>
  <si>
    <t>WI</t>
  </si>
  <si>
    <t>WV</t>
  </si>
  <si>
    <t>WY</t>
  </si>
  <si>
    <t>Iran</t>
  </si>
  <si>
    <t>Libya</t>
  </si>
  <si>
    <t>Nigeria</t>
  </si>
  <si>
    <t>Iraq</t>
  </si>
  <si>
    <t>See</t>
  </si>
  <si>
    <t>http://www.eia.gov/forecasts/steo/special/pdf/2012_sp_04.pdf</t>
  </si>
  <si>
    <t>for more information</t>
  </si>
  <si>
    <t>(Cents/kWh)</t>
  </si>
  <si>
    <t>Degree days calculated by applying contemporaneous population weights to state-level data from NOAA.</t>
  </si>
  <si>
    <t>Kuwait</t>
  </si>
  <si>
    <t>OECD Commercial Stocks of Crude Oil and Other Liquids</t>
  </si>
  <si>
    <t>Nonhydro</t>
  </si>
  <si>
    <t>Renewables</t>
  </si>
  <si>
    <t>U.S. gasoline and crude oil prices</t>
  </si>
  <si>
    <t>U.S. diesel fuel and crude oil prices</t>
  </si>
  <si>
    <t>U.S. natural gas prices</t>
  </si>
  <si>
    <t>World liquid fuels</t>
  </si>
  <si>
    <t>World liquid fuels production and consumption balance</t>
  </si>
  <si>
    <t>World liquid fuels consumption</t>
  </si>
  <si>
    <t>World liquid fuels consumption growth</t>
  </si>
  <si>
    <t>OPEC surplus crude oil production capacity</t>
  </si>
  <si>
    <t>OECD commercial stocks of crude oil and other liquids (days of supply)</t>
  </si>
  <si>
    <t>U.S. commercial crude oil stocks</t>
  </si>
  <si>
    <t>U.S. liquid fuels product supplied growth</t>
  </si>
  <si>
    <t>U.S. gasoline and distillate inventories</t>
  </si>
  <si>
    <t>U.S. natural gas consumption</t>
  </si>
  <si>
    <t>U.S. working natural gas in storage</t>
  </si>
  <si>
    <t>U.S. coal consumption</t>
  </si>
  <si>
    <t>U.S. coal production</t>
  </si>
  <si>
    <t>U.S. electric power sector coal stocks</t>
  </si>
  <si>
    <t>U.S. electricity consumption</t>
  </si>
  <si>
    <t>U.S. residential electricity price</t>
  </si>
  <si>
    <t>U.S. electricity generation by fuel, all sectors</t>
  </si>
  <si>
    <t>U.S. renewable energy supply</t>
  </si>
  <si>
    <t>U.S. carbon dioxide emissions growth</t>
  </si>
  <si>
    <t>U.S. annual energy expenditures share of gross domestic product</t>
  </si>
  <si>
    <t>U.S. summer cooling degree days</t>
  </si>
  <si>
    <t>U.S. winter heating degree days</t>
  </si>
  <si>
    <t>U.S. census regions and census divisions</t>
  </si>
  <si>
    <t>U.S. renewables and environment</t>
  </si>
  <si>
    <t>U.S. electricity</t>
  </si>
  <si>
    <t>U.S. coal</t>
  </si>
  <si>
    <t>U.S. natural gas</t>
  </si>
  <si>
    <t>U.S. liquid fuels</t>
  </si>
  <si>
    <t>U.S. prices</t>
  </si>
  <si>
    <t>West Texas Intermediate (WTI) crude oil price</t>
  </si>
  <si>
    <t>Henry Hub natural gas price</t>
  </si>
  <si>
    <t>Total energy</t>
  </si>
  <si>
    <t xml:space="preserve">build </t>
  </si>
  <si>
    <t>draw</t>
  </si>
  <si>
    <t>total</t>
  </si>
  <si>
    <t>crude oil</t>
  </si>
  <si>
    <t>ethanol</t>
  </si>
  <si>
    <t>natural gas plant liquids</t>
  </si>
  <si>
    <t>biodiesel</t>
  </si>
  <si>
    <t>WTIPUUS</t>
  </si>
  <si>
    <t>annual average</t>
  </si>
  <si>
    <t xml:space="preserve"> forecast</t>
  </si>
  <si>
    <t>coprpus</t>
  </si>
  <si>
    <t>nlprpus</t>
  </si>
  <si>
    <t>eoprpus</t>
  </si>
  <si>
    <t>bdprpus</t>
  </si>
  <si>
    <t>ethanol and biodiesel</t>
  </si>
  <si>
    <t>etfppus</t>
  </si>
  <si>
    <t>prfppus</t>
  </si>
  <si>
    <t>c4fppus</t>
  </si>
  <si>
    <t>ppfppus</t>
  </si>
  <si>
    <t>propane</t>
  </si>
  <si>
    <t>butanes</t>
  </si>
  <si>
    <t>natural gasoline</t>
  </si>
  <si>
    <t>ethane</t>
  </si>
  <si>
    <t>PATCPUSX</t>
  </si>
  <si>
    <t>MGTCPUSX</t>
  </si>
  <si>
    <t>motor gasoline</t>
  </si>
  <si>
    <t>JFTCPUS</t>
  </si>
  <si>
    <t>jet fuel</t>
  </si>
  <si>
    <t>DFTCPUS</t>
  </si>
  <si>
    <t>distillate fuel</t>
  </si>
  <si>
    <t>other</t>
  </si>
  <si>
    <t>hydrocarbon gas liquids</t>
  </si>
  <si>
    <t>NLTCPUS</t>
  </si>
  <si>
    <t>total monthly production</t>
  </si>
  <si>
    <t>ettcpus</t>
  </si>
  <si>
    <t>prtcpus</t>
  </si>
  <si>
    <t>c4tcpus</t>
  </si>
  <si>
    <t>pptcpus</t>
  </si>
  <si>
    <t>monthly product supplied (consumption)</t>
  </si>
  <si>
    <t>electric power</t>
  </si>
  <si>
    <t>industrial</t>
  </si>
  <si>
    <t>residential and commercial</t>
  </si>
  <si>
    <t>total monthly consumption</t>
  </si>
  <si>
    <t>NGTCPUS</t>
  </si>
  <si>
    <t>NGEPCON</t>
  </si>
  <si>
    <t>NGINX</t>
  </si>
  <si>
    <t>NGRCPUS</t>
  </si>
  <si>
    <t>coke plants</t>
  </si>
  <si>
    <t>CLTCPUS_TON</t>
  </si>
  <si>
    <t>CLEPCON_TON</t>
  </si>
  <si>
    <t>CLZCPUS_TON</t>
  </si>
  <si>
    <t>CLKCPUS_TON</t>
  </si>
  <si>
    <t>monthly consumption</t>
  </si>
  <si>
    <t>residential sales</t>
  </si>
  <si>
    <t>industrial sales</t>
  </si>
  <si>
    <t>commercial and transportation</t>
  </si>
  <si>
    <t>direct use of electricity</t>
  </si>
  <si>
    <t>Product supplied (million barrels per day)</t>
  </si>
  <si>
    <t>total product supplied (consumption)</t>
  </si>
  <si>
    <t>NGHHUUS</t>
  </si>
  <si>
    <t>NGRCUUS</t>
  </si>
  <si>
    <t>residential price</t>
  </si>
  <si>
    <t>NGHHMCF</t>
  </si>
  <si>
    <t xml:space="preserve"> residential forecast</t>
  </si>
  <si>
    <t>MGRARUS</t>
  </si>
  <si>
    <t>retail regular gasoline</t>
  </si>
  <si>
    <t>BREPUUS</t>
  </si>
  <si>
    <t>Brent crude oil</t>
  </si>
  <si>
    <t>wholesale gasoline</t>
  </si>
  <si>
    <t>MGWHUUS</t>
  </si>
  <si>
    <t>wholesale margin</t>
  </si>
  <si>
    <t>retail margin</t>
  </si>
  <si>
    <t>Annual Growth (dollars per gallon)</t>
  </si>
  <si>
    <t>DSRTUUS</t>
  </si>
  <si>
    <t>DSWHUUS</t>
  </si>
  <si>
    <t>NGMPPGLF</t>
  </si>
  <si>
    <t>NGMP48NGOM</t>
  </si>
  <si>
    <t>NGMPPUS</t>
  </si>
  <si>
    <t>monthly marketed natural gas production</t>
  </si>
  <si>
    <t>total production</t>
  </si>
  <si>
    <t>PAPR_WORLD</t>
  </si>
  <si>
    <t>PATC_WORLD</t>
  </si>
  <si>
    <t>T3_STCHANGE_WORLD</t>
  </si>
  <si>
    <t>CLPRPUS_TON</t>
  </si>
  <si>
    <t>CLPRPWR_TON</t>
  </si>
  <si>
    <t>CLPRPAR_TON</t>
  </si>
  <si>
    <t>CLPRPIR_TON</t>
  </si>
  <si>
    <t>monthly production</t>
  </si>
  <si>
    <t>ESRCUUS</t>
  </si>
  <si>
    <t>annual average price</t>
  </si>
  <si>
    <t>Eurasia</t>
  </si>
  <si>
    <t>PAPR_OPEC</t>
  </si>
  <si>
    <t>PAPR_CA</t>
  </si>
  <si>
    <t>PAPR_MX</t>
  </si>
  <si>
    <t>PAPR_US</t>
  </si>
  <si>
    <t>PAPR_RS</t>
  </si>
  <si>
    <t>PAPR_AJ</t>
  </si>
  <si>
    <t>PAPR_KZ</t>
  </si>
  <si>
    <t>PAPR_TX</t>
  </si>
  <si>
    <t>PAPR_AR</t>
  </si>
  <si>
    <t>PAPR_BR</t>
  </si>
  <si>
    <t>PAPR_CO</t>
  </si>
  <si>
    <t>PAPR_OLA</t>
  </si>
  <si>
    <t>PATC_CH</t>
  </si>
  <si>
    <t>PATC_US</t>
  </si>
  <si>
    <t>PATC_IN</t>
  </si>
  <si>
    <t>Middle East</t>
  </si>
  <si>
    <t>PATC_OECD</t>
  </si>
  <si>
    <t>OECD</t>
  </si>
  <si>
    <t>PATC_NON_OECD</t>
  </si>
  <si>
    <t>Non-OECD</t>
  </si>
  <si>
    <t>Other OECD</t>
  </si>
  <si>
    <t>Other non-OECD</t>
  </si>
  <si>
    <t>PATC_R05</t>
  </si>
  <si>
    <t>PAPR_NONOPEC</t>
  </si>
  <si>
    <t>NGIMPUS_LNG</t>
  </si>
  <si>
    <t>NGEXPUS_LNG</t>
  </si>
  <si>
    <t>NGIMPUS_PIPE</t>
  </si>
  <si>
    <t>NGEXPUS_PIPE</t>
  </si>
  <si>
    <t>NGPRPUS</t>
  </si>
  <si>
    <t>NGNWPUS</t>
  </si>
  <si>
    <t>BALIT</t>
  </si>
  <si>
    <t>NGWGPUS</t>
  </si>
  <si>
    <t>LNG imports</t>
  </si>
  <si>
    <t>LNG exports</t>
  </si>
  <si>
    <t>pipeline imports</t>
  </si>
  <si>
    <t>pipeline exports</t>
  </si>
  <si>
    <t>net imports</t>
  </si>
  <si>
    <t>NGIMPUS</t>
  </si>
  <si>
    <t>NGEXPUS</t>
  </si>
  <si>
    <t>forecast</t>
  </si>
  <si>
    <t>Series names for chart</t>
  </si>
  <si>
    <t>prnipus</t>
  </si>
  <si>
    <t xml:space="preserve">propane </t>
  </si>
  <si>
    <t>etnipus</t>
  </si>
  <si>
    <t>c4nipus</t>
  </si>
  <si>
    <t>ppnipus</t>
  </si>
  <si>
    <t>net trade</t>
  </si>
  <si>
    <t xml:space="preserve">World Total </t>
  </si>
  <si>
    <t>COPS_OPEC</t>
  </si>
  <si>
    <t>OECD commercial stocks in days of supply</t>
  </si>
  <si>
    <t>PASCD_OECD_T3</t>
  </si>
  <si>
    <t>COSXPUS</t>
  </si>
  <si>
    <t>U.S. distillate fuel inventories</t>
  </si>
  <si>
    <t>DFPSPUS</t>
  </si>
  <si>
    <t>WTI spot price</t>
  </si>
  <si>
    <t>Coal generation</t>
  </si>
  <si>
    <t>Nonhydropower renewables</t>
  </si>
  <si>
    <t>Total generation</t>
  </si>
  <si>
    <t>Other sources</t>
  </si>
  <si>
    <t>CLPS_EP</t>
  </si>
  <si>
    <t>HVTCBUS</t>
  </si>
  <si>
    <t>WWTCBUS</t>
  </si>
  <si>
    <t>BFPRBUS</t>
  </si>
  <si>
    <t>WNTCBUS</t>
  </si>
  <si>
    <t>OWTCBUS</t>
  </si>
  <si>
    <t>GETCBUS</t>
  </si>
  <si>
    <t>SOTCBUS</t>
  </si>
  <si>
    <t>Petroleum (included in other)</t>
  </si>
  <si>
    <t>U.S. Renewable Energy Supply Growth (Quadrillion Btu)</t>
  </si>
  <si>
    <t>TETCCO2</t>
  </si>
  <si>
    <t>CXTCCO2</t>
  </si>
  <si>
    <t>PATCCO2</t>
  </si>
  <si>
    <t>NGTCCO2</t>
  </si>
  <si>
    <t>Energy expenditures as a share of GDP</t>
  </si>
  <si>
    <t>TETC_EXP_SHR</t>
  </si>
  <si>
    <t>total winter</t>
  </si>
  <si>
    <t>STEO HDDs</t>
  </si>
  <si>
    <t>10-year average</t>
  </si>
  <si>
    <t>ZWHDPUS</t>
  </si>
  <si>
    <t>ZWHD_US_10YR</t>
  </si>
  <si>
    <t>STEO CDDs</t>
  </si>
  <si>
    <t>ZWCDPUS</t>
  </si>
  <si>
    <t>ZWCD_US_10YR</t>
  </si>
  <si>
    <t>Saudi Arabia</t>
  </si>
  <si>
    <t>residential natural gas price</t>
  </si>
  <si>
    <t>Henry Hub price</t>
  </si>
  <si>
    <t>U.S. hydrocarbon gas liquids</t>
  </si>
  <si>
    <t>U.S. natural gas balance</t>
  </si>
  <si>
    <t>U.S. natural gas plant liquids production</t>
  </si>
  <si>
    <t>U.S. hydrocarbon gas liquids consumption</t>
  </si>
  <si>
    <t>U.S. natural gas trade</t>
  </si>
  <si>
    <t>residential electricity price</t>
  </si>
  <si>
    <t>other non-OPEC</t>
  </si>
  <si>
    <t>PADI_IR</t>
  </si>
  <si>
    <t>PADI_LY</t>
  </si>
  <si>
    <t>PADI_NI</t>
  </si>
  <si>
    <t>PADI_IZ</t>
  </si>
  <si>
    <t>PADI_KU</t>
  </si>
  <si>
    <t>PADI_SA</t>
  </si>
  <si>
    <t>OPEC</t>
  </si>
  <si>
    <t>PADI_OPEC</t>
  </si>
  <si>
    <t>PADI_NONOPEC</t>
  </si>
  <si>
    <t>PADI_CA</t>
  </si>
  <si>
    <t>non-OPEC</t>
  </si>
  <si>
    <t>non-OPEC Countries</t>
  </si>
  <si>
    <t>Estimated OPEC and non-OPEC production</t>
  </si>
  <si>
    <t>Estimated OECD and non-OECD consumption</t>
  </si>
  <si>
    <t>non-OECD</t>
  </si>
  <si>
    <t xml:space="preserve">World liquid fuels production and consumption </t>
  </si>
  <si>
    <t xml:space="preserve">World crude oil and liquid fuels production </t>
  </si>
  <si>
    <t>COPRPUS</t>
  </si>
  <si>
    <t>PAPRPAK</t>
  </si>
  <si>
    <t xml:space="preserve">         Alaska</t>
  </si>
  <si>
    <t>PAPRPGLF</t>
  </si>
  <si>
    <t>PAPR48NGOM</t>
  </si>
  <si>
    <t xml:space="preserve">         Lower 48 States (excl GOM)</t>
  </si>
  <si>
    <t>total U.S. production</t>
  </si>
  <si>
    <t>U.S. crude oil production (million barrels/day)</t>
  </si>
  <si>
    <t>Consumption Growth (million barrels/day)</t>
  </si>
  <si>
    <t>net change</t>
  </si>
  <si>
    <t>retail regular diesel</t>
  </si>
  <si>
    <t>liquid fuels</t>
  </si>
  <si>
    <t>paprpus</t>
  </si>
  <si>
    <t>total natural gas plant liquids production</t>
  </si>
  <si>
    <t>total hydrocarbon gas liquids product supplied</t>
  </si>
  <si>
    <t>nltcpus</t>
  </si>
  <si>
    <t>U.S. dry natural gas production</t>
  </si>
  <si>
    <t>U.S.  natural gas consumption</t>
  </si>
  <si>
    <t>U.S.  natural gas gross exports</t>
  </si>
  <si>
    <t>U.S.  natural gas gross imports</t>
  </si>
  <si>
    <t>net storage withdrawals</t>
  </si>
  <si>
    <t>balancing item</t>
  </si>
  <si>
    <t>History</t>
  </si>
  <si>
    <t>total summer</t>
  </si>
  <si>
    <t>wholesale diesel</t>
  </si>
  <si>
    <t>crude oil net imports</t>
  </si>
  <si>
    <t>PANIPUS</t>
  </si>
  <si>
    <t>product net imports</t>
  </si>
  <si>
    <t>CONIPUS</t>
  </si>
  <si>
    <t xml:space="preserve">total net imports </t>
  </si>
  <si>
    <t>MGTSPUS</t>
  </si>
  <si>
    <t>U.S. total gasoline inventories</t>
  </si>
  <si>
    <t>commercial</t>
  </si>
  <si>
    <t>residential</t>
  </si>
  <si>
    <t>NGCCPUS</t>
  </si>
  <si>
    <t>transportation</t>
  </si>
  <si>
    <t xml:space="preserve"> diesel forecast</t>
  </si>
  <si>
    <t>crude oil  forecast</t>
  </si>
  <si>
    <t>annual average gasoline</t>
  </si>
  <si>
    <t>monthly history</t>
  </si>
  <si>
    <t>monthly forecast</t>
  </si>
  <si>
    <t>U.S. liquid fuels production growth</t>
  </si>
  <si>
    <t>U.S. crude oil production</t>
  </si>
  <si>
    <t>U.S. net trade of crude oil and liquid fuels</t>
  </si>
  <si>
    <t>U.S. commercial propane inventories</t>
  </si>
  <si>
    <t>U.S. marketed natural gas production</t>
  </si>
  <si>
    <t xml:space="preserve">U.S. net trade of hydrocarbon gas liquids </t>
  </si>
  <si>
    <t>Waste biomass</t>
  </si>
  <si>
    <t>monthly crude oil production</t>
  </si>
  <si>
    <t>all months</t>
  </si>
  <si>
    <t>Production (billion cubic feet per day)</t>
  </si>
  <si>
    <t>Production Growth (bcf per day)</t>
  </si>
  <si>
    <t xml:space="preserve"> dry gas production</t>
  </si>
  <si>
    <t>consumption</t>
  </si>
  <si>
    <t>product net exports</t>
  </si>
  <si>
    <t>U.S. total production</t>
  </si>
  <si>
    <t>stock change</t>
  </si>
  <si>
    <t>world consumption</t>
  </si>
  <si>
    <t>world production</t>
  </si>
  <si>
    <t>date</t>
  </si>
  <si>
    <t>quarter</t>
  </si>
  <si>
    <t xml:space="preserve">         Federal Gulf of Mexico </t>
  </si>
  <si>
    <t xml:space="preserve"> (million barrels/day)</t>
  </si>
  <si>
    <t>surplus capacity</t>
  </si>
  <si>
    <t>days of</t>
  </si>
  <si>
    <t>supply</t>
  </si>
  <si>
    <t>production Growth (million barrels per day)</t>
  </si>
  <si>
    <t>annual production (million barrels per day)</t>
  </si>
  <si>
    <t>total monthly product supplied</t>
  </si>
  <si>
    <t>U.S. commercial propane stocks (ex propylene)</t>
  </si>
  <si>
    <t>gross exports</t>
  </si>
  <si>
    <t>gross imports</t>
  </si>
  <si>
    <t>net storage builds only</t>
  </si>
  <si>
    <t>net storage draws only</t>
  </si>
  <si>
    <t>U.S. working natural gas in storage
(billion cubic feet)</t>
  </si>
  <si>
    <t>Short Tons</t>
  </si>
  <si>
    <t>total consumption</t>
  </si>
  <si>
    <t>Population-weighted cooling degree-days</t>
  </si>
  <si>
    <t xml:space="preserve">Population-weighted heating degree days </t>
  </si>
  <si>
    <t>U.S. coal consumption (million short tons)</t>
  </si>
  <si>
    <t>retail and other industry</t>
  </si>
  <si>
    <t>PADI_US</t>
  </si>
  <si>
    <t xml:space="preserve">Estimated unplanned crude oil production outages among OPEC and non-OPEC producers </t>
  </si>
  <si>
    <t>monthly retail regular gasoline</t>
  </si>
  <si>
    <t>monthly Brent crude oil</t>
  </si>
  <si>
    <t>annual average Brent</t>
  </si>
  <si>
    <t>Brent  forecast</t>
  </si>
  <si>
    <t>gasoline forecast</t>
  </si>
  <si>
    <t>monthly retail diesel</t>
  </si>
  <si>
    <t>annual average diesel</t>
  </si>
  <si>
    <t>monthly Henry Hub spot price</t>
  </si>
  <si>
    <t>annual average Henry Hub</t>
  </si>
  <si>
    <t>monthly residential price</t>
  </si>
  <si>
    <t>annual average residential</t>
  </si>
  <si>
    <t>Estimated OPEC Unplanned Crude Oil Production Outages (million b/d)</t>
  </si>
  <si>
    <t>Estimated non-OPEC Unplanned Crude Oil Production Outages (million b/d)</t>
  </si>
  <si>
    <t>Venezuela</t>
  </si>
  <si>
    <t>PADI_VE</t>
  </si>
  <si>
    <t>ELRCTWH</t>
  </si>
  <si>
    <t>ELICTWH</t>
  </si>
  <si>
    <t>ELCCTWH</t>
  </si>
  <si>
    <t>ELACTWH</t>
  </si>
  <si>
    <t>ELDUTWH</t>
  </si>
  <si>
    <t>ELCOTWH</t>
  </si>
  <si>
    <t>Consumption (billion kilowatthours)</t>
  </si>
  <si>
    <t>Consumption Growth (billion kWh)</t>
  </si>
  <si>
    <t>toepgen_us</t>
  </si>
  <si>
    <t>clepgen_us</t>
  </si>
  <si>
    <t>ngepgen_us</t>
  </si>
  <si>
    <t>nuepgen_us</t>
  </si>
  <si>
    <t>rnepgen_us</t>
  </si>
  <si>
    <t>ogepgen_us</t>
  </si>
  <si>
    <t>otepgen_us</t>
  </si>
  <si>
    <t>hvepgen_us</t>
  </si>
  <si>
    <t>paepgen_us</t>
  </si>
  <si>
    <t>Other gases</t>
  </si>
  <si>
    <t>Electricity Generation, All Sectors (billion kilowatthours)</t>
  </si>
  <si>
    <t>PRPSPUS</t>
  </si>
  <si>
    <t>Note: Confidence interval derived from options market information for the five trading days ending Oct 3, 2019. Intervals not calculated for months with sparse trading in near-the-money options contracts.</t>
  </si>
  <si>
    <t>Short-Term Energy Outlook, October 2019</t>
  </si>
  <si>
    <t>Sources: Short-Term Energy Outlook, October 2019, and CME Group</t>
  </si>
  <si>
    <t>Source: Short-Term Energy Outlook, October 2019</t>
  </si>
  <si>
    <t>Sources: Short-Term Energy Outlook, October 2019, and Refinitiv</t>
  </si>
  <si>
    <t>2014-Q1</t>
  </si>
  <si>
    <t>2014-Q2</t>
  </si>
  <si>
    <t>2014-Q3</t>
  </si>
  <si>
    <t>2014-Q4</t>
  </si>
  <si>
    <t>2015-Q1</t>
  </si>
  <si>
    <t>2015-Q2</t>
  </si>
  <si>
    <t>2015-Q3</t>
  </si>
  <si>
    <t>2015-Q4</t>
  </si>
  <si>
    <t>2016-Q1</t>
  </si>
  <si>
    <t>2016-Q2</t>
  </si>
  <si>
    <t>2016-Q3</t>
  </si>
  <si>
    <t>2016-Q4</t>
  </si>
  <si>
    <t>2017-Q1</t>
  </si>
  <si>
    <t>2017-Q2</t>
  </si>
  <si>
    <t>2017-Q3</t>
  </si>
  <si>
    <t>2017-Q4</t>
  </si>
  <si>
    <t>2018-Q1</t>
  </si>
  <si>
    <t>2018-Q2</t>
  </si>
  <si>
    <t>2018-Q3</t>
  </si>
  <si>
    <t>2018-Q4</t>
  </si>
  <si>
    <t>2019-Q1</t>
  </si>
  <si>
    <t>2019-Q2</t>
  </si>
  <si>
    <t>2019-Q3</t>
  </si>
  <si>
    <t>2019-Q4</t>
  </si>
  <si>
    <t>2020-Q1</t>
  </si>
  <si>
    <t>2020-Q2</t>
  </si>
  <si>
    <t>2020-Q3</t>
  </si>
  <si>
    <t>2020-Q4</t>
  </si>
  <si>
    <t>2009-2018 average</t>
  </si>
  <si>
    <t>2014 - 2018</t>
  </si>
  <si>
    <t>Note:  Colored band around days of supply of crude oil and other liquids stocks represents the range between the minimum and maximum from Jan. 2014 - Dec. 2018.</t>
  </si>
  <si>
    <t>monthly range from January 2014 - December 2018</t>
  </si>
  <si>
    <t>Note:  Colored band around crude oil  stocks represents the range between the minimum and maximum from Jan. 2014 - Dec. 2018.</t>
  </si>
  <si>
    <t>Note:  Colored bands around storage levels represent the range between the minimum and maximum from Jan. 2014 - Dec. 2018.</t>
  </si>
  <si>
    <t>Note:  Includes refinery propylene. Colored band around days of stocks represents the range between the minimum and maximum from Jan. 2014 - Dec. 2018.</t>
  </si>
  <si>
    <t>Note:  Colored band around storage levels represents the range between the minimum and maximum from Jan. 2014 - Dec. 2018.</t>
  </si>
  <si>
    <t>Percent deviation from 2014 - 2018 average</t>
  </si>
  <si>
    <t>2010-2019 average</t>
  </si>
  <si>
    <t>2016/17</t>
  </si>
  <si>
    <t>2017/18</t>
  </si>
  <si>
    <t>2018/19</t>
  </si>
  <si>
    <t>2019/20</t>
  </si>
  <si>
    <t>2008-2018 average</t>
  </si>
  <si>
    <t>Source: Short-Term Energy Outlook, October 2019.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</si>
</sst>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(* #,##0.00_);_(* \(#,##0.00\);_(* &quot;-&quot;??_);_(@_)"/>
    <numFmt numFmtId="164" formatCode="mmm\ yyyy"/>
    <numFmt numFmtId="165" formatCode="mmmm\ yyyy"/>
    <numFmt numFmtId="166" formatCode="0.0%"/>
    <numFmt numFmtId="167" formatCode="0.0"/>
    <numFmt numFmtId="168" formatCode="0.000"/>
    <numFmt numFmtId="169" formatCode="mm/dd/yy"/>
    <numFmt numFmtId="170" formatCode="[$-409]d\-mmm\-yy;@"/>
    <numFmt numFmtId="171" formatCode="#,##0.000"/>
    <numFmt numFmtId="173" formatCode="@&quot; .&quot;*."/>
    <numFmt numFmtId="174" formatCode="_(* #,##0_);_(* \(#,##0\);_(* &quot;-&quot;??_);_(@_)"/>
  </numFmts>
  <fonts count="5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i/>
      <sz val="10"/>
      <name val="Palatino Linotype"/>
      <family val="1"/>
    </font>
    <font>
      <sz val="18"/>
      <name val="Times New Roman"/>
      <family val="1"/>
    </font>
    <font>
      <b/>
      <sz val="9"/>
      <name val="Arial"/>
      <family val="2"/>
    </font>
    <font>
      <b/>
      <vertAlign val="subscript"/>
      <sz val="10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u/>
      <sz val="10"/>
      <color rgb="FF3333FF"/>
      <name val="Arial"/>
      <family val="2"/>
    </font>
    <font>
      <sz val="10"/>
      <color rgb="FFFF0000"/>
      <name val="Arial"/>
      <family val="2"/>
    </font>
    <font>
      <b/>
      <sz val="10"/>
      <color theme="4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1"/>
      <name val="Calibri"/>
      <family val="2"/>
    </font>
    <font>
      <sz val="11"/>
      <color rgb="FFFF0000"/>
      <name val="Calibri"/>
      <family val="2"/>
      <scheme val="minor"/>
    </font>
    <font>
      <sz val="8"/>
      <name val="Courier"/>
      <family val="3"/>
    </font>
    <font>
      <b/>
      <sz val="8"/>
      <color indexed="8"/>
      <name val="Arial"/>
      <family val="2"/>
    </font>
    <font>
      <b/>
      <sz val="8"/>
      <name val="Arial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000000"/>
      <name val="Arial"/>
      <family val="2"/>
    </font>
    <font>
      <sz val="12"/>
      <name val="Arial"/>
      <family val="2"/>
    </font>
    <font>
      <b/>
      <sz val="18"/>
      <color rgb="FF000000"/>
      <name val="Arial"/>
      <family val="2"/>
    </font>
    <font>
      <b/>
      <sz val="10"/>
      <color rgb="FFFF0000"/>
      <name val="Arial"/>
      <family val="2"/>
    </font>
    <font>
      <b/>
      <sz val="9"/>
      <color theme="2" tint="0.59999389629810485"/>
      <name val="Arial"/>
      <family val="2"/>
    </font>
    <font>
      <sz val="10"/>
      <color theme="4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0" fontId="23" fillId="0" borderId="0" applyNumberFormat="0" applyFill="0" applyBorder="0" applyAlignment="0" applyProtection="0">
      <alignment vertical="top"/>
      <protection locked="0"/>
    </xf>
    <xf numFmtId="9" fontId="22" fillId="0" borderId="0" applyFont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39" fillId="0" borderId="0"/>
    <xf numFmtId="0" fontId="16" fillId="0" borderId="0"/>
    <xf numFmtId="0" fontId="22" fillId="0" borderId="0"/>
    <xf numFmtId="0" fontId="15" fillId="0" borderId="0"/>
    <xf numFmtId="0" fontId="43" fillId="0" borderId="0"/>
    <xf numFmtId="0" fontId="14" fillId="0" borderId="0"/>
    <xf numFmtId="0" fontId="13" fillId="0" borderId="0"/>
    <xf numFmtId="0" fontId="9" fillId="0" borderId="0"/>
    <xf numFmtId="43" fontId="22" fillId="0" borderId="0" applyFont="0" applyFill="0" applyBorder="0" applyAlignment="0" applyProtection="0"/>
    <xf numFmtId="0" fontId="7" fillId="0" borderId="0"/>
    <xf numFmtId="0" fontId="43" fillId="0" borderId="0"/>
  </cellStyleXfs>
  <cellXfs count="600">
    <xf numFmtId="0" fontId="0" fillId="0" borderId="0" xfId="0"/>
    <xf numFmtId="164" fontId="0" fillId="0" borderId="0" xfId="0" applyNumberFormat="1"/>
    <xf numFmtId="0" fontId="0" fillId="0" borderId="0" xfId="0" applyNumberFormat="1"/>
    <xf numFmtId="0" fontId="0" fillId="0" borderId="0" xfId="0" applyAlignment="1">
      <alignment horizontal="right"/>
    </xf>
    <xf numFmtId="164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2" fontId="0" fillId="0" borderId="0" xfId="0" applyNumberFormat="1"/>
    <xf numFmtId="2" fontId="0" fillId="0" borderId="0" xfId="0" applyNumberFormat="1" applyAlignment="1">
      <alignment horizontal="right"/>
    </xf>
    <xf numFmtId="0" fontId="0" fillId="0" borderId="0" xfId="0" quotePrefix="1"/>
    <xf numFmtId="0" fontId="0" fillId="0" borderId="1" xfId="0" applyBorder="1"/>
    <xf numFmtId="0" fontId="0" fillId="0" borderId="0" xfId="0" applyNumberFormat="1" applyAlignment="1">
      <alignment horizontal="right"/>
    </xf>
    <xf numFmtId="3" fontId="0" fillId="0" borderId="0" xfId="0" applyNumberFormat="1"/>
    <xf numFmtId="167" fontId="0" fillId="0" borderId="0" xfId="0" applyNumberFormat="1"/>
    <xf numFmtId="166" fontId="0" fillId="0" borderId="0" xfId="0" applyNumberFormat="1"/>
    <xf numFmtId="167" fontId="0" fillId="0" borderId="0" xfId="0" quotePrefix="1" applyNumberFormat="1"/>
    <xf numFmtId="0" fontId="0" fillId="0" borderId="0" xfId="0" applyBorder="1"/>
    <xf numFmtId="0" fontId="0" fillId="0" borderId="0" xfId="0" applyBorder="1" applyAlignment="1">
      <alignment horizontal="right"/>
    </xf>
    <xf numFmtId="1" fontId="0" fillId="0" borderId="0" xfId="0" applyNumberFormat="1"/>
    <xf numFmtId="0" fontId="0" fillId="0" borderId="1" xfId="0" applyFill="1" applyBorder="1"/>
    <xf numFmtId="0" fontId="0" fillId="0" borderId="0" xfId="0" applyFill="1"/>
    <xf numFmtId="168" fontId="0" fillId="0" borderId="0" xfId="0" applyNumberFormat="1"/>
    <xf numFmtId="0" fontId="0" fillId="0" borderId="3" xfId="0" applyBorder="1"/>
    <xf numFmtId="0" fontId="23" fillId="0" borderId="0" xfId="1" applyAlignment="1" applyProtection="1"/>
    <xf numFmtId="0" fontId="0" fillId="0" borderId="0" xfId="0" applyAlignment="1"/>
    <xf numFmtId="0" fontId="0" fillId="0" borderId="0" xfId="0" applyAlignment="1">
      <alignment horizontal="left"/>
    </xf>
    <xf numFmtId="1" fontId="0" fillId="0" borderId="0" xfId="0" applyNumberFormat="1" applyFill="1"/>
    <xf numFmtId="169" fontId="0" fillId="0" borderId="0" xfId="0" applyNumberFormat="1"/>
    <xf numFmtId="166" fontId="0" fillId="0" borderId="0" xfId="0" applyNumberFormat="1" applyAlignment="1">
      <alignment horizontal="right"/>
    </xf>
    <xf numFmtId="166" fontId="0" fillId="0" borderId="0" xfId="0" applyNumberFormat="1" applyBorder="1" applyAlignment="1">
      <alignment horizontal="right"/>
    </xf>
    <xf numFmtId="2" fontId="22" fillId="0" borderId="0" xfId="0" applyNumberFormat="1" applyFont="1"/>
    <xf numFmtId="0" fontId="22" fillId="0" borderId="0" xfId="0" applyFont="1"/>
    <xf numFmtId="166" fontId="22" fillId="0" borderId="0" xfId="0" applyNumberFormat="1" applyFont="1"/>
    <xf numFmtId="0" fontId="27" fillId="0" borderId="0" xfId="0" applyFont="1"/>
    <xf numFmtId="0" fontId="27" fillId="0" borderId="1" xfId="0" applyFont="1" applyFill="1" applyBorder="1" applyAlignment="1">
      <alignment horizontal="right"/>
    </xf>
    <xf numFmtId="0" fontId="27" fillId="0" borderId="1" xfId="0" applyFont="1" applyBorder="1"/>
    <xf numFmtId="0" fontId="27" fillId="0" borderId="1" xfId="0" applyNumberFormat="1" applyFont="1" applyBorder="1"/>
    <xf numFmtId="0" fontId="27" fillId="0" borderId="0" xfId="0" applyFont="1" applyAlignment="1"/>
    <xf numFmtId="0" fontId="27" fillId="0" borderId="0" xfId="0" applyFont="1" applyAlignment="1">
      <alignment horizontal="right"/>
    </xf>
    <xf numFmtId="0" fontId="27" fillId="0" borderId="1" xfId="0" applyFont="1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167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1" fontId="22" fillId="0" borderId="0" xfId="2" quotePrefix="1" applyNumberFormat="1" applyFont="1"/>
    <xf numFmtId="165" fontId="24" fillId="0" borderId="0" xfId="0" applyNumberFormat="1" applyFont="1"/>
    <xf numFmtId="0" fontId="25" fillId="2" borderId="0" xfId="0" applyFont="1" applyFill="1"/>
    <xf numFmtId="0" fontId="0" fillId="2" borderId="0" xfId="0" applyFill="1"/>
    <xf numFmtId="0" fontId="25" fillId="0" borderId="0" xfId="0" applyFont="1" applyAlignment="1">
      <alignment horizontal="center"/>
    </xf>
    <xf numFmtId="0" fontId="25" fillId="0" borderId="1" xfId="0" applyFont="1" applyBorder="1" applyAlignment="1">
      <alignment horizontal="center"/>
    </xf>
    <xf numFmtId="0" fontId="25" fillId="0" borderId="1" xfId="0" applyFont="1" applyBorder="1"/>
    <xf numFmtId="0" fontId="25" fillId="0" borderId="1" xfId="0" applyFont="1" applyFill="1" applyBorder="1" applyAlignment="1">
      <alignment horizontal="center"/>
    </xf>
    <xf numFmtId="2" fontId="28" fillId="0" borderId="0" xfId="0" applyNumberFormat="1" applyFont="1" applyBorder="1" applyAlignment="1">
      <alignment horizontal="center"/>
    </xf>
    <xf numFmtId="0" fontId="28" fillId="0" borderId="0" xfId="0" applyFont="1" applyFill="1" applyBorder="1" applyAlignment="1">
      <alignment horizontal="center"/>
    </xf>
    <xf numFmtId="2" fontId="28" fillId="0" borderId="1" xfId="0" applyNumberFormat="1" applyFont="1" applyBorder="1" applyAlignment="1">
      <alignment horizontal="center"/>
    </xf>
    <xf numFmtId="0" fontId="24" fillId="0" borderId="0" xfId="0" applyFont="1"/>
    <xf numFmtId="164" fontId="28" fillId="0" borderId="0" xfId="0" applyNumberFormat="1" applyFont="1" applyBorder="1" applyAlignment="1">
      <alignment horizontal="right"/>
    </xf>
    <xf numFmtId="164" fontId="28" fillId="0" borderId="1" xfId="0" applyNumberFormat="1" applyFont="1" applyBorder="1" applyAlignment="1">
      <alignment horizontal="right"/>
    </xf>
    <xf numFmtId="170" fontId="0" fillId="0" borderId="0" xfId="0" applyNumberFormat="1" applyAlignment="1">
      <alignment horizontal="left"/>
    </xf>
    <xf numFmtId="0" fontId="0" fillId="0" borderId="0" xfId="0" applyNumberFormat="1" applyBorder="1"/>
    <xf numFmtId="2" fontId="28" fillId="0" borderId="2" xfId="0" applyNumberFormat="1" applyFont="1" applyBorder="1" applyAlignment="1">
      <alignment horizontal="center"/>
    </xf>
    <xf numFmtId="0" fontId="28" fillId="0" borderId="2" xfId="0" applyFont="1" applyFill="1" applyBorder="1" applyAlignment="1">
      <alignment horizontal="center"/>
    </xf>
    <xf numFmtId="0" fontId="28" fillId="0" borderId="1" xfId="0" applyFont="1" applyFill="1" applyBorder="1" applyAlignment="1">
      <alignment horizontal="center"/>
    </xf>
    <xf numFmtId="166" fontId="28" fillId="0" borderId="2" xfId="0" applyNumberFormat="1" applyFont="1" applyBorder="1" applyAlignment="1">
      <alignment horizontal="center"/>
    </xf>
    <xf numFmtId="166" fontId="28" fillId="0" borderId="0" xfId="0" applyNumberFormat="1" applyFont="1" applyBorder="1" applyAlignment="1">
      <alignment horizontal="center"/>
    </xf>
    <xf numFmtId="166" fontId="28" fillId="0" borderId="1" xfId="0" applyNumberFormat="1" applyFont="1" applyBorder="1" applyAlignment="1">
      <alignment horizontal="center"/>
    </xf>
    <xf numFmtId="164" fontId="0" fillId="0" borderId="1" xfId="0" applyNumberFormat="1" applyBorder="1"/>
    <xf numFmtId="2" fontId="0" fillId="0" borderId="1" xfId="0" applyNumberFormat="1" applyBorder="1"/>
    <xf numFmtId="2" fontId="22" fillId="0" borderId="1" xfId="0" applyNumberFormat="1" applyFont="1" applyBorder="1"/>
    <xf numFmtId="168" fontId="0" fillId="0" borderId="1" xfId="0" applyNumberFormat="1" applyBorder="1"/>
    <xf numFmtId="1" fontId="0" fillId="0" borderId="1" xfId="0" applyNumberFormat="1" applyBorder="1"/>
    <xf numFmtId="1" fontId="22" fillId="0" borderId="1" xfId="2" quotePrefix="1" applyNumberFormat="1" applyFont="1" applyBorder="1"/>
    <xf numFmtId="167" fontId="0" fillId="0" borderId="1" xfId="0" applyNumberFormat="1" applyBorder="1"/>
    <xf numFmtId="3" fontId="0" fillId="0" borderId="1" xfId="0" applyNumberFormat="1" applyBorder="1"/>
    <xf numFmtId="167" fontId="0" fillId="0" borderId="1" xfId="0" applyNumberFormat="1" applyBorder="1" applyAlignment="1">
      <alignment horizontal="center"/>
    </xf>
    <xf numFmtId="0" fontId="22" fillId="0" borderId="0" xfId="0" applyFont="1" applyAlignment="1">
      <alignment horizontal="right"/>
    </xf>
    <xf numFmtId="0" fontId="22" fillId="0" borderId="1" xfId="0" applyFont="1" applyBorder="1" applyAlignment="1">
      <alignment horizontal="right"/>
    </xf>
    <xf numFmtId="0" fontId="22" fillId="0" borderId="1" xfId="0" applyFont="1" applyFill="1" applyBorder="1" applyAlignment="1">
      <alignment horizontal="center"/>
    </xf>
    <xf numFmtId="0" fontId="22" fillId="0" borderId="1" xfId="0" applyFont="1" applyBorder="1"/>
    <xf numFmtId="3" fontId="0" fillId="0" borderId="0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14" fontId="0" fillId="0" borderId="0" xfId="0" applyNumberFormat="1" applyBorder="1" applyAlignment="1">
      <alignment horizontal="right"/>
    </xf>
    <xf numFmtId="14" fontId="0" fillId="0" borderId="1" xfId="0" applyNumberFormat="1" applyBorder="1" applyAlignment="1">
      <alignment horizontal="right"/>
    </xf>
    <xf numFmtId="0" fontId="32" fillId="0" borderId="1" xfId="0" applyNumberFormat="1" applyFont="1" applyBorder="1"/>
    <xf numFmtId="171" fontId="0" fillId="0" borderId="0" xfId="0" applyNumberFormat="1"/>
    <xf numFmtId="171" fontId="0" fillId="0" borderId="1" xfId="0" applyNumberFormat="1" applyBorder="1"/>
    <xf numFmtId="0" fontId="25" fillId="0" borderId="1" xfId="0" applyFont="1" applyBorder="1" applyAlignment="1"/>
    <xf numFmtId="4" fontId="0" fillId="0" borderId="0" xfId="0" applyNumberFormat="1" applyBorder="1"/>
    <xf numFmtId="0" fontId="25" fillId="0" borderId="1" xfId="0" applyFont="1" applyFill="1" applyBorder="1"/>
    <xf numFmtId="164" fontId="0" fillId="0" borderId="0" xfId="0" applyNumberFormat="1" applyBorder="1"/>
    <xf numFmtId="0" fontId="25" fillId="0" borderId="1" xfId="0" applyFont="1" applyBorder="1" applyAlignment="1">
      <alignment horizontal="right"/>
    </xf>
    <xf numFmtId="0" fontId="28" fillId="0" borderId="1" xfId="0" applyFont="1" applyBorder="1" applyAlignment="1">
      <alignment horizontal="right"/>
    </xf>
    <xf numFmtId="0" fontId="34" fillId="0" borderId="0" xfId="0" applyFont="1" applyAlignment="1">
      <alignment horizontal="right"/>
    </xf>
    <xf numFmtId="9" fontId="0" fillId="0" borderId="0" xfId="0" applyNumberFormat="1"/>
    <xf numFmtId="0" fontId="25" fillId="0" borderId="0" xfId="0" applyFont="1" applyFill="1" applyBorder="1" applyAlignment="1">
      <alignment horizontal="center"/>
    </xf>
    <xf numFmtId="0" fontId="23" fillId="0" borderId="3" xfId="1" applyBorder="1" applyAlignment="1" applyProtection="1"/>
    <xf numFmtId="0" fontId="23" fillId="0" borderId="3" xfId="1" applyFont="1" applyBorder="1" applyAlignment="1" applyProtection="1"/>
    <xf numFmtId="0" fontId="25" fillId="0" borderId="3" xfId="0" applyFont="1" applyBorder="1"/>
    <xf numFmtId="0" fontId="23" fillId="0" borderId="3" xfId="1" applyFont="1" applyBorder="1" applyAlignment="1" applyProtection="1">
      <alignment wrapText="1"/>
    </xf>
    <xf numFmtId="0" fontId="22" fillId="0" borderId="0" xfId="3"/>
    <xf numFmtId="0" fontId="22" fillId="0" borderId="0" xfId="3" applyAlignment="1">
      <alignment horizontal="right"/>
    </xf>
    <xf numFmtId="2" fontId="22" fillId="0" borderId="2" xfId="0" applyNumberFormat="1" applyFont="1" applyBorder="1" applyAlignment="1">
      <alignment horizontal="center"/>
    </xf>
    <xf numFmtId="164" fontId="22" fillId="0" borderId="0" xfId="0" applyNumberFormat="1" applyFont="1" applyBorder="1" applyAlignment="1">
      <alignment horizontal="right"/>
    </xf>
    <xf numFmtId="166" fontId="22" fillId="0" borderId="2" xfId="0" applyNumberFormat="1" applyFont="1" applyBorder="1" applyAlignment="1">
      <alignment horizontal="center"/>
    </xf>
    <xf numFmtId="0" fontId="22" fillId="0" borderId="2" xfId="0" applyFont="1" applyFill="1" applyBorder="1" applyAlignment="1">
      <alignment horizontal="center"/>
    </xf>
    <xf numFmtId="2" fontId="22" fillId="0" borderId="0" xfId="0" applyNumberFormat="1" applyFont="1" applyBorder="1" applyAlignment="1">
      <alignment horizontal="center"/>
    </xf>
    <xf numFmtId="166" fontId="22" fillId="0" borderId="0" xfId="0" applyNumberFormat="1" applyFont="1" applyBorder="1" applyAlignment="1">
      <alignment horizontal="center"/>
    </xf>
    <xf numFmtId="0" fontId="22" fillId="0" borderId="0" xfId="0" applyFont="1" applyFill="1" applyBorder="1" applyAlignment="1">
      <alignment horizontal="center"/>
    </xf>
    <xf numFmtId="164" fontId="22" fillId="0" borderId="1" xfId="0" applyNumberFormat="1" applyFont="1" applyBorder="1" applyAlignment="1">
      <alignment horizontal="right"/>
    </xf>
    <xf numFmtId="2" fontId="22" fillId="0" borderId="1" xfId="0" applyNumberFormat="1" applyFont="1" applyBorder="1" applyAlignment="1">
      <alignment horizontal="center"/>
    </xf>
    <xf numFmtId="166" fontId="22" fillId="0" borderId="1" xfId="0" applyNumberFormat="1" applyFont="1" applyBorder="1" applyAlignment="1">
      <alignment horizontal="center"/>
    </xf>
    <xf numFmtId="0" fontId="0" fillId="0" borderId="7" xfId="0" applyBorder="1"/>
    <xf numFmtId="0" fontId="0" fillId="0" borderId="9" xfId="0" applyBorder="1"/>
    <xf numFmtId="0" fontId="0" fillId="0" borderId="8" xfId="0" applyBorder="1"/>
    <xf numFmtId="0" fontId="36" fillId="0" borderId="0" xfId="0" applyFont="1" applyAlignment="1">
      <alignment horizontal="left" readingOrder="1"/>
    </xf>
    <xf numFmtId="168" fontId="0" fillId="0" borderId="0" xfId="0" applyNumberFormat="1" applyBorder="1" applyAlignment="1">
      <alignment horizontal="right"/>
    </xf>
    <xf numFmtId="168" fontId="0" fillId="0" borderId="1" xfId="0" applyNumberFormat="1" applyBorder="1" applyAlignment="1">
      <alignment horizontal="right"/>
    </xf>
    <xf numFmtId="0" fontId="0" fillId="0" borderId="1" xfId="0" applyFill="1" applyBorder="1" applyAlignment="1">
      <alignment horizontal="left"/>
    </xf>
    <xf numFmtId="0" fontId="37" fillId="0" borderId="0" xfId="0" applyFont="1"/>
    <xf numFmtId="0" fontId="38" fillId="0" borderId="0" xfId="0" applyFont="1"/>
    <xf numFmtId="0" fontId="22" fillId="0" borderId="0" xfId="3" applyFont="1"/>
    <xf numFmtId="0" fontId="37" fillId="0" borderId="0" xfId="3" applyFont="1"/>
    <xf numFmtId="0" fontId="26" fillId="0" borderId="0" xfId="3" applyFont="1" applyAlignment="1">
      <alignment horizontal="center"/>
    </xf>
    <xf numFmtId="0" fontId="26" fillId="0" borderId="0" xfId="3" applyFont="1" applyAlignment="1">
      <alignment horizontal="left"/>
    </xf>
    <xf numFmtId="0" fontId="22" fillId="0" borderId="1" xfId="3" applyBorder="1" applyAlignment="1">
      <alignment horizontal="right"/>
    </xf>
    <xf numFmtId="1" fontId="22" fillId="0" borderId="0" xfId="3" applyNumberFormat="1"/>
    <xf numFmtId="0" fontId="0" fillId="0" borderId="7" xfId="0" applyBorder="1" applyAlignment="1"/>
    <xf numFmtId="0" fontId="0" fillId="0" borderId="0" xfId="0" applyNumberFormat="1" applyFont="1" applyFill="1" applyBorder="1" applyAlignment="1">
      <alignment horizontal="right"/>
    </xf>
    <xf numFmtId="0" fontId="25" fillId="0" borderId="11" xfId="0" applyFont="1" applyBorder="1"/>
    <xf numFmtId="0" fontId="0" fillId="0" borderId="6" xfId="0" applyBorder="1"/>
    <xf numFmtId="164" fontId="22" fillId="0" borderId="0" xfId="0" quotePrefix="1" applyNumberFormat="1" applyFont="1" applyBorder="1" applyAlignment="1">
      <alignment horizontal="right"/>
    </xf>
    <xf numFmtId="2" fontId="22" fillId="0" borderId="2" xfId="0" quotePrefix="1" applyNumberFormat="1" applyFont="1" applyBorder="1" applyAlignment="1">
      <alignment horizontal="center"/>
    </xf>
    <xf numFmtId="0" fontId="19" fillId="0" borderId="0" xfId="6"/>
    <xf numFmtId="0" fontId="19" fillId="0" borderId="0" xfId="6" applyFont="1"/>
    <xf numFmtId="0" fontId="39" fillId="0" borderId="0" xfId="7"/>
    <xf numFmtId="164" fontId="19" fillId="0" borderId="0" xfId="6" applyNumberFormat="1"/>
    <xf numFmtId="168" fontId="41" fillId="0" borderId="2" xfId="7" quotePrefix="1" applyNumberFormat="1" applyFont="1" applyBorder="1" applyAlignment="1">
      <alignment horizontal="center"/>
    </xf>
    <xf numFmtId="2" fontId="22" fillId="0" borderId="2" xfId="7" applyNumberFormat="1" applyFont="1" applyBorder="1" applyAlignment="1">
      <alignment horizontal="center"/>
    </xf>
    <xf numFmtId="0" fontId="19" fillId="0" borderId="0" xfId="6" quotePrefix="1" applyFont="1"/>
    <xf numFmtId="0" fontId="19" fillId="0" borderId="0" xfId="6" applyAlignment="1">
      <alignment horizontal="right"/>
    </xf>
    <xf numFmtId="0" fontId="19" fillId="0" borderId="0" xfId="6" quotePrefix="1"/>
    <xf numFmtId="168" fontId="19" fillId="0" borderId="0" xfId="6" applyNumberFormat="1"/>
    <xf numFmtId="168" fontId="22" fillId="0" borderId="2" xfId="7" applyNumberFormat="1" applyFont="1" applyBorder="1" applyAlignment="1">
      <alignment horizontal="center"/>
    </xf>
    <xf numFmtId="0" fontId="22" fillId="0" borderId="0" xfId="0" applyNumberFormat="1" applyFont="1" applyAlignment="1"/>
    <xf numFmtId="0" fontId="22" fillId="0" borderId="1" xfId="0" applyNumberFormat="1" applyFont="1" applyBorder="1" applyAlignment="1"/>
    <xf numFmtId="0" fontId="19" fillId="6" borderId="0" xfId="6" applyFill="1"/>
    <xf numFmtId="0" fontId="19" fillId="7" borderId="0" xfId="6" applyFont="1" applyFill="1"/>
    <xf numFmtId="171" fontId="19" fillId="0" borderId="0" xfId="6" applyNumberFormat="1"/>
    <xf numFmtId="0" fontId="40" fillId="0" borderId="0" xfId="6" applyFont="1"/>
    <xf numFmtId="0" fontId="42" fillId="0" borderId="0" xfId="6" applyFont="1"/>
    <xf numFmtId="168" fontId="18" fillId="0" borderId="0" xfId="6" quotePrefix="1" applyNumberFormat="1" applyFont="1"/>
    <xf numFmtId="168" fontId="17" fillId="0" borderId="0" xfId="6" quotePrefix="1" applyNumberFormat="1" applyFont="1"/>
    <xf numFmtId="0" fontId="22" fillId="0" borderId="12" xfId="0" applyNumberFormat="1" applyFont="1" applyBorder="1" applyAlignment="1"/>
    <xf numFmtId="171" fontId="22" fillId="0" borderId="0" xfId="0" quotePrefix="1" applyNumberFormat="1" applyFont="1"/>
    <xf numFmtId="0" fontId="16" fillId="0" borderId="0" xfId="6" applyFont="1"/>
    <xf numFmtId="0" fontId="0" fillId="0" borderId="0" xfId="0" applyNumberFormat="1" applyAlignment="1"/>
    <xf numFmtId="0" fontId="22" fillId="0" borderId="0" xfId="0" applyNumberFormat="1" applyFont="1" applyFill="1" applyBorder="1" applyAlignment="1">
      <alignment horizontal="right"/>
    </xf>
    <xf numFmtId="0" fontId="27" fillId="0" borderId="0" xfId="3" applyFont="1"/>
    <xf numFmtId="0" fontId="27" fillId="0" borderId="0" xfId="3" applyFont="1" applyAlignment="1"/>
    <xf numFmtId="0" fontId="27" fillId="0" borderId="0" xfId="3" applyFont="1" applyBorder="1" applyAlignment="1">
      <alignment horizontal="center"/>
    </xf>
    <xf numFmtId="0" fontId="27" fillId="0" borderId="1" xfId="3" applyFont="1" applyBorder="1" applyAlignment="1">
      <alignment horizontal="left"/>
    </xf>
    <xf numFmtId="0" fontId="27" fillId="0" borderId="1" xfId="3" applyFont="1" applyBorder="1"/>
    <xf numFmtId="0" fontId="27" fillId="0" borderId="1" xfId="3" applyFont="1" applyBorder="1" applyAlignment="1"/>
    <xf numFmtId="0" fontId="22" fillId="0" borderId="0" xfId="3" applyAlignment="1">
      <alignment horizontal="left"/>
    </xf>
    <xf numFmtId="168" fontId="22" fillId="0" borderId="0" xfId="3" applyNumberFormat="1"/>
    <xf numFmtId="168" fontId="22" fillId="0" borderId="0" xfId="3" applyNumberFormat="1" applyAlignment="1"/>
    <xf numFmtId="2" fontId="22" fillId="0" borderId="0" xfId="3" applyNumberFormat="1"/>
    <xf numFmtId="0" fontId="22" fillId="0" borderId="1" xfId="3" applyBorder="1" applyAlignment="1">
      <alignment horizontal="left"/>
    </xf>
    <xf numFmtId="168" fontId="22" fillId="0" borderId="1" xfId="3" applyNumberFormat="1" applyBorder="1" applyAlignment="1"/>
    <xf numFmtId="171" fontId="22" fillId="0" borderId="1" xfId="0" quotePrefix="1" applyNumberFormat="1" applyFont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5" fillId="0" borderId="0" xfId="10"/>
    <xf numFmtId="2" fontId="15" fillId="0" borderId="0" xfId="10" applyNumberFormat="1"/>
    <xf numFmtId="0" fontId="44" fillId="0" borderId="0" xfId="11" applyFont="1" applyFill="1" applyBorder="1" applyAlignment="1" applyProtection="1"/>
    <xf numFmtId="173" fontId="26" fillId="0" borderId="0" xfId="11" applyNumberFormat="1" applyFont="1" applyAlignment="1" applyProtection="1">
      <alignment horizontal="left"/>
    </xf>
    <xf numFmtId="0" fontId="44" fillId="0" borderId="0" xfId="11" applyFont="1" applyFill="1" applyAlignment="1" applyProtection="1"/>
    <xf numFmtId="173" fontId="26" fillId="0" borderId="0" xfId="11" applyNumberFormat="1" applyFont="1" applyBorder="1" applyAlignment="1" applyProtection="1">
      <alignment horizontal="left"/>
    </xf>
    <xf numFmtId="0" fontId="45" fillId="0" borderId="0" xfId="11" applyFont="1" applyAlignment="1" applyProtection="1">
      <alignment horizontal="left"/>
    </xf>
    <xf numFmtId="0" fontId="22" fillId="3" borderId="0" xfId="3" applyFill="1"/>
    <xf numFmtId="0" fontId="22" fillId="0" borderId="0" xfId="3" applyBorder="1" applyAlignment="1">
      <alignment horizontal="right"/>
    </xf>
    <xf numFmtId="0" fontId="25" fillId="0" borderId="13" xfId="3" applyFont="1" applyBorder="1"/>
    <xf numFmtId="0" fontId="22" fillId="0" borderId="14" xfId="3" applyBorder="1"/>
    <xf numFmtId="0" fontId="22" fillId="0" borderId="16" xfId="3" applyBorder="1"/>
    <xf numFmtId="0" fontId="22" fillId="0" borderId="18" xfId="3" applyBorder="1"/>
    <xf numFmtId="0" fontId="22" fillId="6" borderId="0" xfId="3" applyFill="1"/>
    <xf numFmtId="0" fontId="42" fillId="6" borderId="0" xfId="6" applyFont="1" applyFill="1"/>
    <xf numFmtId="0" fontId="14" fillId="6" borderId="0" xfId="6" applyFont="1" applyFill="1"/>
    <xf numFmtId="0" fontId="12" fillId="0" borderId="0" xfId="6" applyFont="1"/>
    <xf numFmtId="0" fontId="15" fillId="6" borderId="0" xfId="10" applyFill="1"/>
    <xf numFmtId="0" fontId="47" fillId="0" borderId="0" xfId="6" applyFont="1"/>
    <xf numFmtId="168" fontId="46" fillId="0" borderId="0" xfId="6" applyNumberFormat="1" applyFont="1"/>
    <xf numFmtId="0" fontId="11" fillId="0" borderId="0" xfId="10" applyFont="1"/>
    <xf numFmtId="0" fontId="22" fillId="0" borderId="0" xfId="7" applyFont="1"/>
    <xf numFmtId="0" fontId="10" fillId="0" borderId="0" xfId="10" applyFont="1"/>
    <xf numFmtId="0" fontId="0" fillId="0" borderId="4" xfId="0" applyBorder="1" applyAlignment="1">
      <alignment horizontal="center"/>
    </xf>
    <xf numFmtId="0" fontId="22" fillId="0" borderId="0" xfId="3" applyBorder="1" applyAlignment="1">
      <alignment horizontal="left"/>
    </xf>
    <xf numFmtId="168" fontId="22" fillId="0" borderId="0" xfId="3" applyNumberFormat="1" applyBorder="1" applyAlignment="1"/>
    <xf numFmtId="2" fontId="22" fillId="0" borderId="0" xfId="3" applyNumberFormat="1" applyAlignment="1"/>
    <xf numFmtId="2" fontId="22" fillId="0" borderId="1" xfId="3" applyNumberFormat="1" applyBorder="1" applyAlignment="1"/>
    <xf numFmtId="0" fontId="48" fillId="0" borderId="0" xfId="0" applyFont="1" applyAlignment="1">
      <alignment horizontal="left" vertical="center" readingOrder="1"/>
    </xf>
    <xf numFmtId="0" fontId="22" fillId="0" borderId="0" xfId="3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0" fillId="0" borderId="0" xfId="0" applyAlignment="1">
      <alignment horizontal="left" vertical="top" wrapText="1"/>
    </xf>
    <xf numFmtId="0" fontId="22" fillId="0" borderId="15" xfId="3" applyFont="1" applyBorder="1"/>
    <xf numFmtId="0" fontId="22" fillId="0" borderId="16" xfId="3" applyFont="1" applyBorder="1"/>
    <xf numFmtId="0" fontId="22" fillId="4" borderId="0" xfId="3" applyFill="1"/>
    <xf numFmtId="0" fontId="26" fillId="4" borderId="0" xfId="3" applyFont="1" applyFill="1"/>
    <xf numFmtId="0" fontId="15" fillId="0" borderId="14" xfId="10" applyBorder="1"/>
    <xf numFmtId="0" fontId="22" fillId="0" borderId="19" xfId="3" applyBorder="1" applyAlignment="1">
      <alignment horizontal="left"/>
    </xf>
    <xf numFmtId="0" fontId="22" fillId="0" borderId="20" xfId="3" applyBorder="1"/>
    <xf numFmtId="0" fontId="22" fillId="0" borderId="15" xfId="3" applyBorder="1" applyAlignment="1">
      <alignment horizontal="left"/>
    </xf>
    <xf numFmtId="2" fontId="22" fillId="0" borderId="15" xfId="3" applyNumberFormat="1" applyBorder="1"/>
    <xf numFmtId="0" fontId="22" fillId="0" borderId="17" xfId="3" applyBorder="1" applyAlignment="1">
      <alignment horizontal="left"/>
    </xf>
    <xf numFmtId="0" fontId="0" fillId="0" borderId="20" xfId="0" applyBorder="1"/>
    <xf numFmtId="0" fontId="0" fillId="0" borderId="16" xfId="0" applyBorder="1"/>
    <xf numFmtId="0" fontId="25" fillId="0" borderId="17" xfId="0" applyFont="1" applyBorder="1" applyAlignment="1">
      <alignment vertical="center" readingOrder="1"/>
    </xf>
    <xf numFmtId="0" fontId="0" fillId="0" borderId="18" xfId="0" applyBorder="1"/>
    <xf numFmtId="0" fontId="25" fillId="0" borderId="19" xfId="0" applyFont="1" applyBorder="1" applyAlignment="1">
      <alignment vertical="center" readingOrder="1"/>
    </xf>
    <xf numFmtId="0" fontId="22" fillId="0" borderId="19" xfId="0" applyFont="1" applyBorder="1"/>
    <xf numFmtId="0" fontId="22" fillId="0" borderId="15" xfId="0" applyFont="1" applyBorder="1" applyAlignment="1"/>
    <xf numFmtId="0" fontId="0" fillId="0" borderId="15" xfId="0" applyBorder="1" applyAlignment="1"/>
    <xf numFmtId="0" fontId="22" fillId="0" borderId="15" xfId="0" applyFont="1" applyFill="1" applyBorder="1" applyAlignment="1"/>
    <xf numFmtId="0" fontId="22" fillId="0" borderId="17" xfId="0" applyFont="1" applyFill="1" applyBorder="1" applyAlignment="1"/>
    <xf numFmtId="0" fontId="22" fillId="0" borderId="13" xfId="0" applyFont="1" applyBorder="1" applyAlignment="1"/>
    <xf numFmtId="0" fontId="22" fillId="0" borderId="14" xfId="0" applyFont="1" applyBorder="1" applyAlignment="1"/>
    <xf numFmtId="2" fontId="0" fillId="0" borderId="19" xfId="0" applyNumberFormat="1" applyBorder="1" applyAlignment="1"/>
    <xf numFmtId="0" fontId="0" fillId="0" borderId="17" xfId="0" applyBorder="1" applyAlignment="1"/>
    <xf numFmtId="0" fontId="22" fillId="0" borderId="0" xfId="3" applyBorder="1" applyAlignment="1">
      <alignment horizontal="center"/>
    </xf>
    <xf numFmtId="3" fontId="0" fillId="0" borderId="0" xfId="0" quotePrefix="1" applyNumberFormat="1" applyBorder="1" applyAlignment="1">
      <alignment horizontal="center"/>
    </xf>
    <xf numFmtId="0" fontId="0" fillId="0" borderId="2" xfId="0" applyBorder="1"/>
    <xf numFmtId="3" fontId="0" fillId="0" borderId="1" xfId="0" quotePrefix="1" applyNumberFormat="1" applyBorder="1" applyAlignment="1">
      <alignment horizontal="center"/>
    </xf>
    <xf numFmtId="0" fontId="25" fillId="0" borderId="4" xfId="0" applyFont="1" applyBorder="1"/>
    <xf numFmtId="0" fontId="22" fillId="0" borderId="19" xfId="0" applyNumberFormat="1" applyFont="1" applyBorder="1" applyAlignment="1"/>
    <xf numFmtId="0" fontId="22" fillId="0" borderId="15" xfId="0" applyNumberFormat="1" applyFont="1" applyBorder="1" applyAlignment="1"/>
    <xf numFmtId="0" fontId="22" fillId="3" borderId="20" xfId="0" applyFont="1" applyFill="1" applyBorder="1"/>
    <xf numFmtId="0" fontId="22" fillId="3" borderId="16" xfId="0" applyFont="1" applyFill="1" applyBorder="1"/>
    <xf numFmtId="0" fontId="0" fillId="0" borderId="17" xfId="0" applyNumberFormat="1" applyFont="1" applyFill="1" applyBorder="1" applyAlignment="1"/>
    <xf numFmtId="0" fontId="0" fillId="0" borderId="4" xfId="0" applyBorder="1"/>
    <xf numFmtId="0" fontId="0" fillId="0" borderId="2" xfId="0" applyBorder="1" applyAlignment="1"/>
    <xf numFmtId="0" fontId="0" fillId="0" borderId="0" xfId="0" applyBorder="1" applyAlignment="1"/>
    <xf numFmtId="168" fontId="0" fillId="0" borderId="0" xfId="0" applyNumberFormat="1" applyAlignment="1">
      <alignment horizontal="left" vertical="top" wrapText="1"/>
    </xf>
    <xf numFmtId="2" fontId="22" fillId="0" borderId="1" xfId="0" applyNumberFormat="1" applyFont="1" applyBorder="1" applyAlignment="1">
      <alignment horizontal="right"/>
    </xf>
    <xf numFmtId="0" fontId="0" fillId="0" borderId="13" xfId="0" applyBorder="1"/>
    <xf numFmtId="0" fontId="0" fillId="0" borderId="14" xfId="0" applyBorder="1"/>
    <xf numFmtId="0" fontId="22" fillId="0" borderId="4" xfId="3" applyBorder="1"/>
    <xf numFmtId="0" fontId="25" fillId="0" borderId="13" xfId="0" applyFont="1" applyBorder="1" applyAlignment="1">
      <alignment vertical="center" readingOrder="1"/>
    </xf>
    <xf numFmtId="0" fontId="22" fillId="0" borderId="14" xfId="0" applyFont="1" applyBorder="1"/>
    <xf numFmtId="0" fontId="22" fillId="0" borderId="17" xfId="3" applyFont="1" applyBorder="1"/>
    <xf numFmtId="0" fontId="22" fillId="0" borderId="18" xfId="3" applyFont="1" applyBorder="1"/>
    <xf numFmtId="0" fontId="22" fillId="0" borderId="0" xfId="3" applyFill="1"/>
    <xf numFmtId="0" fontId="25" fillId="0" borderId="0" xfId="3" applyFont="1" applyFill="1" applyAlignment="1"/>
    <xf numFmtId="0" fontId="22" fillId="0" borderId="1" xfId="3" applyFill="1" applyBorder="1"/>
    <xf numFmtId="0" fontId="50" fillId="0" borderId="0" xfId="3" applyFont="1" applyAlignment="1">
      <alignment horizontal="left" vertical="center" readingOrder="1"/>
    </xf>
    <xf numFmtId="2" fontId="22" fillId="0" borderId="15" xfId="0" applyNumberFormat="1" applyFont="1" applyFill="1" applyBorder="1" applyAlignment="1" applyProtection="1">
      <alignment horizontal="left"/>
    </xf>
    <xf numFmtId="2" fontId="22" fillId="0" borderId="0" xfId="0" applyNumberFormat="1" applyFont="1" applyFill="1" applyBorder="1" applyAlignment="1" applyProtection="1">
      <alignment horizontal="left"/>
    </xf>
    <xf numFmtId="0" fontId="22" fillId="0" borderId="0" xfId="3" applyBorder="1"/>
    <xf numFmtId="0" fontId="22" fillId="0" borderId="0" xfId="3" quotePrefix="1" applyBorder="1"/>
    <xf numFmtId="0" fontId="22" fillId="0" borderId="0" xfId="3" applyFill="1" applyBorder="1" applyAlignment="1">
      <alignment horizontal="center"/>
    </xf>
    <xf numFmtId="167" fontId="22" fillId="0" borderId="0" xfId="3" applyNumberFormat="1" applyBorder="1"/>
    <xf numFmtId="0" fontId="9" fillId="0" borderId="0" xfId="14" applyBorder="1"/>
    <xf numFmtId="168" fontId="9" fillId="0" borderId="0" xfId="14" applyNumberFormat="1" applyBorder="1"/>
    <xf numFmtId="0" fontId="51" fillId="0" borderId="0" xfId="0" applyFont="1" applyFill="1"/>
    <xf numFmtId="168" fontId="9" fillId="0" borderId="0" xfId="14" applyNumberFormat="1"/>
    <xf numFmtId="0" fontId="22" fillId="0" borderId="0" xfId="3" applyFill="1" applyBorder="1" applyAlignment="1">
      <alignment horizontal="center" wrapText="1"/>
    </xf>
    <xf numFmtId="164" fontId="25" fillId="0" borderId="0" xfId="0" applyNumberFormat="1" applyFont="1" applyFill="1" applyAlignment="1">
      <alignment horizontal="left"/>
    </xf>
    <xf numFmtId="164" fontId="22" fillId="0" borderId="0" xfId="3" applyNumberFormat="1"/>
    <xf numFmtId="0" fontId="22" fillId="0" borderId="20" xfId="3" applyFont="1" applyBorder="1" applyAlignment="1">
      <alignment horizontal="center" wrapText="1"/>
    </xf>
    <xf numFmtId="0" fontId="41" fillId="0" borderId="18" xfId="3" applyFont="1" applyBorder="1"/>
    <xf numFmtId="0" fontId="25" fillId="0" borderId="17" xfId="3" applyFont="1" applyBorder="1" applyAlignment="1">
      <alignment vertical="center" wrapText="1"/>
    </xf>
    <xf numFmtId="1" fontId="25" fillId="0" borderId="0" xfId="3" applyNumberFormat="1" applyFont="1" applyFill="1" applyAlignment="1"/>
    <xf numFmtId="0" fontId="0" fillId="0" borderId="0" xfId="0" applyAlignment="1">
      <alignment wrapText="1"/>
    </xf>
    <xf numFmtId="0" fontId="23" fillId="0" borderId="0" xfId="1" applyFill="1" applyAlignment="1" applyProtection="1">
      <alignment horizontal="left"/>
    </xf>
    <xf numFmtId="0" fontId="23" fillId="0" borderId="0" xfId="1" applyFill="1" applyAlignment="1" applyProtection="1"/>
    <xf numFmtId="2" fontId="23" fillId="0" borderId="0" xfId="1" applyNumberFormat="1" applyFill="1" applyAlignment="1" applyProtection="1"/>
    <xf numFmtId="0" fontId="9" fillId="0" borderId="0" xfId="14" applyFill="1"/>
    <xf numFmtId="167" fontId="22" fillId="0" borderId="0" xfId="3" applyNumberFormat="1" applyFill="1"/>
    <xf numFmtId="174" fontId="22" fillId="0" borderId="0" xfId="15" applyNumberFormat="1" applyFont="1" applyFill="1" applyAlignment="1">
      <alignment horizontal="center"/>
    </xf>
    <xf numFmtId="167" fontId="22" fillId="0" borderId="0" xfId="3" applyNumberFormat="1" applyFill="1" applyAlignment="1">
      <alignment horizontal="center"/>
    </xf>
    <xf numFmtId="166" fontId="22" fillId="0" borderId="0" xfId="3" applyNumberFormat="1" applyFont="1" applyFill="1" applyBorder="1"/>
    <xf numFmtId="0" fontId="51" fillId="0" borderId="0" xfId="3" applyFont="1" applyFill="1" applyAlignment="1">
      <alignment horizontal="center" wrapText="1"/>
    </xf>
    <xf numFmtId="166" fontId="22" fillId="0" borderId="0" xfId="3" applyNumberFormat="1" applyFill="1" applyBorder="1"/>
    <xf numFmtId="166" fontId="22" fillId="0" borderId="0" xfId="3" applyNumberFormat="1" applyFill="1"/>
    <xf numFmtId="0" fontId="51" fillId="0" borderId="0" xfId="3" applyFont="1" applyFill="1" applyAlignment="1">
      <alignment horizontal="center"/>
    </xf>
    <xf numFmtId="1" fontId="51" fillId="0" borderId="0" xfId="3" applyNumberFormat="1" applyFont="1" applyFill="1" applyAlignment="1">
      <alignment horizontal="center"/>
    </xf>
    <xf numFmtId="164" fontId="22" fillId="0" borderId="0" xfId="3" applyNumberFormat="1" applyFill="1"/>
    <xf numFmtId="3" fontId="22" fillId="0" borderId="1" xfId="3" applyNumberFormat="1" applyFill="1" applyBorder="1"/>
    <xf numFmtId="3" fontId="22" fillId="0" borderId="18" xfId="3" applyNumberFormat="1" applyFill="1" applyBorder="1"/>
    <xf numFmtId="0" fontId="25" fillId="0" borderId="4" xfId="3" applyFont="1" applyFill="1" applyBorder="1" applyAlignment="1">
      <alignment horizontal="right"/>
    </xf>
    <xf numFmtId="0" fontId="25" fillId="0" borderId="14" xfId="3" quotePrefix="1" applyFont="1" applyFill="1" applyBorder="1" applyAlignment="1">
      <alignment horizontal="left"/>
    </xf>
    <xf numFmtId="0" fontId="25" fillId="0" borderId="1" xfId="0" applyFont="1" applyFill="1" applyBorder="1" applyAlignment="1">
      <alignment horizontal="left"/>
    </xf>
    <xf numFmtId="1" fontId="25" fillId="0" borderId="0" xfId="0" applyNumberFormat="1" applyFont="1" applyFill="1"/>
    <xf numFmtId="3" fontId="25" fillId="0" borderId="1" xfId="0" applyNumberFormat="1" applyFont="1" applyBorder="1"/>
    <xf numFmtId="0" fontId="0" fillId="0" borderId="14" xfId="0" applyBorder="1" applyAlignment="1"/>
    <xf numFmtId="0" fontId="0" fillId="0" borderId="1" xfId="0" applyBorder="1" applyAlignment="1"/>
    <xf numFmtId="0" fontId="22" fillId="0" borderId="3" xfId="0" applyFont="1" applyBorder="1"/>
    <xf numFmtId="0" fontId="19" fillId="3" borderId="20" xfId="6" applyFill="1" applyBorder="1"/>
    <xf numFmtId="0" fontId="19" fillId="3" borderId="18" xfId="6" applyFill="1" applyBorder="1"/>
    <xf numFmtId="0" fontId="22" fillId="3" borderId="19" xfId="0" applyNumberFormat="1" applyFont="1" applyFill="1" applyBorder="1" applyAlignment="1"/>
    <xf numFmtId="0" fontId="22" fillId="3" borderId="15" xfId="0" applyNumberFormat="1" applyFont="1" applyFill="1" applyBorder="1" applyAlignment="1"/>
    <xf numFmtId="0" fontId="0" fillId="3" borderId="16" xfId="0" applyFill="1" applyBorder="1"/>
    <xf numFmtId="0" fontId="22" fillId="3" borderId="17" xfId="0" applyNumberFormat="1" applyFont="1" applyFill="1" applyBorder="1" applyAlignment="1"/>
    <xf numFmtId="0" fontId="10" fillId="0" borderId="19" xfId="10" applyFont="1" applyBorder="1"/>
    <xf numFmtId="0" fontId="10" fillId="0" borderId="20" xfId="10" applyFont="1" applyBorder="1"/>
    <xf numFmtId="0" fontId="10" fillId="0" borderId="15" xfId="10" applyFont="1" applyBorder="1"/>
    <xf numFmtId="0" fontId="10" fillId="0" borderId="16" xfId="10" applyFont="1" applyBorder="1"/>
    <xf numFmtId="0" fontId="10" fillId="0" borderId="17" xfId="10" applyFont="1" applyBorder="1"/>
    <xf numFmtId="0" fontId="10" fillId="0" borderId="18" xfId="10" applyFont="1" applyBorder="1"/>
    <xf numFmtId="0" fontId="0" fillId="0" borderId="19" xfId="0" applyBorder="1" applyAlignment="1">
      <alignment horizontal="left"/>
    </xf>
    <xf numFmtId="0" fontId="0" fillId="0" borderId="15" xfId="0" applyBorder="1" applyAlignment="1">
      <alignment horizontal="left"/>
    </xf>
    <xf numFmtId="0" fontId="22" fillId="0" borderId="16" xfId="0" applyFont="1" applyBorder="1"/>
    <xf numFmtId="0" fontId="0" fillId="0" borderId="0" xfId="0" applyAlignment="1">
      <alignment horizontal="center"/>
    </xf>
    <xf numFmtId="0" fontId="0" fillId="4" borderId="0" xfId="0" applyFill="1"/>
    <xf numFmtId="0" fontId="0" fillId="0" borderId="19" xfId="0" applyBorder="1" applyAlignment="1"/>
    <xf numFmtId="0" fontId="22" fillId="0" borderId="18" xfId="0" applyFont="1" applyBorder="1"/>
    <xf numFmtId="0" fontId="41" fillId="0" borderId="16" xfId="3" applyFont="1" applyBorder="1"/>
    <xf numFmtId="0" fontId="22" fillId="0" borderId="20" xfId="3" applyFont="1" applyBorder="1" applyAlignment="1">
      <alignment wrapText="1"/>
    </xf>
    <xf numFmtId="0" fontId="0" fillId="0" borderId="15" xfId="0" applyFont="1" applyFill="1" applyBorder="1" applyAlignment="1"/>
    <xf numFmtId="0" fontId="0" fillId="0" borderId="17" xfId="0" applyFont="1" applyFill="1" applyBorder="1" applyAlignment="1"/>
    <xf numFmtId="0" fontId="0" fillId="0" borderId="1" xfId="0" applyFont="1" applyFill="1" applyBorder="1" applyAlignment="1">
      <alignment horizontal="right"/>
    </xf>
    <xf numFmtId="0" fontId="0" fillId="0" borderId="0" xfId="0" applyAlignment="1">
      <alignment horizontal="center"/>
    </xf>
    <xf numFmtId="0" fontId="0" fillId="0" borderId="17" xfId="0" applyBorder="1" applyAlignment="1">
      <alignment horizontal="left"/>
    </xf>
    <xf numFmtId="2" fontId="22" fillId="0" borderId="0" xfId="0" quotePrefix="1" applyNumberFormat="1" applyFont="1"/>
    <xf numFmtId="0" fontId="0" fillId="8" borderId="0" xfId="0" applyFill="1"/>
    <xf numFmtId="0" fontId="22" fillId="8" borderId="0" xfId="3" applyFill="1"/>
    <xf numFmtId="0" fontId="22" fillId="0" borderId="1" xfId="3" applyBorder="1"/>
    <xf numFmtId="165" fontId="23" fillId="0" borderId="0" xfId="1" applyNumberFormat="1" applyAlignment="1" applyProtection="1"/>
    <xf numFmtId="0" fontId="19" fillId="8" borderId="0" xfId="6" quotePrefix="1" applyFont="1" applyFill="1"/>
    <xf numFmtId="0" fontId="19" fillId="8" borderId="0" xfId="6" applyFill="1"/>
    <xf numFmtId="0" fontId="19" fillId="8" borderId="0" xfId="6" quotePrefix="1" applyFill="1"/>
    <xf numFmtId="0" fontId="22" fillId="0" borderId="13" xfId="0" applyFont="1" applyBorder="1" applyAlignment="1">
      <alignment vertical="center" readingOrder="1"/>
    </xf>
    <xf numFmtId="0" fontId="19" fillId="0" borderId="0" xfId="6" applyAlignment="1"/>
    <xf numFmtId="0" fontId="0" fillId="0" borderId="19" xfId="0" applyNumberFormat="1" applyBorder="1" applyAlignment="1"/>
    <xf numFmtId="0" fontId="0" fillId="0" borderId="20" xfId="0" applyBorder="1" applyAlignment="1"/>
    <xf numFmtId="0" fontId="0" fillId="0" borderId="15" xfId="0" applyNumberFormat="1" applyBorder="1" applyAlignment="1"/>
    <xf numFmtId="0" fontId="0" fillId="0" borderId="16" xfId="0" applyBorder="1" applyAlignment="1"/>
    <xf numFmtId="0" fontId="0" fillId="0" borderId="17" xfId="0" applyNumberFormat="1" applyBorder="1" applyAlignment="1"/>
    <xf numFmtId="0" fontId="0" fillId="0" borderId="18" xfId="0" applyBorder="1" applyAlignment="1"/>
    <xf numFmtId="0" fontId="22" fillId="0" borderId="17" xfId="3" applyFont="1" applyBorder="1" applyAlignment="1">
      <alignment vertical="center" wrapText="1"/>
    </xf>
    <xf numFmtId="0" fontId="46" fillId="3" borderId="19" xfId="0" applyNumberFormat="1" applyFont="1" applyFill="1" applyBorder="1" applyAlignment="1"/>
    <xf numFmtId="0" fontId="46" fillId="3" borderId="15" xfId="0" applyNumberFormat="1" applyFont="1" applyFill="1" applyBorder="1" applyAlignment="1"/>
    <xf numFmtId="0" fontId="6" fillId="3" borderId="17" xfId="6" applyFont="1" applyFill="1" applyBorder="1"/>
    <xf numFmtId="0" fontId="22" fillId="0" borderId="17" xfId="0" applyFont="1" applyBorder="1"/>
    <xf numFmtId="0" fontId="25" fillId="0" borderId="13" xfId="0" applyFont="1" applyBorder="1"/>
    <xf numFmtId="0" fontId="6" fillId="0" borderId="17" xfId="6" applyFont="1" applyBorder="1"/>
    <xf numFmtId="0" fontId="6" fillId="3" borderId="18" xfId="6" applyFont="1" applyFill="1" applyBorder="1"/>
    <xf numFmtId="9" fontId="39" fillId="0" borderId="0" xfId="7" applyNumberFormat="1"/>
    <xf numFmtId="0" fontId="10" fillId="0" borderId="2" xfId="10" applyFont="1" applyBorder="1"/>
    <xf numFmtId="2" fontId="15" fillId="0" borderId="2" xfId="10" applyNumberFormat="1" applyBorder="1"/>
    <xf numFmtId="0" fontId="10" fillId="0" borderId="4" xfId="10" applyFont="1" applyBorder="1"/>
    <xf numFmtId="2" fontId="15" fillId="0" borderId="4" xfId="10" applyNumberFormat="1" applyBorder="1"/>
    <xf numFmtId="0" fontId="22" fillId="3" borderId="20" xfId="0" applyFont="1" applyFill="1" applyBorder="1" applyAlignment="1"/>
    <xf numFmtId="0" fontId="22" fillId="3" borderId="16" xfId="0" applyFont="1" applyFill="1" applyBorder="1" applyAlignment="1"/>
    <xf numFmtId="0" fontId="8" fillId="0" borderId="17" xfId="6" applyFont="1" applyBorder="1"/>
    <xf numFmtId="0" fontId="46" fillId="0" borderId="19" xfId="0" applyNumberFormat="1" applyFont="1" applyBorder="1" applyAlignment="1"/>
    <xf numFmtId="0" fontId="46" fillId="0" borderId="15" xfId="0" applyNumberFormat="1" applyFont="1" applyBorder="1" applyAlignment="1"/>
    <xf numFmtId="0" fontId="22" fillId="0" borderId="19" xfId="3" applyBorder="1"/>
    <xf numFmtId="0" fontId="26" fillId="3" borderId="20" xfId="11" applyFont="1" applyFill="1" applyBorder="1" applyAlignment="1" applyProtection="1"/>
    <xf numFmtId="0" fontId="22" fillId="0" borderId="15" xfId="3" applyBorder="1"/>
    <xf numFmtId="0" fontId="26" fillId="3" borderId="16" xfId="11" applyFont="1" applyFill="1" applyBorder="1" applyAlignment="1" applyProtection="1"/>
    <xf numFmtId="0" fontId="22" fillId="0" borderId="17" xfId="3" applyBorder="1"/>
    <xf numFmtId="0" fontId="26" fillId="3" borderId="18" xfId="11" applyFont="1" applyFill="1" applyBorder="1" applyAlignment="1" applyProtection="1"/>
    <xf numFmtId="0" fontId="0" fillId="0" borderId="4" xfId="0" applyNumberFormat="1" applyBorder="1" applyAlignment="1">
      <alignment horizontal="right"/>
    </xf>
    <xf numFmtId="171" fontId="0" fillId="0" borderId="4" xfId="0" applyNumberFormat="1" applyBorder="1"/>
    <xf numFmtId="167" fontId="0" fillId="0" borderId="4" xfId="0" applyNumberFormat="1" applyBorder="1"/>
    <xf numFmtId="0" fontId="27" fillId="0" borderId="0" xfId="0" applyNumberFormat="1" applyFont="1" applyBorder="1"/>
    <xf numFmtId="0" fontId="0" fillId="0" borderId="1" xfId="0" applyNumberFormat="1" applyFont="1" applyFill="1" applyBorder="1" applyAlignment="1">
      <alignment horizontal="right"/>
    </xf>
    <xf numFmtId="0" fontId="0" fillId="3" borderId="16" xfId="0" applyFill="1" applyBorder="1" applyAlignment="1"/>
    <xf numFmtId="0" fontId="27" fillId="0" borderId="0" xfId="0" quotePrefix="1" applyFont="1"/>
    <xf numFmtId="0" fontId="0" fillId="0" borderId="4" xfId="0" applyBorder="1" applyAlignment="1">
      <alignment horizontal="right"/>
    </xf>
    <xf numFmtId="9" fontId="0" fillId="0" borderId="0" xfId="2" applyNumberFormat="1" applyFont="1" applyBorder="1" applyAlignment="1">
      <alignment horizontal="center"/>
    </xf>
    <xf numFmtId="9" fontId="0" fillId="0" borderId="0" xfId="2" applyNumberFormat="1" applyFont="1" applyFill="1" applyBorder="1" applyAlignment="1">
      <alignment horizontal="center"/>
    </xf>
    <xf numFmtId="9" fontId="0" fillId="0" borderId="1" xfId="2" applyNumberFormat="1" applyFont="1" applyBorder="1" applyAlignment="1">
      <alignment horizontal="center"/>
    </xf>
    <xf numFmtId="9" fontId="0" fillId="0" borderId="1" xfId="2" applyNumberFormat="1" applyFont="1" applyFill="1" applyBorder="1" applyAlignment="1">
      <alignment horizontal="center"/>
    </xf>
    <xf numFmtId="0" fontId="27" fillId="0" borderId="0" xfId="0" applyFont="1" applyAlignment="1">
      <alignment wrapText="1"/>
    </xf>
    <xf numFmtId="0" fontId="27" fillId="0" borderId="0" xfId="0" applyFont="1" applyAlignment="1">
      <alignment horizontal="center"/>
    </xf>
    <xf numFmtId="0" fontId="26" fillId="0" borderId="18" xfId="17" applyFont="1" applyFill="1" applyBorder="1" applyAlignment="1" applyProtection="1">
      <alignment horizontal="left"/>
    </xf>
    <xf numFmtId="0" fontId="22" fillId="0" borderId="0" xfId="0" quotePrefix="1" applyFont="1"/>
    <xf numFmtId="0" fontId="26" fillId="0" borderId="14" xfId="17" applyFont="1" applyFill="1" applyBorder="1" applyAlignment="1" applyProtection="1">
      <alignment horizontal="left"/>
    </xf>
    <xf numFmtId="2" fontId="22" fillId="0" borderId="13" xfId="0" applyNumberFormat="1" applyFont="1" applyBorder="1" applyAlignment="1"/>
    <xf numFmtId="2" fontId="22" fillId="0" borderId="0" xfId="2" quotePrefix="1" applyNumberFormat="1" applyFont="1"/>
    <xf numFmtId="0" fontId="52" fillId="0" borderId="0" xfId="0" applyFont="1"/>
    <xf numFmtId="0" fontId="0" fillId="6" borderId="0" xfId="0" applyFill="1"/>
    <xf numFmtId="0" fontId="5" fillId="0" borderId="0" xfId="10" applyFont="1"/>
    <xf numFmtId="2" fontId="0" fillId="0" borderId="0" xfId="0" applyNumberFormat="1" applyAlignment="1"/>
    <xf numFmtId="2" fontId="22" fillId="0" borderId="1" xfId="0" quotePrefix="1" applyNumberFormat="1" applyFont="1" applyBorder="1"/>
    <xf numFmtId="167" fontId="22" fillId="0" borderId="0" xfId="3" applyNumberFormat="1" applyAlignment="1"/>
    <xf numFmtId="167" fontId="22" fillId="0" borderId="1" xfId="3" applyNumberFormat="1" applyBorder="1" applyAlignment="1"/>
    <xf numFmtId="0" fontId="22" fillId="0" borderId="20" xfId="0" applyFont="1" applyBorder="1"/>
    <xf numFmtId="0" fontId="0" fillId="0" borderId="7" xfId="0" applyBorder="1" applyAlignment="1"/>
    <xf numFmtId="164" fontId="35" fillId="0" borderId="6" xfId="0" applyNumberFormat="1" applyFont="1" applyBorder="1" applyAlignment="1"/>
    <xf numFmtId="1" fontId="22" fillId="0" borderId="0" xfId="0" quotePrefix="1" applyNumberFormat="1" applyFont="1"/>
    <xf numFmtId="1" fontId="22" fillId="0" borderId="2" xfId="7" applyNumberFormat="1" applyFont="1" applyBorder="1" applyAlignment="1">
      <alignment horizontal="center"/>
    </xf>
    <xf numFmtId="0" fontId="53" fillId="0" borderId="3" xfId="0" applyFont="1" applyBorder="1"/>
    <xf numFmtId="0" fontId="19" fillId="0" borderId="0" xfId="6" applyFill="1"/>
    <xf numFmtId="2" fontId="22" fillId="0" borderId="0" xfId="0" quotePrefix="1" applyNumberFormat="1" applyFont="1" applyBorder="1" applyAlignment="1">
      <alignment horizontal="center"/>
    </xf>
    <xf numFmtId="0" fontId="4" fillId="0" borderId="0" xfId="6" applyFont="1" applyFill="1"/>
    <xf numFmtId="0" fontId="22" fillId="0" borderId="4" xfId="3" applyBorder="1" applyAlignment="1">
      <alignment horizontal="left"/>
    </xf>
    <xf numFmtId="0" fontId="22" fillId="0" borderId="4" xfId="0" applyFont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0" xfId="0" quotePrefix="1" applyNumberFormat="1"/>
    <xf numFmtId="1" fontId="0" fillId="0" borderId="0" xfId="0" quotePrefix="1" applyNumberFormat="1"/>
    <xf numFmtId="0" fontId="22" fillId="0" borderId="0" xfId="0" quotePrefix="1" applyNumberFormat="1" applyFont="1"/>
    <xf numFmtId="0" fontId="23" fillId="0" borderId="0" xfId="1" applyAlignment="1" applyProtection="1">
      <alignment horizontal="left" readingOrder="1"/>
    </xf>
    <xf numFmtId="165" fontId="24" fillId="0" borderId="0" xfId="0" applyNumberFormat="1" applyFont="1" applyFill="1"/>
    <xf numFmtId="0" fontId="23" fillId="0" borderId="3" xfId="1" applyBorder="1" applyAlignment="1" applyProtection="1">
      <alignment wrapText="1"/>
    </xf>
    <xf numFmtId="0" fontId="15" fillId="0" borderId="0" xfId="10" applyFill="1"/>
    <xf numFmtId="164" fontId="0" fillId="8" borderId="0" xfId="0" applyNumberFormat="1" applyFill="1"/>
    <xf numFmtId="165" fontId="24" fillId="6" borderId="0" xfId="0" applyNumberFormat="1" applyFont="1" applyFill="1"/>
    <xf numFmtId="2" fontId="0" fillId="6" borderId="0" xfId="0" applyNumberFormat="1" applyFill="1"/>
    <xf numFmtId="0" fontId="37" fillId="6" borderId="0" xfId="0" applyFont="1" applyFill="1"/>
    <xf numFmtId="164" fontId="25" fillId="0" borderId="0" xfId="0" applyNumberFormat="1" applyFont="1"/>
    <xf numFmtId="2" fontId="22" fillId="0" borderId="4" xfId="0" quotePrefix="1" applyNumberFormat="1" applyFont="1" applyBorder="1" applyAlignment="1">
      <alignment horizontal="center"/>
    </xf>
    <xf numFmtId="2" fontId="28" fillId="0" borderId="4" xfId="0" applyNumberFormat="1" applyFont="1" applyBorder="1" applyAlignment="1">
      <alignment horizontal="center"/>
    </xf>
    <xf numFmtId="0" fontId="3" fillId="5" borderId="0" xfId="6" applyFont="1" applyFill="1"/>
    <xf numFmtId="2" fontId="22" fillId="0" borderId="1" xfId="0" applyNumberFormat="1" applyFont="1" applyBorder="1" applyAlignment="1"/>
    <xf numFmtId="0" fontId="22" fillId="0" borderId="1" xfId="0" applyFont="1" applyBorder="1" applyAlignment="1"/>
    <xf numFmtId="168" fontId="19" fillId="0" borderId="0" xfId="6" applyNumberFormat="1" applyAlignment="1">
      <alignment horizontal="right"/>
    </xf>
    <xf numFmtId="2" fontId="22" fillId="0" borderId="0" xfId="0" applyNumberFormat="1" applyFont="1" applyAlignment="1"/>
    <xf numFmtId="2" fontId="19" fillId="0" borderId="0" xfId="6" applyNumberFormat="1"/>
    <xf numFmtId="2" fontId="22" fillId="0" borderId="0" xfId="0" applyNumberFormat="1" applyFont="1" applyFill="1" applyBorder="1" applyAlignment="1"/>
    <xf numFmtId="2" fontId="26" fillId="0" borderId="0" xfId="17" applyNumberFormat="1" applyFont="1" applyAlignment="1" applyProtection="1">
      <alignment horizontal="left"/>
    </xf>
    <xf numFmtId="2" fontId="19" fillId="0" borderId="0" xfId="6" applyNumberFormat="1" applyAlignment="1">
      <alignment horizontal="right"/>
    </xf>
    <xf numFmtId="2" fontId="27" fillId="0" borderId="0" xfId="0" quotePrefix="1" applyNumberFormat="1" applyFont="1"/>
    <xf numFmtId="2" fontId="0" fillId="0" borderId="1" xfId="0" applyNumberFormat="1" applyBorder="1" applyAlignment="1">
      <alignment horizontal="right"/>
    </xf>
    <xf numFmtId="2" fontId="39" fillId="0" borderId="0" xfId="7" applyNumberFormat="1"/>
    <xf numFmtId="4" fontId="19" fillId="0" borderId="0" xfId="6" applyNumberFormat="1"/>
    <xf numFmtId="4" fontId="22" fillId="0" borderId="0" xfId="0" applyNumberFormat="1" applyFont="1" applyAlignment="1"/>
    <xf numFmtId="4" fontId="0" fillId="0" borderId="0" xfId="0" applyNumberFormat="1"/>
    <xf numFmtId="4" fontId="22" fillId="0" borderId="1" xfId="0" applyNumberFormat="1" applyFont="1" applyBorder="1" applyAlignment="1"/>
    <xf numFmtId="4" fontId="0" fillId="0" borderId="1" xfId="0" applyNumberFormat="1" applyBorder="1"/>
    <xf numFmtId="0" fontId="22" fillId="0" borderId="1" xfId="0" applyFont="1" applyBorder="1" applyAlignment="1">
      <alignment horizontal="center"/>
    </xf>
    <xf numFmtId="171" fontId="22" fillId="0" borderId="0" xfId="0" applyNumberFormat="1" applyFont="1"/>
    <xf numFmtId="3" fontId="22" fillId="0" borderId="0" xfId="0" applyNumberFormat="1" applyFont="1"/>
    <xf numFmtId="171" fontId="22" fillId="0" borderId="12" xfId="0" applyNumberFormat="1" applyFont="1" applyBorder="1"/>
    <xf numFmtId="3" fontId="22" fillId="0" borderId="12" xfId="0" applyNumberFormat="1" applyFont="1" applyBorder="1"/>
    <xf numFmtId="2" fontId="22" fillId="0" borderId="12" xfId="0" applyNumberFormat="1" applyFont="1" applyBorder="1"/>
    <xf numFmtId="0" fontId="40" fillId="0" borderId="12" xfId="6" applyFont="1" applyBorder="1"/>
    <xf numFmtId="3" fontId="22" fillId="0" borderId="1" xfId="0" applyNumberFormat="1" applyFont="1" applyBorder="1"/>
    <xf numFmtId="0" fontId="40" fillId="0" borderId="0" xfId="6" applyFont="1" applyFill="1"/>
    <xf numFmtId="2" fontId="22" fillId="0" borderId="1" xfId="0" applyNumberFormat="1" applyFont="1" applyFill="1" applyBorder="1" applyAlignment="1">
      <alignment horizontal="right"/>
    </xf>
    <xf numFmtId="0" fontId="22" fillId="0" borderId="0" xfId="7" applyFont="1" applyFill="1"/>
    <xf numFmtId="0" fontId="54" fillId="0" borderId="0" xfId="6" applyFont="1"/>
    <xf numFmtId="168" fontId="54" fillId="0" borderId="0" xfId="6" applyNumberFormat="1" applyFont="1"/>
    <xf numFmtId="0" fontId="54" fillId="0" borderId="0" xfId="6" applyFont="1" applyAlignment="1">
      <alignment horizontal="right"/>
    </xf>
    <xf numFmtId="164" fontId="40" fillId="0" borderId="0" xfId="6" applyNumberFormat="1" applyFont="1"/>
    <xf numFmtId="168" fontId="22" fillId="0" borderId="2" xfId="7" quotePrefix="1" applyNumberFormat="1" applyFont="1" applyBorder="1" applyAlignment="1">
      <alignment horizontal="center"/>
    </xf>
    <xf numFmtId="168" fontId="40" fillId="0" borderId="0" xfId="6" applyNumberFormat="1" applyFont="1"/>
    <xf numFmtId="0" fontId="40" fillId="0" borderId="0" xfId="6" applyFont="1" applyAlignment="1">
      <alignment horizontal="right"/>
    </xf>
    <xf numFmtId="168" fontId="40" fillId="0" borderId="0" xfId="6" quotePrefix="1" applyNumberFormat="1" applyFont="1"/>
    <xf numFmtId="0" fontId="22" fillId="0" borderId="19" xfId="0" applyNumberFormat="1" applyFont="1" applyFill="1" applyBorder="1" applyAlignment="1"/>
    <xf numFmtId="0" fontId="40" fillId="0" borderId="20" xfId="6" applyFont="1" applyFill="1" applyBorder="1"/>
    <xf numFmtId="0" fontId="22" fillId="0" borderId="15" xfId="0" applyNumberFormat="1" applyFont="1" applyFill="1" applyBorder="1" applyAlignment="1"/>
    <xf numFmtId="0" fontId="22" fillId="0" borderId="16" xfId="0" applyFont="1" applyFill="1" applyBorder="1"/>
    <xf numFmtId="0" fontId="40" fillId="0" borderId="17" xfId="6" applyFont="1" applyFill="1" applyBorder="1"/>
    <xf numFmtId="0" fontId="40" fillId="0" borderId="18" xfId="6" applyFont="1" applyFill="1" applyBorder="1"/>
    <xf numFmtId="0" fontId="22" fillId="0" borderId="0" xfId="0" applyNumberFormat="1" applyFont="1" applyAlignment="1">
      <alignment horizontal="right"/>
    </xf>
    <xf numFmtId="166" fontId="22" fillId="0" borderId="0" xfId="0" applyNumberFormat="1" applyFont="1" applyAlignment="1">
      <alignment horizontal="right"/>
    </xf>
    <xf numFmtId="0" fontId="39" fillId="0" borderId="0" xfId="7" applyFill="1"/>
    <xf numFmtId="0" fontId="40" fillId="3" borderId="19" xfId="6" applyFont="1" applyFill="1" applyBorder="1" applyAlignment="1"/>
    <xf numFmtId="0" fontId="40" fillId="3" borderId="20" xfId="6" applyFont="1" applyFill="1" applyBorder="1"/>
    <xf numFmtId="2" fontId="22" fillId="3" borderId="17" xfId="0" applyNumberFormat="1" applyFont="1" applyFill="1" applyBorder="1" applyAlignment="1"/>
    <xf numFmtId="0" fontId="40" fillId="3" borderId="18" xfId="6" applyFont="1" applyFill="1" applyBorder="1"/>
    <xf numFmtId="0" fontId="22" fillId="0" borderId="0" xfId="3" applyFont="1" applyAlignment="1">
      <alignment horizontal="right"/>
    </xf>
    <xf numFmtId="0" fontId="22" fillId="0" borderId="0" xfId="3" applyFont="1" applyAlignment="1">
      <alignment horizontal="center"/>
    </xf>
    <xf numFmtId="0" fontId="22" fillId="0" borderId="0" xfId="3" applyFont="1" applyAlignment="1">
      <alignment horizontal="left"/>
    </xf>
    <xf numFmtId="0" fontId="22" fillId="0" borderId="1" xfId="3" applyFont="1" applyBorder="1" applyAlignment="1">
      <alignment horizontal="left"/>
    </xf>
    <xf numFmtId="0" fontId="22" fillId="0" borderId="1" xfId="3" applyFont="1" applyBorder="1"/>
    <xf numFmtId="0" fontId="22" fillId="0" borderId="0" xfId="3" applyFont="1" applyBorder="1" applyAlignment="1"/>
    <xf numFmtId="0" fontId="40" fillId="0" borderId="1" xfId="6" applyFont="1" applyFill="1" applyBorder="1"/>
    <xf numFmtId="168" fontId="22" fillId="0" borderId="2" xfId="0" quotePrefix="1" applyNumberFormat="1" applyFont="1" applyBorder="1" applyAlignment="1">
      <alignment horizontal="center"/>
    </xf>
    <xf numFmtId="168" fontId="28" fillId="0" borderId="2" xfId="0" applyNumberFormat="1" applyFont="1" applyBorder="1" applyAlignment="1">
      <alignment horizontal="center"/>
    </xf>
    <xf numFmtId="0" fontId="22" fillId="0" borderId="20" xfId="17" applyFont="1" applyFill="1" applyBorder="1" applyAlignment="1" applyProtection="1">
      <alignment horizontal="left"/>
    </xf>
    <xf numFmtId="0" fontId="22" fillId="0" borderId="16" xfId="17" applyFont="1" applyFill="1" applyBorder="1" applyAlignment="1" applyProtection="1">
      <alignment horizontal="left"/>
    </xf>
    <xf numFmtId="0" fontId="22" fillId="0" borderId="18" xfId="17" applyFont="1" applyFill="1" applyBorder="1" applyAlignment="1" applyProtection="1">
      <alignment horizontal="left"/>
    </xf>
    <xf numFmtId="2" fontId="22" fillId="0" borderId="0" xfId="17" applyNumberFormat="1" applyFont="1" applyAlignment="1" applyProtection="1"/>
    <xf numFmtId="2" fontId="22" fillId="0" borderId="19" xfId="0" applyNumberFormat="1" applyFont="1" applyFill="1" applyBorder="1" applyAlignment="1">
      <alignment horizontal="left"/>
    </xf>
    <xf numFmtId="2" fontId="22" fillId="0" borderId="15" xfId="17" applyNumberFormat="1" applyFont="1" applyBorder="1" applyAlignment="1" applyProtection="1"/>
    <xf numFmtId="2" fontId="22" fillId="0" borderId="17" xfId="17" applyNumberFormat="1" applyFont="1" applyBorder="1" applyAlignment="1" applyProtection="1"/>
    <xf numFmtId="2" fontId="22" fillId="0" borderId="0" xfId="0" applyNumberFormat="1" applyFont="1" applyFill="1" applyBorder="1" applyAlignment="1">
      <alignment horizontal="right"/>
    </xf>
    <xf numFmtId="2" fontId="22" fillId="0" borderId="0" xfId="7" applyNumberFormat="1" applyFont="1" applyBorder="1" applyAlignment="1">
      <alignment horizontal="center"/>
    </xf>
    <xf numFmtId="1" fontId="40" fillId="0" borderId="0" xfId="6" applyNumberFormat="1" applyFont="1"/>
    <xf numFmtId="2" fontId="22" fillId="0" borderId="0" xfId="7" quotePrefix="1" applyNumberFormat="1" applyFont="1" applyBorder="1" applyAlignment="1">
      <alignment horizontal="center"/>
    </xf>
    <xf numFmtId="2" fontId="40" fillId="0" borderId="0" xfId="6" applyNumberFormat="1" applyFont="1"/>
    <xf numFmtId="2" fontId="22" fillId="0" borderId="2" xfId="7" quotePrefix="1" applyNumberFormat="1" applyFont="1" applyBorder="1" applyAlignment="1">
      <alignment horizontal="center"/>
    </xf>
    <xf numFmtId="2" fontId="55" fillId="0" borderId="1" xfId="6" applyNumberFormat="1" applyFont="1" applyFill="1" applyBorder="1" applyAlignment="1">
      <alignment wrapText="1"/>
    </xf>
    <xf numFmtId="0" fontId="40" fillId="0" borderId="0" xfId="6" applyFont="1" applyFill="1" applyAlignment="1">
      <alignment wrapText="1"/>
    </xf>
    <xf numFmtId="0" fontId="37" fillId="0" borderId="0" xfId="7" applyFont="1"/>
    <xf numFmtId="0" fontId="22" fillId="3" borderId="18" xfId="0" applyFont="1" applyFill="1" applyBorder="1"/>
    <xf numFmtId="0" fontId="40" fillId="0" borderId="17" xfId="6" applyFont="1" applyBorder="1"/>
    <xf numFmtId="2" fontId="22" fillId="0" borderId="1" xfId="0" applyNumberFormat="1" applyFont="1" applyBorder="1" applyAlignment="1">
      <alignment wrapText="1"/>
    </xf>
    <xf numFmtId="0" fontId="22" fillId="0" borderId="1" xfId="0" applyFont="1" applyBorder="1" applyAlignment="1">
      <alignment wrapText="1"/>
    </xf>
    <xf numFmtId="0" fontId="0" fillId="0" borderId="0" xfId="0" applyNumberFormat="1" applyAlignment="1">
      <alignment horizontal="left" wrapText="1"/>
    </xf>
    <xf numFmtId="0" fontId="22" fillId="0" borderId="0" xfId="0" applyNumberFormat="1" applyFont="1" applyFill="1" applyBorder="1" applyAlignment="1">
      <alignment horizontal="left" wrapText="1"/>
    </xf>
    <xf numFmtId="0" fontId="0" fillId="0" borderId="1" xfId="0" applyNumberFormat="1" applyBorder="1" applyAlignment="1">
      <alignment horizontal="left" wrapText="1"/>
    </xf>
    <xf numFmtId="0" fontId="0" fillId="0" borderId="1" xfId="0" applyNumberFormat="1" applyBorder="1" applyAlignment="1"/>
    <xf numFmtId="0" fontId="22" fillId="0" borderId="1" xfId="3" applyFont="1" applyBorder="1" applyAlignment="1">
      <alignment horizontal="right"/>
    </xf>
    <xf numFmtId="0" fontId="22" fillId="0" borderId="0" xfId="0" applyFont="1" applyBorder="1" applyAlignment="1">
      <alignment horizontal="right"/>
    </xf>
    <xf numFmtId="0" fontId="22" fillId="0" borderId="0" xfId="3" applyFont="1" applyBorder="1" applyAlignment="1">
      <alignment horizontal="right"/>
    </xf>
    <xf numFmtId="14" fontId="22" fillId="0" borderId="0" xfId="0" applyNumberFormat="1" applyFont="1" applyBorder="1" applyAlignment="1">
      <alignment horizontal="right"/>
    </xf>
    <xf numFmtId="2" fontId="22" fillId="0" borderId="0" xfId="3" applyNumberFormat="1" applyFont="1"/>
    <xf numFmtId="14" fontId="22" fillId="0" borderId="1" xfId="0" applyNumberFormat="1" applyFont="1" applyBorder="1" applyAlignment="1">
      <alignment horizontal="right"/>
    </xf>
    <xf numFmtId="2" fontId="22" fillId="0" borderId="1" xfId="3" applyNumberFormat="1" applyFont="1" applyBorder="1"/>
    <xf numFmtId="1" fontId="22" fillId="0" borderId="0" xfId="0" applyNumberFormat="1" applyFont="1"/>
    <xf numFmtId="1" fontId="22" fillId="0" borderId="0" xfId="3" applyNumberFormat="1" applyFont="1"/>
    <xf numFmtId="0" fontId="27" fillId="0" borderId="1" xfId="3" applyFont="1" applyBorder="1" applyAlignment="1">
      <alignment horizontal="right"/>
    </xf>
    <xf numFmtId="0" fontId="27" fillId="0" borderId="1" xfId="3" applyFont="1" applyBorder="1" applyAlignment="1">
      <alignment horizontal="center" wrapText="1"/>
    </xf>
    <xf numFmtId="0" fontId="27" fillId="0" borderId="1" xfId="3" applyFont="1" applyBorder="1" applyAlignment="1">
      <alignment wrapText="1"/>
    </xf>
    <xf numFmtId="0" fontId="40" fillId="0" borderId="0" xfId="10" applyFont="1"/>
    <xf numFmtId="0" fontId="40" fillId="0" borderId="2" xfId="10" applyFont="1" applyBorder="1"/>
    <xf numFmtId="167" fontId="40" fillId="0" borderId="2" xfId="10" applyNumberFormat="1" applyFont="1" applyBorder="1"/>
    <xf numFmtId="167" fontId="40" fillId="0" borderId="0" xfId="10" applyNumberFormat="1" applyFont="1"/>
    <xf numFmtId="0" fontId="40" fillId="0" borderId="1" xfId="10" applyFont="1" applyBorder="1"/>
    <xf numFmtId="167" fontId="40" fillId="0" borderId="1" xfId="10" applyNumberFormat="1" applyFont="1" applyBorder="1"/>
    <xf numFmtId="0" fontId="40" fillId="0" borderId="19" xfId="10" applyFont="1" applyBorder="1"/>
    <xf numFmtId="0" fontId="40" fillId="0" borderId="20" xfId="10" applyFont="1" applyBorder="1"/>
    <xf numFmtId="0" fontId="40" fillId="0" borderId="15" xfId="10" applyFont="1" applyBorder="1"/>
    <xf numFmtId="0" fontId="40" fillId="0" borderId="16" xfId="10" applyFont="1" applyBorder="1"/>
    <xf numFmtId="0" fontId="40" fillId="0" borderId="17" xfId="10" applyFont="1" applyBorder="1"/>
    <xf numFmtId="0" fontId="40" fillId="0" borderId="18" xfId="10" applyFont="1" applyBorder="1"/>
    <xf numFmtId="164" fontId="22" fillId="0" borderId="0" xfId="0" applyNumberFormat="1" applyFont="1" applyAlignment="1">
      <alignment horizontal="right"/>
    </xf>
    <xf numFmtId="0" fontId="22" fillId="0" borderId="0" xfId="0" applyFont="1" applyBorder="1" applyAlignment="1">
      <alignment horizontal="center"/>
    </xf>
    <xf numFmtId="0" fontId="22" fillId="0" borderId="1" xfId="0" applyFont="1" applyFill="1" applyBorder="1" applyAlignment="1">
      <alignment horizontal="center" wrapText="1"/>
    </xf>
    <xf numFmtId="164" fontId="22" fillId="0" borderId="0" xfId="0" applyNumberFormat="1" applyFont="1"/>
    <xf numFmtId="167" fontId="22" fillId="0" borderId="0" xfId="0" applyNumberFormat="1" applyFont="1" applyAlignment="1">
      <alignment horizontal="center"/>
    </xf>
    <xf numFmtId="164" fontId="22" fillId="0" borderId="1" xfId="0" applyNumberFormat="1" applyFont="1" applyBorder="1"/>
    <xf numFmtId="167" fontId="22" fillId="0" borderId="1" xfId="0" applyNumberFormat="1" applyFont="1" applyBorder="1" applyAlignment="1">
      <alignment horizontal="center"/>
    </xf>
    <xf numFmtId="166" fontId="22" fillId="0" borderId="1" xfId="0" applyNumberFormat="1" applyFont="1" applyBorder="1"/>
    <xf numFmtId="168" fontId="22" fillId="0" borderId="0" xfId="6" applyNumberFormat="1" applyFont="1"/>
    <xf numFmtId="1" fontId="22" fillId="0" borderId="0" xfId="0" applyNumberFormat="1" applyFont="1" applyAlignment="1">
      <alignment horizontal="right"/>
    </xf>
    <xf numFmtId="1" fontId="22" fillId="0" borderId="2" xfId="7" quotePrefix="1" applyNumberFormat="1" applyFont="1" applyBorder="1" applyAlignment="1">
      <alignment horizontal="center"/>
    </xf>
    <xf numFmtId="1" fontId="22" fillId="0" borderId="0" xfId="6" applyNumberFormat="1" applyFont="1"/>
    <xf numFmtId="0" fontId="22" fillId="0" borderId="17" xfId="0" applyNumberFormat="1" applyFont="1" applyFill="1" applyBorder="1" applyAlignment="1"/>
    <xf numFmtId="0" fontId="22" fillId="0" borderId="0" xfId="0" applyNumberFormat="1" applyFont="1" applyFill="1" applyBorder="1" applyAlignment="1"/>
    <xf numFmtId="3" fontId="27" fillId="0" borderId="0" xfId="0" applyNumberFormat="1" applyFont="1"/>
    <xf numFmtId="0" fontId="22" fillId="0" borderId="4" xfId="0" applyFont="1" applyBorder="1"/>
    <xf numFmtId="0" fontId="22" fillId="0" borderId="0" xfId="0" applyNumberFormat="1" applyFont="1" applyBorder="1" applyAlignment="1">
      <alignment horizontal="right"/>
    </xf>
    <xf numFmtId="0" fontId="22" fillId="0" borderId="1" xfId="0" applyNumberFormat="1" applyFont="1" applyBorder="1" applyAlignment="1">
      <alignment horizontal="right"/>
    </xf>
    <xf numFmtId="1" fontId="22" fillId="0" borderId="1" xfId="0" applyNumberFormat="1" applyFont="1" applyBorder="1"/>
    <xf numFmtId="0" fontId="22" fillId="0" borderId="19" xfId="3" applyFont="1" applyBorder="1" applyAlignment="1">
      <alignment wrapText="1"/>
    </xf>
    <xf numFmtId="0" fontId="25" fillId="0" borderId="19" xfId="3" applyFont="1" applyBorder="1" applyAlignment="1">
      <alignment wrapText="1"/>
    </xf>
    <xf numFmtId="0" fontId="54" fillId="3" borderId="18" xfId="6" applyFont="1" applyFill="1" applyBorder="1" applyAlignment="1"/>
    <xf numFmtId="168" fontId="2" fillId="0" borderId="0" xfId="6" quotePrefix="1" applyNumberFormat="1" applyFont="1"/>
    <xf numFmtId="0" fontId="40" fillId="0" borderId="1" xfId="6" applyFont="1" applyFill="1" applyBorder="1" applyAlignment="1">
      <alignment wrapText="1"/>
    </xf>
    <xf numFmtId="0" fontId="22" fillId="0" borderId="18" xfId="3" applyFont="1" applyBorder="1" applyAlignment="1"/>
    <xf numFmtId="1" fontId="25" fillId="0" borderId="16" xfId="3" applyNumberFormat="1" applyFont="1" applyFill="1" applyBorder="1" applyAlignment="1"/>
    <xf numFmtId="1" fontId="0" fillId="0" borderId="16" xfId="0" applyNumberFormat="1" applyFill="1" applyBorder="1"/>
    <xf numFmtId="167" fontId="0" fillId="0" borderId="0" xfId="0" applyNumberFormat="1" applyAlignment="1">
      <alignment horizontal="right"/>
    </xf>
    <xf numFmtId="0" fontId="22" fillId="0" borderId="13" xfId="3" applyBorder="1" applyAlignment="1">
      <alignment horizontal="left"/>
    </xf>
    <xf numFmtId="2" fontId="25" fillId="0" borderId="0" xfId="0" applyNumberFormat="1" applyFont="1" applyAlignment="1">
      <alignment horizontal="left" wrapText="1"/>
    </xf>
    <xf numFmtId="0" fontId="25" fillId="0" borderId="0" xfId="0" applyFont="1" applyAlignment="1">
      <alignment horizontal="left" wrapText="1"/>
    </xf>
    <xf numFmtId="0" fontId="22" fillId="0" borderId="0" xfId="0" applyFont="1" applyAlignment="1">
      <alignment horizontal="center"/>
    </xf>
    <xf numFmtId="0" fontId="0" fillId="0" borderId="15" xfId="0" applyFill="1" applyBorder="1" applyAlignment="1"/>
    <xf numFmtId="0" fontId="0" fillId="0" borderId="1" xfId="0" applyFill="1" applyBorder="1" applyAlignment="1">
      <alignment horizontal="right"/>
    </xf>
    <xf numFmtId="171" fontId="22" fillId="0" borderId="1" xfId="0" applyNumberFormat="1" applyFont="1" applyBorder="1"/>
    <xf numFmtId="0" fontId="54" fillId="0" borderId="1" xfId="6" applyFont="1" applyBorder="1"/>
    <xf numFmtId="0" fontId="40" fillId="0" borderId="1" xfId="6" applyFont="1" applyBorder="1"/>
    <xf numFmtId="0" fontId="1" fillId="0" borderId="0" xfId="6" applyFont="1"/>
    <xf numFmtId="164" fontId="1" fillId="0" borderId="0" xfId="6" applyNumberFormat="1" applyFont="1"/>
    <xf numFmtId="168" fontId="46" fillId="0" borderId="2" xfId="7" quotePrefix="1" applyNumberFormat="1" applyFont="1" applyBorder="1" applyAlignment="1">
      <alignment horizontal="center"/>
    </xf>
    <xf numFmtId="168" fontId="56" fillId="0" borderId="2" xfId="7" applyNumberFormat="1" applyFont="1" applyBorder="1" applyAlignment="1">
      <alignment horizontal="center"/>
    </xf>
    <xf numFmtId="168" fontId="1" fillId="0" borderId="0" xfId="6" applyNumberFormat="1" applyFont="1"/>
    <xf numFmtId="0" fontId="1" fillId="0" borderId="0" xfId="6" applyFont="1" applyAlignment="1">
      <alignment horizontal="right"/>
    </xf>
    <xf numFmtId="168" fontId="1" fillId="0" borderId="0" xfId="6" quotePrefix="1" applyNumberFormat="1" applyFont="1"/>
    <xf numFmtId="3" fontId="22" fillId="0" borderId="0" xfId="0" quotePrefix="1" applyNumberFormat="1" applyFont="1"/>
    <xf numFmtId="0" fontId="26" fillId="0" borderId="0" xfId="0" quotePrefix="1" applyFont="1"/>
    <xf numFmtId="0" fontId="30" fillId="0" borderId="8" xfId="0" applyFont="1" applyBorder="1" applyAlignment="1"/>
    <xf numFmtId="0" fontId="0" fillId="0" borderId="8" xfId="0" applyBorder="1" applyAlignment="1"/>
    <xf numFmtId="0" fontId="31" fillId="0" borderId="10" xfId="1" applyFont="1" applyBorder="1" applyAlignment="1" applyProtection="1"/>
    <xf numFmtId="0" fontId="0" fillId="0" borderId="5" xfId="0" applyBorder="1" applyAlignment="1"/>
    <xf numFmtId="0" fontId="0" fillId="0" borderId="6" xfId="0" applyBorder="1" applyAlignment="1"/>
    <xf numFmtId="0" fontId="0" fillId="0" borderId="7" xfId="0" applyBorder="1" applyAlignment="1"/>
    <xf numFmtId="9" fontId="29" fillId="2" borderId="0" xfId="2" applyFont="1" applyFill="1" applyAlignment="1">
      <alignment horizontal="center"/>
    </xf>
    <xf numFmtId="0" fontId="25" fillId="0" borderId="0" xfId="0" applyFont="1" applyAlignment="1">
      <alignment horizontal="center"/>
    </xf>
    <xf numFmtId="0" fontId="27" fillId="0" borderId="0" xfId="0" applyFont="1" applyAlignment="1">
      <alignment wrapText="1"/>
    </xf>
    <xf numFmtId="0" fontId="32" fillId="0" borderId="0" xfId="0" applyFont="1" applyBorder="1" applyAlignment="1">
      <alignment horizontal="center"/>
    </xf>
    <xf numFmtId="9" fontId="25" fillId="0" borderId="0" xfId="2" applyFont="1" applyFill="1" applyBorder="1" applyAlignment="1">
      <alignment horizontal="center"/>
    </xf>
    <xf numFmtId="0" fontId="25" fillId="0" borderId="0" xfId="0" applyFont="1" applyBorder="1" applyAlignment="1">
      <alignment horizontal="center"/>
    </xf>
    <xf numFmtId="0" fontId="22" fillId="0" borderId="0" xfId="3" applyBorder="1" applyAlignment="1">
      <alignment horizontal="center"/>
    </xf>
    <xf numFmtId="0" fontId="22" fillId="0" borderId="2" xfId="3" applyBorder="1" applyAlignment="1">
      <alignment horizontal="center"/>
    </xf>
    <xf numFmtId="0" fontId="0" fillId="0" borderId="0" xfId="0" applyAlignment="1">
      <alignment horizontal="center"/>
    </xf>
    <xf numFmtId="0" fontId="32" fillId="0" borderId="1" xfId="0" applyFont="1" applyBorder="1" applyAlignment="1">
      <alignment horizontal="center"/>
    </xf>
    <xf numFmtId="0" fontId="27" fillId="0" borderId="1" xfId="3" applyFont="1" applyBorder="1" applyAlignment="1">
      <alignment horizontal="center"/>
    </xf>
    <xf numFmtId="0" fontId="25" fillId="0" borderId="13" xfId="3" applyFont="1" applyBorder="1" applyAlignment="1"/>
    <xf numFmtId="0" fontId="0" fillId="0" borderId="14" xfId="0" applyBorder="1" applyAlignment="1"/>
    <xf numFmtId="0" fontId="0" fillId="0" borderId="1" xfId="0" applyBorder="1" applyAlignment="1">
      <alignment horizontal="center"/>
    </xf>
    <xf numFmtId="0" fontId="2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7" fillId="0" borderId="0" xfId="0" applyFont="1" applyAlignment="1">
      <alignment horizontal="center"/>
    </xf>
    <xf numFmtId="0" fontId="0" fillId="0" borderId="4" xfId="0" applyBorder="1" applyAlignment="1">
      <alignment horizontal="center"/>
    </xf>
    <xf numFmtId="0" fontId="22" fillId="0" borderId="0" xfId="3" applyFont="1" applyBorder="1" applyAlignment="1">
      <alignment horizontal="center"/>
    </xf>
    <xf numFmtId="0" fontId="22" fillId="0" borderId="2" xfId="3" applyFont="1" applyBorder="1" applyAlignment="1">
      <alignment horizontal="center"/>
    </xf>
    <xf numFmtId="0" fontId="22" fillId="0" borderId="1" xfId="0" applyFont="1" applyBorder="1" applyAlignment="1">
      <alignment horizontal="center" wrapText="1"/>
    </xf>
    <xf numFmtId="0" fontId="22" fillId="0" borderId="4" xfId="0" applyFont="1" applyBorder="1" applyAlignment="1">
      <alignment horizontal="center"/>
    </xf>
    <xf numFmtId="0" fontId="22" fillId="0" borderId="0" xfId="0" applyFont="1" applyAlignment="1">
      <alignment horizontal="center"/>
    </xf>
    <xf numFmtId="0" fontId="27" fillId="0" borderId="0" xfId="0" applyFont="1" applyAlignment="1">
      <alignment horizontal="left" vertical="top" wrapText="1"/>
    </xf>
    <xf numFmtId="0" fontId="25" fillId="0" borderId="1" xfId="0" applyFont="1" applyBorder="1" applyAlignment="1">
      <alignment horizontal="center"/>
    </xf>
    <xf numFmtId="0" fontId="27" fillId="0" borderId="0" xfId="0" applyFont="1" applyAlignment="1">
      <alignment horizontal="left" wrapText="1"/>
    </xf>
    <xf numFmtId="0" fontId="23" fillId="0" borderId="0" xfId="1" applyAlignment="1" applyProtection="1">
      <alignment horizontal="left"/>
    </xf>
    <xf numFmtId="0" fontId="22" fillId="0" borderId="0" xfId="0" applyFont="1" applyAlignment="1">
      <alignment horizontal="left"/>
    </xf>
    <xf numFmtId="0" fontId="49" fillId="0" borderId="0" xfId="0" applyFont="1" applyAlignment="1">
      <alignment horizontal="left"/>
    </xf>
  </cellXfs>
  <cellStyles count="18">
    <cellStyle name="Comma 2" xfId="15"/>
    <cellStyle name="Hyperlink" xfId="1" builtinId="8"/>
    <cellStyle name="Normal" xfId="0" builtinId="0"/>
    <cellStyle name="Normal 2" xfId="3"/>
    <cellStyle name="Normal 3" xfId="4"/>
    <cellStyle name="Normal 3 2" xfId="7"/>
    <cellStyle name="Normal 3 3" xfId="9"/>
    <cellStyle name="Normal 3 3 2" xfId="10"/>
    <cellStyle name="Normal 4" xfId="5"/>
    <cellStyle name="Normal 4 2" xfId="6"/>
    <cellStyle name="Normal 4 3" xfId="8"/>
    <cellStyle name="Normal 5" xfId="12"/>
    <cellStyle name="Normal 6" xfId="13"/>
    <cellStyle name="Normal 6 3" xfId="14"/>
    <cellStyle name="Normal 7" xfId="16"/>
    <cellStyle name="Normal_us_ng" xfId="11"/>
    <cellStyle name="Normal_us_psd_m" xfId="17"/>
    <cellStyle name="Percent" xfId="2" builtinId="5"/>
  </cellStyles>
  <dxfs count="128"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</dxfs>
  <tableStyles count="0" defaultTableStyle="TableStyleMedium9" defaultPivotStyle="PivotStyleLight16"/>
  <colors>
    <mruColors>
      <color rgb="FFC7C1D5"/>
      <color rgb="FF9082AA"/>
      <color rgb="FF574A70"/>
      <color rgb="FFC8858C"/>
      <color rgb="FFFFC702"/>
      <color rgb="FFBED5AD"/>
      <color rgb="FF5D9732"/>
      <color rgb="FF2A4B11"/>
      <color rgb="FFA33340"/>
      <color rgb="FF76D5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alcChain" Target="calcChain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9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1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3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8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0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1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3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5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1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6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8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9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1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3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5.xml"/></Relationships>
</file>

<file path=xl/charts/_rels/chart2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6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8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0.xml"/></Relationships>
</file>

<file path=xl/charts/_rels/chart2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1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3.xml"/></Relationships>
</file>

<file path=xl/charts/_rels/chart2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4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2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6.xml"/></Relationships>
</file>

<file path=xl/charts/_rels/chart2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8.xml"/></Relationships>
</file>

<file path=xl/charts/_rels/chart2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0.xml"/></Relationships>
</file>

<file path=xl/charts/_rels/chart3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1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3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3.xml"/></Relationships>
</file>

<file path=xl/charts/_rels/chart3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4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3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6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3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8.xml"/></Relationships>
</file>

<file path=xl/charts/_rels/chart3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0.xml"/></Relationships>
</file>

<file path=xl/charts/_rels/chart3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1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3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3.xml"/></Relationships>
</file>

<file path=xl/charts/_rels/chart38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4.xml"/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3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6.xml"/></Relationships>
</file>

<file path=xl/charts/_rels/chart4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7.xml"/></Relationships>
</file>

<file path=xl/charts/_rels/chart4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9.xml"/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4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1.xml"/></Relationships>
</file>

<file path=xl/charts/_rels/chart4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2.xml"/></Relationships>
</file>

<file path=xl/charts/_rels/chart4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4.xml"/></Relationships>
</file>

<file path=xl/charts/_rels/chart4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5.xml"/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4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7.xml"/></Relationships>
</file>

<file path=xl/charts/_rels/chart4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8.xml"/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4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0.xml"/></Relationships>
</file>

<file path=xl/charts/_rels/chart4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2.xml"/></Relationships>
</file>

<file path=xl/charts/_rels/chart5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83.xml"/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5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5.xml"/></Relationships>
</file>

<file path=xl/charts/_rels/chart5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6.xml"/></Relationships>
</file>

<file path=xl/charts/_rels/chart5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8.xml"/></Relationships>
</file>

<file path=xl/charts/_rels/chart5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9.xml"/></Relationships>
</file>

<file path=xl/charts/_rels/chart5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1.xml"/></Relationships>
</file>

<file path=xl/charts/_rels/chart5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3.xml"/></Relationships>
</file>

<file path=xl/charts/_rels/chart5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4.xml"/></Relationships>
</file>

<file path=xl/charts/_rels/chart5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6.xml"/></Relationships>
</file>

<file path=xl/charts/_rels/chart6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98.xml"/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6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9993689813163604E-2"/>
          <c:y val="0.15933963875817297"/>
          <c:w val="0.72379598891601959"/>
          <c:h val="0.59773563807482644"/>
        </c:manualLayout>
      </c:layout>
      <c:lineChart>
        <c:grouping val="standard"/>
        <c:varyColors val="0"/>
        <c:ser>
          <c:idx val="0"/>
          <c:order val="0"/>
          <c:tx>
            <c:v>Historical spot price</c:v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cat>
            <c:numRef>
              <c:f>'1'!$B$29:$B$112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'1'!$C$29:$C$112</c:f>
              <c:numCache>
                <c:formatCode>0.00</c:formatCode>
                <c:ptCount val="84"/>
                <c:pt idx="0">
                  <c:v>94.617000000000004</c:v>
                </c:pt>
                <c:pt idx="1">
                  <c:v>100.81699999999999</c:v>
                </c:pt>
                <c:pt idx="2">
                  <c:v>100.804</c:v>
                </c:pt>
                <c:pt idx="3">
                  <c:v>102.069</c:v>
                </c:pt>
                <c:pt idx="4">
                  <c:v>102.17700000000001</c:v>
                </c:pt>
                <c:pt idx="5">
                  <c:v>105.794</c:v>
                </c:pt>
                <c:pt idx="6">
                  <c:v>103.58799999999999</c:v>
                </c:pt>
                <c:pt idx="7">
                  <c:v>96.534999999999997</c:v>
                </c:pt>
                <c:pt idx="8">
                  <c:v>93.212000000000003</c:v>
                </c:pt>
                <c:pt idx="9">
                  <c:v>84.397000000000006</c:v>
                </c:pt>
                <c:pt idx="10">
                  <c:v>75.789000000000001</c:v>
                </c:pt>
                <c:pt idx="11">
                  <c:v>59.29</c:v>
                </c:pt>
                <c:pt idx="12">
                  <c:v>47.216999999999999</c:v>
                </c:pt>
                <c:pt idx="13">
                  <c:v>50.584000000000003</c:v>
                </c:pt>
                <c:pt idx="14">
                  <c:v>47.823</c:v>
                </c:pt>
                <c:pt idx="15">
                  <c:v>54.453000000000003</c:v>
                </c:pt>
                <c:pt idx="16">
                  <c:v>59.265000000000001</c:v>
                </c:pt>
                <c:pt idx="17">
                  <c:v>59.819000000000003</c:v>
                </c:pt>
                <c:pt idx="18">
                  <c:v>50.901000000000003</c:v>
                </c:pt>
                <c:pt idx="19">
                  <c:v>42.866999999999997</c:v>
                </c:pt>
                <c:pt idx="20">
                  <c:v>45.478999999999999</c:v>
                </c:pt>
                <c:pt idx="21">
                  <c:v>46.222999999999999</c:v>
                </c:pt>
                <c:pt idx="22">
                  <c:v>42.442999999999998</c:v>
                </c:pt>
                <c:pt idx="23">
                  <c:v>37.189</c:v>
                </c:pt>
                <c:pt idx="24">
                  <c:v>31.683</c:v>
                </c:pt>
                <c:pt idx="25">
                  <c:v>30.323</c:v>
                </c:pt>
                <c:pt idx="26">
                  <c:v>37.545000000000002</c:v>
                </c:pt>
                <c:pt idx="27">
                  <c:v>40.753999999999998</c:v>
                </c:pt>
                <c:pt idx="28">
                  <c:v>46.712000000000003</c:v>
                </c:pt>
                <c:pt idx="29">
                  <c:v>48.756999999999998</c:v>
                </c:pt>
                <c:pt idx="30">
                  <c:v>44.651000000000003</c:v>
                </c:pt>
                <c:pt idx="31">
                  <c:v>44.723999999999997</c:v>
                </c:pt>
                <c:pt idx="32">
                  <c:v>45.182000000000002</c:v>
                </c:pt>
                <c:pt idx="33">
                  <c:v>49.774999999999999</c:v>
                </c:pt>
                <c:pt idx="34">
                  <c:v>45.661000000000001</c:v>
                </c:pt>
                <c:pt idx="35">
                  <c:v>51.972000000000001</c:v>
                </c:pt>
                <c:pt idx="36">
                  <c:v>52.503999999999998</c:v>
                </c:pt>
                <c:pt idx="37">
                  <c:v>53.468000000000004</c:v>
                </c:pt>
                <c:pt idx="38">
                  <c:v>49.328000000000003</c:v>
                </c:pt>
                <c:pt idx="39">
                  <c:v>51.06</c:v>
                </c:pt>
                <c:pt idx="40">
                  <c:v>48.475999999999999</c:v>
                </c:pt>
                <c:pt idx="41">
                  <c:v>45.177999999999997</c:v>
                </c:pt>
                <c:pt idx="42">
                  <c:v>46.63</c:v>
                </c:pt>
                <c:pt idx="43">
                  <c:v>48.036999999999999</c:v>
                </c:pt>
                <c:pt idx="44">
                  <c:v>49.822000000000003</c:v>
                </c:pt>
                <c:pt idx="45">
                  <c:v>51.578000000000003</c:v>
                </c:pt>
                <c:pt idx="46">
                  <c:v>56.639000000000003</c:v>
                </c:pt>
                <c:pt idx="47">
                  <c:v>57.881</c:v>
                </c:pt>
                <c:pt idx="48">
                  <c:v>63.698</c:v>
                </c:pt>
                <c:pt idx="49">
                  <c:v>62.228999999999999</c:v>
                </c:pt>
                <c:pt idx="50">
                  <c:v>62.725000000000001</c:v>
                </c:pt>
                <c:pt idx="51">
                  <c:v>66.254000000000005</c:v>
                </c:pt>
                <c:pt idx="52">
                  <c:v>69.977999999999994</c:v>
                </c:pt>
                <c:pt idx="53">
                  <c:v>67.873000000000005</c:v>
                </c:pt>
                <c:pt idx="54">
                  <c:v>70.980999999999995</c:v>
                </c:pt>
                <c:pt idx="55">
                  <c:v>68.055000000000007</c:v>
                </c:pt>
                <c:pt idx="56">
                  <c:v>70.230999999999995</c:v>
                </c:pt>
                <c:pt idx="57">
                  <c:v>70.748999999999995</c:v>
                </c:pt>
                <c:pt idx="58">
                  <c:v>56.963000000000001</c:v>
                </c:pt>
                <c:pt idx="59">
                  <c:v>49.523000000000003</c:v>
                </c:pt>
                <c:pt idx="60">
                  <c:v>51.375999999999998</c:v>
                </c:pt>
                <c:pt idx="61">
                  <c:v>54.954000000000001</c:v>
                </c:pt>
                <c:pt idx="62">
                  <c:v>58.151000000000003</c:v>
                </c:pt>
                <c:pt idx="63">
                  <c:v>63.862000000000002</c:v>
                </c:pt>
                <c:pt idx="64">
                  <c:v>60.826999999999998</c:v>
                </c:pt>
                <c:pt idx="65">
                  <c:v>54.656999999999996</c:v>
                </c:pt>
                <c:pt idx="66">
                  <c:v>57.353999999999999</c:v>
                </c:pt>
                <c:pt idx="67">
                  <c:v>54.805</c:v>
                </c:pt>
                <c:pt idx="68">
                  <c:v>56.95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STEO price forecast</c:v>
          </c:tx>
          <c:spPr>
            <a:ln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numRef>
              <c:f>'1'!$B$29:$B$112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'1'!$D$29:$D$112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56.95</c:v>
                </c:pt>
                <c:pt idx="69">
                  <c:v>54.5</c:v>
                </c:pt>
                <c:pt idx="70">
                  <c:v>53.5</c:v>
                </c:pt>
                <c:pt idx="71">
                  <c:v>53.5</c:v>
                </c:pt>
                <c:pt idx="72">
                  <c:v>52.5</c:v>
                </c:pt>
                <c:pt idx="73">
                  <c:v>52.5</c:v>
                </c:pt>
                <c:pt idx="74">
                  <c:v>52.5</c:v>
                </c:pt>
                <c:pt idx="75">
                  <c:v>51.5</c:v>
                </c:pt>
                <c:pt idx="76">
                  <c:v>50.5</c:v>
                </c:pt>
                <c:pt idx="77">
                  <c:v>51.5</c:v>
                </c:pt>
                <c:pt idx="78">
                  <c:v>54.5</c:v>
                </c:pt>
                <c:pt idx="79">
                  <c:v>55.5</c:v>
                </c:pt>
                <c:pt idx="80">
                  <c:v>56.5</c:v>
                </c:pt>
                <c:pt idx="81">
                  <c:v>57.5</c:v>
                </c:pt>
                <c:pt idx="82">
                  <c:v>58.5</c:v>
                </c:pt>
                <c:pt idx="83">
                  <c:v>59.5</c:v>
                </c:pt>
              </c:numCache>
            </c:numRef>
          </c:val>
          <c:smooth val="0"/>
        </c:ser>
        <c:ser>
          <c:idx val="2"/>
          <c:order val="2"/>
          <c:tx>
            <c:v>NYMEX futures price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numRef>
              <c:f>'1'!$B$29:$B$112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'1'!$E$29:$E$112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53.738</c:v>
                </c:pt>
                <c:pt idx="71">
                  <c:v>53.628</c:v>
                </c:pt>
                <c:pt idx="72">
                  <c:v>53.355999999999995</c:v>
                </c:pt>
                <c:pt idx="73">
                  <c:v>53.009999999999991</c:v>
                </c:pt>
                <c:pt idx="74">
                  <c:v>52.629999999999995</c:v>
                </c:pt>
                <c:pt idx="75">
                  <c:v>52.244000000000007</c:v>
                </c:pt>
                <c:pt idx="76">
                  <c:v>51.896000000000001</c:v>
                </c:pt>
                <c:pt idx="77">
                  <c:v>51.570000000000007</c:v>
                </c:pt>
                <c:pt idx="78">
                  <c:v>51.272000000000006</c:v>
                </c:pt>
                <c:pt idx="79">
                  <c:v>51.016000000000005</c:v>
                </c:pt>
                <c:pt idx="80">
                  <c:v>50.804000000000002</c:v>
                </c:pt>
                <c:pt idx="81">
                  <c:v>50.636000000000003</c:v>
                </c:pt>
                <c:pt idx="82">
                  <c:v>50.524000000000001</c:v>
                </c:pt>
                <c:pt idx="83">
                  <c:v>50.423999999999999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'1'!$B$146</c:f>
              <c:strCache>
                <c:ptCount val="1"/>
                <c:pt idx="0">
                  <c:v>95% NYMEX futures upper confidence interval</c:v>
                </c:pt>
              </c:strCache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circle"/>
            <c:size val="5"/>
            <c:spPr>
              <a:solidFill>
                <a:schemeClr val="accent3"/>
              </a:solidFill>
              <a:ln w="15875">
                <a:noFill/>
              </a:ln>
            </c:spPr>
          </c:marker>
          <c:cat>
            <c:numRef>
              <c:f>'1'!$B$29:$B$112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'1'!$H$29:$H$112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41.993951902137972</c:v>
                </c:pt>
                <c:pt idx="72">
                  <c:v>39.00633767718589</c:v>
                </c:pt>
                <c:pt idx="73">
                  <c:v>36.903176676612077</c:v>
                </c:pt>
                <c:pt idx="74">
                  <c:v>34.900103022889702</c:v>
                </c:pt>
                <c:pt idx="75">
                  <c:v>33.333312087785778</c:v>
                </c:pt>
                <c:pt idx="76">
                  <c:v>32.032613431245998</c:v>
                </c:pt>
                <c:pt idx="77">
                  <c:v>30.867194732440662</c:v>
                </c:pt>
                <c:pt idx="78">
                  <c:v>#N/A</c:v>
                </c:pt>
                <c:pt idx="79">
                  <c:v>#N/A</c:v>
                </c:pt>
                <c:pt idx="80">
                  <c:v>28.651666200642868</c:v>
                </c:pt>
                <c:pt idx="81">
                  <c:v>#N/A</c:v>
                </c:pt>
                <c:pt idx="82">
                  <c:v>#N/A</c:v>
                </c:pt>
                <c:pt idx="83">
                  <c:v>27.344926085102564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'1'!$B$147</c:f>
              <c:strCache>
                <c:ptCount val="1"/>
                <c:pt idx="0">
                  <c:v>95% NYMEX futures lower confidence interval</c:v>
                </c:pt>
              </c:strCache>
            </c:strRef>
          </c:tx>
          <c:spPr>
            <a:ln w="28575">
              <a:solidFill>
                <a:srgbClr val="5D9732"/>
              </a:solidFill>
              <a:prstDash val="sysDot"/>
            </a:ln>
          </c:spPr>
          <c:marker>
            <c:symbol val="circle"/>
            <c:size val="5"/>
            <c:spPr>
              <a:solidFill>
                <a:srgbClr val="5D9732"/>
              </a:solidFill>
              <a:ln w="15875">
                <a:noFill/>
              </a:ln>
            </c:spPr>
          </c:marker>
          <c:cat>
            <c:numRef>
              <c:f>'1'!$B$29:$B$112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'1'!$I$29:$I$112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68.485156879307198</c:v>
                </c:pt>
                <c:pt idx="72">
                  <c:v>72.984620077907977</c:v>
                </c:pt>
                <c:pt idx="73">
                  <c:v>76.146834854488716</c:v>
                </c:pt>
                <c:pt idx="74">
                  <c:v>79.367012131262541</c:v>
                </c:pt>
                <c:pt idx="75">
                  <c:v>81.883118269550508</c:v>
                </c:pt>
                <c:pt idx="76">
                  <c:v>84.076649624002926</c:v>
                </c:pt>
                <c:pt idx="77">
                  <c:v>86.158295985510094</c:v>
                </c:pt>
                <c:pt idx="78">
                  <c:v>#N/A</c:v>
                </c:pt>
                <c:pt idx="79">
                  <c:v>#N/A</c:v>
                </c:pt>
                <c:pt idx="80">
                  <c:v>90.083641137145761</c:v>
                </c:pt>
                <c:pt idx="81">
                  <c:v>#N/A</c:v>
                </c:pt>
                <c:pt idx="82">
                  <c:v>#N/A</c:v>
                </c:pt>
                <c:pt idx="83">
                  <c:v>92.981775415556541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24754848"/>
        <c:axId val="324755408"/>
      </c:lineChart>
      <c:catAx>
        <c:axId val="324754848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324755408"/>
        <c:crosses val="autoZero"/>
        <c:auto val="0"/>
        <c:lblAlgn val="ctr"/>
        <c:lblOffset val="100"/>
        <c:tickLblSkip val="12"/>
        <c:tickMarkSkip val="12"/>
        <c:noMultiLvlLbl val="1"/>
      </c:catAx>
      <c:valAx>
        <c:axId val="324755408"/>
        <c:scaling>
          <c:orientation val="minMax"/>
          <c:max val="12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324754848"/>
        <c:crosses val="autoZero"/>
        <c:crossBetween val="midCat"/>
        <c:majorUnit val="20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616141732283464"/>
          <c:y val="0.1769926187328518"/>
          <c:w val="0.80323673082531355"/>
          <c:h val="0.66612600491376228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'2'!$C$26</c:f>
              <c:strCache>
                <c:ptCount val="1"/>
                <c:pt idx="0">
                  <c:v>Brent crude oil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'2'!$J$25:$M$25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'2'!$J$26:$M$26</c:f>
              <c:numCache>
                <c:formatCode>0.00</c:formatCode>
                <c:ptCount val="4"/>
                <c:pt idx="0">
                  <c:v>0.24780877092857145</c:v>
                </c:pt>
                <c:pt idx="1">
                  <c:v>0.40571983814285728</c:v>
                </c:pt>
                <c:pt idx="2">
                  <c:v>-0.18616911350000009</c:v>
                </c:pt>
                <c:pt idx="3">
                  <c:v>-8.1868875095238103E-2</c:v>
                </c:pt>
              </c:numCache>
            </c:numRef>
          </c:val>
          <c:extLst/>
        </c:ser>
        <c:ser>
          <c:idx val="2"/>
          <c:order val="1"/>
          <c:tx>
            <c:strRef>
              <c:f>'2'!$C$27</c:f>
              <c:strCache>
                <c:ptCount val="1"/>
                <c:pt idx="0">
                  <c:v>wholesale margin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'2'!$J$27:$M$27</c:f>
              <c:numCache>
                <c:formatCode>0.00</c:formatCode>
                <c:ptCount val="4"/>
                <c:pt idx="0">
                  <c:v>-1.2543136628571316E-2</c:v>
                </c:pt>
                <c:pt idx="1">
                  <c:v>-0.11551919514285736</c:v>
                </c:pt>
                <c:pt idx="2">
                  <c:v>1.0293540099999943E-2</c:v>
                </c:pt>
                <c:pt idx="3">
                  <c:v>5.3064822895238173E-2</c:v>
                </c:pt>
              </c:numCache>
            </c:numRef>
          </c:val>
          <c:extLst/>
        </c:ser>
        <c:ser>
          <c:idx val="4"/>
          <c:order val="2"/>
          <c:tx>
            <c:strRef>
              <c:f>'2'!$C$28</c:f>
              <c:strCache>
                <c:ptCount val="1"/>
                <c:pt idx="0">
                  <c:v>retail margin</c:v>
                </c:pt>
              </c:strCache>
            </c:strRef>
          </c:tx>
          <c:spPr>
            <a:solidFill>
              <a:schemeClr val="accent1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'2'!$J$25:$M$25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'2'!$J$28:$M$28</c:f>
              <c:numCache>
                <c:formatCode>0.00</c:formatCode>
                <c:ptCount val="4"/>
                <c:pt idx="0">
                  <c:v>3.2456411799999696E-2</c:v>
                </c:pt>
                <c:pt idx="1">
                  <c:v>1.9528837800000254E-2</c:v>
                </c:pt>
                <c:pt idx="2">
                  <c:v>1.0593791800000085E-2</c:v>
                </c:pt>
                <c:pt idx="3">
                  <c:v>3.6609137699999739E-2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81981360"/>
        <c:axId val="481981920"/>
      </c:barChart>
      <c:lineChart>
        <c:grouping val="standard"/>
        <c:varyColors val="0"/>
        <c:ser>
          <c:idx val="0"/>
          <c:order val="3"/>
          <c:tx>
            <c:v>net change</c:v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99650907520046E-2"/>
                  <c:y val="-3.502969473493777E-2"/>
                </c:manualLayout>
              </c:layout>
              <c:tx>
                <c:rich>
                  <a:bodyPr/>
                  <a:lstStyle/>
                  <a:p>
                    <a:fld id="{129B0858-F23A-479C-89AC-4D603D232E09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1"/>
              <c:layout>
                <c:manualLayout>
                  <c:x val="-7.5331442658969794E-2"/>
                  <c:y val="-9.989098234313909E-2"/>
                </c:manualLayout>
              </c:layout>
              <c:tx>
                <c:rich>
                  <a:bodyPr/>
                  <a:lstStyle/>
                  <a:p>
                    <a:fld id="{3D70E5E2-86F8-4E3C-A398-BC6B0B510EBF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2"/>
              <c:layout>
                <c:manualLayout>
                  <c:x val="-8.9163429497949698E-2"/>
                  <c:y val="5.0902715567652655E-2"/>
                </c:manualLayout>
              </c:layout>
              <c:tx>
                <c:rich>
                  <a:bodyPr/>
                  <a:lstStyle/>
                  <a:p>
                    <a:fld id="{16DE88F9-003E-46D1-9370-DEC67830F539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3"/>
              <c:layout>
                <c:manualLayout>
                  <c:x val="-7.7557418014529228E-2"/>
                  <c:y val="-4.8303664636815596E-2"/>
                </c:manualLayout>
              </c:layout>
              <c:tx>
                <c:rich>
                  <a:bodyPr/>
                  <a:lstStyle/>
                  <a:p>
                    <a:fld id="{866A59ED-CFF2-464F-BDB0-CB83C22FAB7B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numRef>
              <c:f>'2'!$J$25:$M$25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'2'!$J$31:$M$31</c:f>
              <c:numCache>
                <c:formatCode>0.00</c:formatCode>
                <c:ptCount val="4"/>
                <c:pt idx="0">
                  <c:v>0.26772204609999983</c:v>
                </c:pt>
                <c:pt idx="1">
                  <c:v>0.30972948080000018</c:v>
                </c:pt>
                <c:pt idx="2">
                  <c:v>-0.16528178160000007</c:v>
                </c:pt>
                <c:pt idx="3">
                  <c:v>7.8050854999998087E-3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datalabelsRange>
                <c15:f>'2'!$J$30:$M$30</c15:f>
                <c15:dlblRangeCache>
                  <c:ptCount val="4"/>
                  <c:pt idx="0">
                    <c:v>0.27</c:v>
                  </c:pt>
                  <c:pt idx="1">
                    <c:v>0.31</c:v>
                  </c:pt>
                  <c:pt idx="2">
                    <c:v>-0.17</c:v>
                  </c:pt>
                  <c:pt idx="3">
                    <c:v>0.01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1981360"/>
        <c:axId val="481981920"/>
      </c:lineChart>
      <c:scatterChart>
        <c:scatterStyle val="lineMarker"/>
        <c:varyColors val="0"/>
        <c:ser>
          <c:idx val="3"/>
          <c:order val="4"/>
          <c:tx>
            <c:strRef>
              <c:f>'2'!$C$99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'2'!$B$100:$B$101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'2'!$C$100:$C$101</c:f>
              <c:numCache>
                <c:formatCode>0.00</c:formatCode>
                <c:ptCount val="2"/>
                <c:pt idx="0">
                  <c:v>-0.5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1983040"/>
        <c:axId val="481982480"/>
      </c:scatterChart>
      <c:catAx>
        <c:axId val="481981360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81981920"/>
        <c:crosses val="autoZero"/>
        <c:auto val="1"/>
        <c:lblAlgn val="ctr"/>
        <c:lblOffset val="100"/>
        <c:tickLblSkip val="1"/>
        <c:noMultiLvlLbl val="0"/>
      </c:catAx>
      <c:valAx>
        <c:axId val="481981920"/>
        <c:scaling>
          <c:orientation val="minMax"/>
          <c:max val="0.5"/>
          <c:min val="-0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81981360"/>
        <c:crosses val="autoZero"/>
        <c:crossBetween val="between"/>
      </c:valAx>
      <c:valAx>
        <c:axId val="481982480"/>
        <c:scaling>
          <c:orientation val="minMax"/>
          <c:max val="0.5"/>
          <c:min val="-0.5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481983040"/>
        <c:crosses val="max"/>
        <c:crossBetween val="midCat"/>
      </c:valAx>
      <c:valAx>
        <c:axId val="48198304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819824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069480898221056"/>
          <c:y val="0.17099206349206353"/>
          <c:w val="0.89361275153105857"/>
          <c:h val="0.66949100112485938"/>
        </c:manualLayout>
      </c:layout>
      <c:lineChart>
        <c:grouping val="standard"/>
        <c:varyColors val="0"/>
        <c:ser>
          <c:idx val="0"/>
          <c:order val="0"/>
          <c:tx>
            <c:strRef>
              <c:f>'2'!$D$35</c:f>
              <c:strCache>
                <c:ptCount val="1"/>
                <c:pt idx="0">
                  <c:v>monthly retail regular gasoline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'2'!$D$36:$D$95</c:f>
              <c:numCache>
                <c:formatCode>0.000</c:formatCode>
                <c:ptCount val="60"/>
                <c:pt idx="0">
                  <c:v>1.9484999999999999</c:v>
                </c:pt>
                <c:pt idx="1">
                  <c:v>1.7636000000000001</c:v>
                </c:pt>
                <c:pt idx="2">
                  <c:v>1.96875</c:v>
                </c:pt>
                <c:pt idx="3">
                  <c:v>2.1127500000000001</c:v>
                </c:pt>
                <c:pt idx="4">
                  <c:v>2.2681999999999998</c:v>
                </c:pt>
                <c:pt idx="5">
                  <c:v>2.3654999999999999</c:v>
                </c:pt>
                <c:pt idx="6">
                  <c:v>2.2389999999999999</c:v>
                </c:pt>
                <c:pt idx="7">
                  <c:v>2.1776</c:v>
                </c:pt>
                <c:pt idx="8">
                  <c:v>2.2185000000000001</c:v>
                </c:pt>
                <c:pt idx="9">
                  <c:v>2.2494000000000001</c:v>
                </c:pt>
                <c:pt idx="10">
                  <c:v>2.1815000000000002</c:v>
                </c:pt>
                <c:pt idx="11">
                  <c:v>2.2542500000000003</c:v>
                </c:pt>
                <c:pt idx="12">
                  <c:v>2.3490000000000002</c:v>
                </c:pt>
                <c:pt idx="13">
                  <c:v>2.3040000000000003</c:v>
                </c:pt>
                <c:pt idx="14">
                  <c:v>2.3250000000000002</c:v>
                </c:pt>
                <c:pt idx="15">
                  <c:v>2.4172500000000001</c:v>
                </c:pt>
                <c:pt idx="16">
                  <c:v>2.3914</c:v>
                </c:pt>
                <c:pt idx="17">
                  <c:v>2.3465000000000003</c:v>
                </c:pt>
                <c:pt idx="18">
                  <c:v>2.2997999999999998</c:v>
                </c:pt>
                <c:pt idx="19">
                  <c:v>2.3802500000000002</c:v>
                </c:pt>
                <c:pt idx="20">
                  <c:v>2.6452499999999999</c:v>
                </c:pt>
                <c:pt idx="21">
                  <c:v>2.5049999999999999</c:v>
                </c:pt>
                <c:pt idx="22">
                  <c:v>2.5635000000000003</c:v>
                </c:pt>
                <c:pt idx="23">
                  <c:v>2.47675</c:v>
                </c:pt>
                <c:pt idx="24">
                  <c:v>2.5546000000000002</c:v>
                </c:pt>
                <c:pt idx="25">
                  <c:v>2.58725</c:v>
                </c:pt>
                <c:pt idx="26">
                  <c:v>2.5912500000000001</c:v>
                </c:pt>
                <c:pt idx="27">
                  <c:v>2.7569999999999997</c:v>
                </c:pt>
                <c:pt idx="28">
                  <c:v>2.9007499999999999</c:v>
                </c:pt>
                <c:pt idx="29">
                  <c:v>2.8907499999999997</c:v>
                </c:pt>
                <c:pt idx="30">
                  <c:v>2.8486000000000002</c:v>
                </c:pt>
                <c:pt idx="31">
                  <c:v>2.83575</c:v>
                </c:pt>
                <c:pt idx="32">
                  <c:v>2.8355000000000001</c:v>
                </c:pt>
                <c:pt idx="33">
                  <c:v>2.86</c:v>
                </c:pt>
                <c:pt idx="34">
                  <c:v>2.6472500000000001</c:v>
                </c:pt>
                <c:pt idx="35">
                  <c:v>2.3656000000000001</c:v>
                </c:pt>
                <c:pt idx="36">
                  <c:v>2.2477499999999999</c:v>
                </c:pt>
                <c:pt idx="37">
                  <c:v>2.30925</c:v>
                </c:pt>
                <c:pt idx="38">
                  <c:v>2.516</c:v>
                </c:pt>
                <c:pt idx="39">
                  <c:v>2.7983999999999996</c:v>
                </c:pt>
                <c:pt idx="40">
                  <c:v>2.8592500000000003</c:v>
                </c:pt>
                <c:pt idx="41">
                  <c:v>2.7157499999999999</c:v>
                </c:pt>
                <c:pt idx="42">
                  <c:v>2.74</c:v>
                </c:pt>
                <c:pt idx="43">
                  <c:v>2.6210000000000004</c:v>
                </c:pt>
                <c:pt idx="44">
                  <c:v>2.5922000000000001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'2'!$F$35</c:f>
              <c:strCache>
                <c:ptCount val="1"/>
                <c:pt idx="0">
                  <c:v>annual average gasoline</c:v>
                </c:pt>
              </c:strCache>
            </c:strRef>
          </c:tx>
          <c:spPr>
            <a:ln w="25400" cap="rnd">
              <a:solidFill>
                <a:schemeClr val="tx1">
                  <a:alpha val="8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'2'!$F$36:$F$95</c:f>
              <c:numCache>
                <c:formatCode>0.000</c:formatCode>
                <c:ptCount val="60"/>
                <c:pt idx="1">
                  <c:v>2.1456291666666663</c:v>
                </c:pt>
                <c:pt idx="2">
                  <c:v>2.1456291666666663</c:v>
                </c:pt>
                <c:pt idx="3">
                  <c:v>2.1456291666666663</c:v>
                </c:pt>
                <c:pt idx="4">
                  <c:v>2.1456291666666663</c:v>
                </c:pt>
                <c:pt idx="5">
                  <c:v>2.1456291666666663</c:v>
                </c:pt>
                <c:pt idx="6">
                  <c:v>2.1456291666666663</c:v>
                </c:pt>
                <c:pt idx="7">
                  <c:v>2.1456291666666663</c:v>
                </c:pt>
                <c:pt idx="8">
                  <c:v>2.1456291666666663</c:v>
                </c:pt>
                <c:pt idx="9">
                  <c:v>2.1456291666666663</c:v>
                </c:pt>
                <c:pt idx="10">
                  <c:v>2.1456291666666663</c:v>
                </c:pt>
                <c:pt idx="13">
                  <c:v>2.4169750000000003</c:v>
                </c:pt>
                <c:pt idx="14">
                  <c:v>2.4169750000000003</c:v>
                </c:pt>
                <c:pt idx="15">
                  <c:v>2.4169750000000003</c:v>
                </c:pt>
                <c:pt idx="16">
                  <c:v>2.4169750000000003</c:v>
                </c:pt>
                <c:pt idx="17">
                  <c:v>2.4169750000000003</c:v>
                </c:pt>
                <c:pt idx="18">
                  <c:v>2.4169750000000003</c:v>
                </c:pt>
                <c:pt idx="19">
                  <c:v>2.4169750000000003</c:v>
                </c:pt>
                <c:pt idx="20">
                  <c:v>2.4169750000000003</c:v>
                </c:pt>
                <c:pt idx="21">
                  <c:v>2.4169750000000003</c:v>
                </c:pt>
                <c:pt idx="22">
                  <c:v>2.4169750000000003</c:v>
                </c:pt>
                <c:pt idx="25">
                  <c:v>2.7228583333333334</c:v>
                </c:pt>
                <c:pt idx="26">
                  <c:v>2.7228583333333334</c:v>
                </c:pt>
                <c:pt idx="27">
                  <c:v>2.7228583333333334</c:v>
                </c:pt>
                <c:pt idx="28">
                  <c:v>2.7228583333333334</c:v>
                </c:pt>
                <c:pt idx="29">
                  <c:v>2.7228583333333334</c:v>
                </c:pt>
                <c:pt idx="30">
                  <c:v>2.7228583333333334</c:v>
                </c:pt>
                <c:pt idx="31">
                  <c:v>2.7228583333333334</c:v>
                </c:pt>
                <c:pt idx="32">
                  <c:v>2.7228583333333334</c:v>
                </c:pt>
                <c:pt idx="33">
                  <c:v>2.7228583333333334</c:v>
                </c:pt>
                <c:pt idx="34">
                  <c:v>2.7228583333333334</c:v>
                </c:pt>
                <c:pt idx="37">
                  <c:v>2.5564033333333334</c:v>
                </c:pt>
                <c:pt idx="38">
                  <c:v>2.5564033333333334</c:v>
                </c:pt>
                <c:pt idx="39">
                  <c:v>2.5564033333333334</c:v>
                </c:pt>
                <c:pt idx="40">
                  <c:v>2.5564033333333334</c:v>
                </c:pt>
                <c:pt idx="41">
                  <c:v>2.5564033333333334</c:v>
                </c:pt>
                <c:pt idx="42">
                  <c:v>2.5564033333333334</c:v>
                </c:pt>
                <c:pt idx="43">
                  <c:v>2.5564033333333334</c:v>
                </c:pt>
                <c:pt idx="44">
                  <c:v>2.5564033333333334</c:v>
                </c:pt>
                <c:pt idx="45">
                  <c:v>2.5564033333333334</c:v>
                </c:pt>
                <c:pt idx="46">
                  <c:v>2.5564033333333334</c:v>
                </c:pt>
                <c:pt idx="49">
                  <c:v>2.5669286666666666</c:v>
                </c:pt>
                <c:pt idx="50">
                  <c:v>2.5669286666666666</c:v>
                </c:pt>
                <c:pt idx="51">
                  <c:v>2.5669286666666666</c:v>
                </c:pt>
                <c:pt idx="52">
                  <c:v>2.5669286666666666</c:v>
                </c:pt>
                <c:pt idx="53">
                  <c:v>2.5669286666666666</c:v>
                </c:pt>
                <c:pt idx="54">
                  <c:v>2.5669286666666666</c:v>
                </c:pt>
                <c:pt idx="55">
                  <c:v>2.5669286666666666</c:v>
                </c:pt>
                <c:pt idx="56">
                  <c:v>2.5669286666666666</c:v>
                </c:pt>
                <c:pt idx="57">
                  <c:v>2.5669286666666666</c:v>
                </c:pt>
                <c:pt idx="58">
                  <c:v>2.5669286666666666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'2'!$I$35</c:f>
              <c:strCache>
                <c:ptCount val="1"/>
                <c:pt idx="0">
                  <c:v>monthly Brent crude oil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'2'!$I$36:$I$95</c:f>
              <c:numCache>
                <c:formatCode>0.000</c:formatCode>
                <c:ptCount val="60"/>
                <c:pt idx="0">
                  <c:v>0.73095238095238091</c:v>
                </c:pt>
                <c:pt idx="1">
                  <c:v>0.76623809523809527</c:v>
                </c:pt>
                <c:pt idx="2">
                  <c:v>0.90976190476190477</c:v>
                </c:pt>
                <c:pt idx="3">
                  <c:v>0.99007142857142849</c:v>
                </c:pt>
                <c:pt idx="4">
                  <c:v>1.1129047619047618</c:v>
                </c:pt>
                <c:pt idx="5">
                  <c:v>1.1487380952380952</c:v>
                </c:pt>
                <c:pt idx="6">
                  <c:v>1.0702857142857143</c:v>
                </c:pt>
                <c:pt idx="7">
                  <c:v>1.0915000000000001</c:v>
                </c:pt>
                <c:pt idx="8">
                  <c:v>1.1087619047619046</c:v>
                </c:pt>
                <c:pt idx="9">
                  <c:v>1.179095238095238</c:v>
                </c:pt>
                <c:pt idx="10">
                  <c:v>1.0650952380952381</c:v>
                </c:pt>
                <c:pt idx="11">
                  <c:v>1.2687857142857144</c:v>
                </c:pt>
                <c:pt idx="12">
                  <c:v>1.2994523809523808</c:v>
                </c:pt>
                <c:pt idx="13">
                  <c:v>1.3064285714285713</c:v>
                </c:pt>
                <c:pt idx="14">
                  <c:v>1.2283095238095239</c:v>
                </c:pt>
                <c:pt idx="15">
                  <c:v>1.2454285714285713</c:v>
                </c:pt>
                <c:pt idx="16">
                  <c:v>1.1982619047619048</c:v>
                </c:pt>
                <c:pt idx="17">
                  <c:v>1.1040000000000001</c:v>
                </c:pt>
                <c:pt idx="18">
                  <c:v>1.1542619047619047</c:v>
                </c:pt>
                <c:pt idx="19">
                  <c:v>1.2310476190476192</c:v>
                </c:pt>
                <c:pt idx="20">
                  <c:v>1.3369761904761905</c:v>
                </c:pt>
                <c:pt idx="21">
                  <c:v>1.3692380952380954</c:v>
                </c:pt>
                <c:pt idx="22">
                  <c:v>1.4931904761904762</c:v>
                </c:pt>
                <c:pt idx="23">
                  <c:v>1.5327142857142857</c:v>
                </c:pt>
                <c:pt idx="24">
                  <c:v>1.6446904761904761</c:v>
                </c:pt>
                <c:pt idx="25">
                  <c:v>1.5551904761904762</c:v>
                </c:pt>
                <c:pt idx="26">
                  <c:v>1.5718333333333332</c:v>
                </c:pt>
                <c:pt idx="27">
                  <c:v>1.7168095238095238</c:v>
                </c:pt>
                <c:pt idx="28">
                  <c:v>1.8327380952380952</c:v>
                </c:pt>
                <c:pt idx="29">
                  <c:v>1.7715476190476191</c:v>
                </c:pt>
                <c:pt idx="30">
                  <c:v>1.7679523809523812</c:v>
                </c:pt>
                <c:pt idx="31">
                  <c:v>1.7268571428571431</c:v>
                </c:pt>
                <c:pt idx="32">
                  <c:v>1.8783571428571431</c:v>
                </c:pt>
                <c:pt idx="33">
                  <c:v>1.9293333333333333</c:v>
                </c:pt>
                <c:pt idx="34">
                  <c:v>1.5416190476190477</c:v>
                </c:pt>
                <c:pt idx="35">
                  <c:v>1.3657619047619047</c:v>
                </c:pt>
                <c:pt idx="36">
                  <c:v>1.4145238095238095</c:v>
                </c:pt>
                <c:pt idx="37">
                  <c:v>1.5228809523809523</c:v>
                </c:pt>
                <c:pt idx="38">
                  <c:v>1.5747380952380952</c:v>
                </c:pt>
                <c:pt idx="39">
                  <c:v>1.6960238095238096</c:v>
                </c:pt>
                <c:pt idx="40">
                  <c:v>1.698047619047619</c:v>
                </c:pt>
                <c:pt idx="41">
                  <c:v>1.5290714285714286</c:v>
                </c:pt>
                <c:pt idx="42">
                  <c:v>1.5218809523809522</c:v>
                </c:pt>
                <c:pt idx="43">
                  <c:v>1.4057619047619048</c:v>
                </c:pt>
                <c:pt idx="44">
                  <c:v>1.4959523809523809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5"/>
          <c:order val="3"/>
          <c:tx>
            <c:strRef>
              <c:f>'2'!$K$35</c:f>
              <c:strCache>
                <c:ptCount val="1"/>
                <c:pt idx="0">
                  <c:v>annual average Brent</c:v>
                </c:pt>
              </c:strCache>
            </c:strRef>
          </c:tx>
          <c:spPr>
            <a:ln w="25400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dPt>
            <c:idx val="57"/>
            <c:marker>
              <c:symbol val="none"/>
            </c:marker>
            <c:bubble3D val="0"/>
            <c:spPr>
              <a:ln w="25400" cap="rnd">
                <a:solidFill>
                  <a:schemeClr val="accent2">
                    <a:lumMod val="50000"/>
                  </a:schemeClr>
                </a:solidFill>
                <a:round/>
              </a:ln>
              <a:effectLst/>
            </c:spPr>
          </c:dPt>
          <c:cat>
            <c:numRef>
              <c:f>'2'!$B$36:$B$95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'2'!$K$36:$K$95</c:f>
              <c:numCache>
                <c:formatCode>0.000</c:formatCode>
                <c:ptCount val="60"/>
                <c:pt idx="1">
                  <c:v>1.0368492063492065</c:v>
                </c:pt>
                <c:pt idx="2">
                  <c:v>1.0368492063492065</c:v>
                </c:pt>
                <c:pt idx="3">
                  <c:v>1.0368492063492065</c:v>
                </c:pt>
                <c:pt idx="4">
                  <c:v>1.0368492063492065</c:v>
                </c:pt>
                <c:pt idx="5">
                  <c:v>1.0368492063492065</c:v>
                </c:pt>
                <c:pt idx="6">
                  <c:v>1.0368492063492065</c:v>
                </c:pt>
                <c:pt idx="7">
                  <c:v>1.0368492063492065</c:v>
                </c:pt>
                <c:pt idx="8">
                  <c:v>1.0368492063492065</c:v>
                </c:pt>
                <c:pt idx="9">
                  <c:v>1.0368492063492065</c:v>
                </c:pt>
                <c:pt idx="10">
                  <c:v>1.0368492063492065</c:v>
                </c:pt>
                <c:pt idx="13">
                  <c:v>1.2916091269841272</c:v>
                </c:pt>
                <c:pt idx="14">
                  <c:v>1.2916091269841272</c:v>
                </c:pt>
                <c:pt idx="15">
                  <c:v>1.2916091269841272</c:v>
                </c:pt>
                <c:pt idx="16">
                  <c:v>1.2916091269841272</c:v>
                </c:pt>
                <c:pt idx="17">
                  <c:v>1.2916091269841272</c:v>
                </c:pt>
                <c:pt idx="18">
                  <c:v>1.2916091269841272</c:v>
                </c:pt>
                <c:pt idx="19">
                  <c:v>1.2916091269841272</c:v>
                </c:pt>
                <c:pt idx="20">
                  <c:v>1.2916091269841272</c:v>
                </c:pt>
                <c:pt idx="21">
                  <c:v>1.2916091269841272</c:v>
                </c:pt>
                <c:pt idx="22">
                  <c:v>1.2916091269841272</c:v>
                </c:pt>
                <c:pt idx="25">
                  <c:v>1.6918908730158728</c:v>
                </c:pt>
                <c:pt idx="26">
                  <c:v>1.6918908730158728</c:v>
                </c:pt>
                <c:pt idx="27">
                  <c:v>1.6918908730158728</c:v>
                </c:pt>
                <c:pt idx="28">
                  <c:v>1.6918908730158728</c:v>
                </c:pt>
                <c:pt idx="29">
                  <c:v>1.6918908730158728</c:v>
                </c:pt>
                <c:pt idx="30">
                  <c:v>1.6918908730158728</c:v>
                </c:pt>
                <c:pt idx="31">
                  <c:v>1.6918908730158728</c:v>
                </c:pt>
                <c:pt idx="32">
                  <c:v>1.6918908730158728</c:v>
                </c:pt>
                <c:pt idx="33">
                  <c:v>1.6918908730158728</c:v>
                </c:pt>
                <c:pt idx="34">
                  <c:v>1.6918908730158728</c:v>
                </c:pt>
                <c:pt idx="37">
                  <c:v>1.5080813492063492</c:v>
                </c:pt>
                <c:pt idx="38">
                  <c:v>1.5080813492063492</c:v>
                </c:pt>
                <c:pt idx="39">
                  <c:v>1.5080813492063492</c:v>
                </c:pt>
                <c:pt idx="40">
                  <c:v>1.5080813492063492</c:v>
                </c:pt>
                <c:pt idx="41">
                  <c:v>1.5080813492063492</c:v>
                </c:pt>
                <c:pt idx="42">
                  <c:v>1.5080813492063492</c:v>
                </c:pt>
                <c:pt idx="43">
                  <c:v>1.5080813492063492</c:v>
                </c:pt>
                <c:pt idx="44">
                  <c:v>1.5080813492063492</c:v>
                </c:pt>
                <c:pt idx="45">
                  <c:v>1.5080813492063492</c:v>
                </c:pt>
                <c:pt idx="46">
                  <c:v>1.5080813492063492</c:v>
                </c:pt>
                <c:pt idx="49">
                  <c:v>1.4265873015873016</c:v>
                </c:pt>
                <c:pt idx="50">
                  <c:v>1.4265873015873016</c:v>
                </c:pt>
                <c:pt idx="51">
                  <c:v>1.4265873015873016</c:v>
                </c:pt>
                <c:pt idx="52">
                  <c:v>1.4265873015873016</c:v>
                </c:pt>
                <c:pt idx="53">
                  <c:v>1.4265873015873016</c:v>
                </c:pt>
                <c:pt idx="54">
                  <c:v>1.4265873015873016</c:v>
                </c:pt>
                <c:pt idx="55">
                  <c:v>1.4265873015873016</c:v>
                </c:pt>
                <c:pt idx="56">
                  <c:v>1.4265873015873016</c:v>
                </c:pt>
                <c:pt idx="57">
                  <c:v>1.4265873015873016</c:v>
                </c:pt>
                <c:pt idx="58">
                  <c:v>1.4265873015873016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'2'!$J$35</c:f>
              <c:strCache>
                <c:ptCount val="1"/>
                <c:pt idx="0">
                  <c:v>Brent  forecast</c:v>
                </c:pt>
              </c:strCache>
            </c:strRef>
          </c:tx>
          <c:spPr>
            <a:ln w="28575" cap="rnd">
              <a:solidFill>
                <a:schemeClr val="accent2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'2'!$J$36:$J$95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1.4959523809523809</c:v>
                </c:pt>
                <c:pt idx="45">
                  <c:v>1.4285714285714286</c:v>
                </c:pt>
                <c:pt idx="46">
                  <c:v>1.4047619047619047</c:v>
                </c:pt>
                <c:pt idx="47">
                  <c:v>1.4047619047619047</c:v>
                </c:pt>
                <c:pt idx="48">
                  <c:v>1.3809523809523809</c:v>
                </c:pt>
                <c:pt idx="49">
                  <c:v>1.3809523809523809</c:v>
                </c:pt>
                <c:pt idx="50">
                  <c:v>1.3809523809523809</c:v>
                </c:pt>
                <c:pt idx="51">
                  <c:v>1.3571428571428572</c:v>
                </c:pt>
                <c:pt idx="52">
                  <c:v>1.3333333333333333</c:v>
                </c:pt>
                <c:pt idx="53">
                  <c:v>1.3571428571428572</c:v>
                </c:pt>
                <c:pt idx="54">
                  <c:v>1.4285714285714286</c:v>
                </c:pt>
                <c:pt idx="55">
                  <c:v>1.4523809523809523</c:v>
                </c:pt>
                <c:pt idx="56">
                  <c:v>1.4761904761904763</c:v>
                </c:pt>
                <c:pt idx="57">
                  <c:v>1.5</c:v>
                </c:pt>
                <c:pt idx="58">
                  <c:v>1.5238095238095237</c:v>
                </c:pt>
                <c:pt idx="59">
                  <c:v>1.5476190476190477</c:v>
                </c:pt>
              </c:numCache>
            </c:numRef>
          </c:val>
          <c:smooth val="0"/>
        </c:ser>
        <c:ser>
          <c:idx val="2"/>
          <c:order val="5"/>
          <c:tx>
            <c:strRef>
              <c:f>'2'!$E$35</c:f>
              <c:strCache>
                <c:ptCount val="1"/>
                <c:pt idx="0">
                  <c:v>gasoline forecast</c:v>
                </c:pt>
              </c:strCache>
            </c:strRef>
          </c:tx>
          <c:spPr>
            <a:ln w="28575" cap="rnd">
              <a:solidFill>
                <a:schemeClr val="accent1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'2'!$E$36:$E$95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2.5922000000000001</c:v>
                </c:pt>
                <c:pt idx="45">
                  <c:v>2.513398</c:v>
                </c:pt>
                <c:pt idx="46">
                  <c:v>2.4055009999999997</c:v>
                </c:pt>
                <c:pt idx="47">
                  <c:v>2.3583410000000002</c:v>
                </c:pt>
                <c:pt idx="48">
                  <c:v>2.3331659999999999</c:v>
                </c:pt>
                <c:pt idx="49">
                  <c:v>2.4669720000000002</c:v>
                </c:pt>
                <c:pt idx="50">
                  <c:v>2.5887500000000001</c:v>
                </c:pt>
                <c:pt idx="51">
                  <c:v>2.5788990000000003</c:v>
                </c:pt>
                <c:pt idx="52">
                  <c:v>2.5997780000000001</c:v>
                </c:pt>
                <c:pt idx="53">
                  <c:v>2.6215010000000003</c:v>
                </c:pt>
                <c:pt idx="54">
                  <c:v>2.6497419999999998</c:v>
                </c:pt>
                <c:pt idx="55">
                  <c:v>2.645362</c:v>
                </c:pt>
                <c:pt idx="56">
                  <c:v>2.6462939999999997</c:v>
                </c:pt>
                <c:pt idx="57">
                  <c:v>2.582077</c:v>
                </c:pt>
                <c:pt idx="58">
                  <c:v>2.5697289999999997</c:v>
                </c:pt>
                <c:pt idx="59">
                  <c:v>2.5208740000000001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1988640"/>
        <c:axId val="481989200"/>
      </c:lineChart>
      <c:catAx>
        <c:axId val="4819886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81989200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481989200"/>
        <c:scaling>
          <c:orientation val="minMax"/>
          <c:max val="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4819886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l"/>
      <c:layout>
        <c:manualLayout>
          <c:xMode val="edge"/>
          <c:yMode val="edge"/>
          <c:x val="0.14351851851851852"/>
          <c:y val="0.24386607924009499"/>
          <c:w val="0.71763961796442111"/>
          <c:h val="0.1709980002499687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79104695246426"/>
          <c:y val="0.17344519435070616"/>
          <c:w val="0.7986071011956839"/>
          <c:h val="0.66215785526809146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'3'!$C$26</c:f>
              <c:strCache>
                <c:ptCount val="1"/>
                <c:pt idx="0">
                  <c:v>Brent crude oil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'3'!$J$25:$M$25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'3'!$J$26:$M$26</c:f>
              <c:numCache>
                <c:formatCode>0.00</c:formatCode>
                <c:ptCount val="4"/>
                <c:pt idx="0">
                  <c:v>0.24780877092857145</c:v>
                </c:pt>
                <c:pt idx="1">
                  <c:v>0.40571983814285728</c:v>
                </c:pt>
                <c:pt idx="2">
                  <c:v>-0.18616911350000009</c:v>
                </c:pt>
                <c:pt idx="3">
                  <c:v>-8.1868875095238103E-2</c:v>
                </c:pt>
              </c:numCache>
            </c:numRef>
          </c:val>
          <c:extLst/>
        </c:ser>
        <c:ser>
          <c:idx val="2"/>
          <c:order val="1"/>
          <c:tx>
            <c:strRef>
              <c:f>'3'!$C$27</c:f>
              <c:strCache>
                <c:ptCount val="1"/>
                <c:pt idx="0">
                  <c:v>wholesale margin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'3'!$J$25:$M$25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'3'!$J$27:$M$27</c:f>
              <c:numCache>
                <c:formatCode>0.00</c:formatCode>
                <c:ptCount val="4"/>
                <c:pt idx="0">
                  <c:v>6.3181173871428298E-2</c:v>
                </c:pt>
                <c:pt idx="1">
                  <c:v>3.7389316857142862E-2</c:v>
                </c:pt>
                <c:pt idx="2">
                  <c:v>2.97924784000001E-2</c:v>
                </c:pt>
                <c:pt idx="3">
                  <c:v>0.10733621939523807</c:v>
                </c:pt>
              </c:numCache>
            </c:numRef>
          </c:val>
          <c:extLst/>
        </c:ser>
        <c:ser>
          <c:idx val="4"/>
          <c:order val="2"/>
          <c:tx>
            <c:strRef>
              <c:f>'3'!$C$28</c:f>
              <c:strCache>
                <c:ptCount val="1"/>
                <c:pt idx="0">
                  <c:v>retail margin</c:v>
                </c:pt>
              </c:strCache>
            </c:strRef>
          </c:tx>
          <c:spPr>
            <a:solidFill>
              <a:schemeClr val="accent3"/>
            </a:solidFill>
            <a:ln w="28575" cap="rnd">
              <a:noFill/>
              <a:round/>
            </a:ln>
            <a:effectLst/>
          </c:spPr>
          <c:invertIfNegative val="0"/>
          <c:dLbls>
            <c:dLbl>
              <c:idx val="0"/>
              <c:layout>
                <c:manualLayout>
                  <c:x val="-2.3142680081656886E-3"/>
                  <c:y val="-4.4916416697912763E-2"/>
                </c:manualLayout>
              </c:layout>
              <c:tx>
                <c:rich>
                  <a:bodyPr rot="0" spcFirstLastPara="1" vertOverflow="ellipsis" vert="horz" wrap="square" lIns="38100" tIns="18288" rIns="38100" bIns="18288" anchor="ctr" anchorCtr="1">
                    <a:noAutofit/>
                  </a:bodyPr>
                  <a:lstStyle/>
                  <a:p>
                    <a:pPr>
                      <a:defRPr sz="900" b="1" i="0" u="none" strike="noStrike" kern="1200" baseline="0">
                        <a:solidFill>
                          <a:sysClr val="windowText" lastClr="000000"/>
                        </a:solidFill>
                        <a:latin typeface="Arial" panose="020B0604020202020204" pitchFamily="34" charset="0"/>
                        <a:ea typeface="+mn-ea"/>
                        <a:cs typeface="+mn-cs"/>
                      </a:defRPr>
                    </a:pPr>
                    <a:fld id="{941143DE-F7BF-4E29-877A-5908928D30FD}" type="CELLRANGE">
                      <a:rPr lang="en-US"/>
                      <a:pPr>
                        <a:defRPr sz="900" b="1" i="0" u="none" strike="noStrike" kern="1200" baseline="0">
                          <a:solidFill>
                            <a:sysClr val="windowText" lastClr="000000"/>
                          </a:solidFill>
                          <a:latin typeface="Arial" panose="020B0604020202020204" pitchFamily="34" charset="0"/>
                          <a:ea typeface="+mn-ea"/>
                          <a:cs typeface="+mn-cs"/>
                        </a:defRPr>
                      </a:pPr>
                      <a:t>[CELLRANGE]</a:t>
                    </a:fld>
                    <a:endParaRPr lang="en-US"/>
                  </a:p>
                </c:rich>
              </c:tx>
              <c:numFmt formatCode="#,##0.00" sourceLinked="0"/>
              <c:spPr>
                <a:noFill/>
                <a:ln>
                  <a:noFill/>
                </a:ln>
                <a:effectLst/>
              </c:spPr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4707822980460775"/>
                      <c:h val="6.489751281089863E-2"/>
                    </c:manualLayout>
                  </c15:layout>
                  <c15:dlblFieldTable/>
                  <c15:showDataLabelsRange val="1"/>
                </c:ext>
              </c:extLst>
            </c:dLbl>
            <c:dLbl>
              <c:idx val="1"/>
              <c:layout>
                <c:manualLayout>
                  <c:x val="-8.4875562720133283E-17"/>
                  <c:y val="-4.7771841019872516E-2"/>
                </c:manualLayout>
              </c:layout>
              <c:tx>
                <c:rich>
                  <a:bodyPr/>
                  <a:lstStyle/>
                  <a:p>
                    <a:fld id="{F078CDE3-F207-4416-BA9E-F539FB1877AC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2"/>
              <c:layout>
                <c:manualLayout>
                  <c:x val="0"/>
                  <c:y val="0.14704193225846768"/>
                </c:manualLayout>
              </c:layout>
              <c:tx>
                <c:rich>
                  <a:bodyPr/>
                  <a:lstStyle/>
                  <a:p>
                    <a:fld id="{3929DF65-A624-4704-9EB5-4D6347B995B7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3"/>
              <c:layout>
                <c:manualLayout>
                  <c:x val="4.6296296296296294E-3"/>
                  <c:y val="0.17122609673790776"/>
                </c:manualLayout>
              </c:layout>
              <c:tx>
                <c:rich>
                  <a:bodyPr/>
                  <a:lstStyle/>
                  <a:p>
                    <a:fld id="{98621693-C07D-4931-85C9-C677A4264C0D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inBase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DataLabelsRange val="1"/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'3'!$J$25:$M$25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'3'!$J$28:$M$28</c:f>
              <c:numCache>
                <c:formatCode>0.00</c:formatCode>
                <c:ptCount val="4"/>
                <c:pt idx="0">
                  <c:v>3.3050635700000441E-2</c:v>
                </c:pt>
                <c:pt idx="1">
                  <c:v>8.5362839999999718E-2</c:v>
                </c:pt>
                <c:pt idx="2">
                  <c:v>2.8022378799999803E-2</c:v>
                </c:pt>
                <c:pt idx="3">
                  <c:v>-5.4382115199999692E-2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'3'!$J$30:$M$30</c15:f>
                <c15:dlblRangeCache>
                  <c:ptCount val="4"/>
                  <c:pt idx="0">
                    <c:v>0.34</c:v>
                  </c:pt>
                  <c:pt idx="1">
                    <c:v>0.53</c:v>
                  </c:pt>
                  <c:pt idx="2">
                    <c:v>-0.13</c:v>
                  </c:pt>
                  <c:pt idx="3">
                    <c:v>-0.03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00015856"/>
        <c:axId val="500016416"/>
      </c:barChart>
      <c:lineChart>
        <c:grouping val="standard"/>
        <c:varyColors val="0"/>
        <c:ser>
          <c:idx val="0"/>
          <c:order val="3"/>
          <c:tx>
            <c:v>net change</c:v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cat>
            <c:numRef>
              <c:f>'3'!$J$25:$M$25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'3'!$J$31:$M$31</c:f>
              <c:numCache>
                <c:formatCode>0.00</c:formatCode>
                <c:ptCount val="4"/>
                <c:pt idx="0">
                  <c:v>0.34404058050000019</c:v>
                </c:pt>
                <c:pt idx="1">
                  <c:v>0.52847199499999986</c:v>
                </c:pt>
                <c:pt idx="2">
                  <c:v>-0.12835425630000019</c:v>
                </c:pt>
                <c:pt idx="3">
                  <c:v>-2.891477089999972E-2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0015856"/>
        <c:axId val="500016416"/>
      </c:lineChart>
      <c:scatterChart>
        <c:scatterStyle val="lineMarker"/>
        <c:varyColors val="0"/>
        <c:ser>
          <c:idx val="3"/>
          <c:order val="4"/>
          <c:tx>
            <c:strRef>
              <c:f>'3'!$C$99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'3'!$B$100:$B$101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'3'!$C$100:$C$101</c:f>
              <c:numCache>
                <c:formatCode>0.00</c:formatCode>
                <c:ptCount val="2"/>
                <c:pt idx="0">
                  <c:v>-0.5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0017536"/>
        <c:axId val="500016976"/>
      </c:scatterChart>
      <c:catAx>
        <c:axId val="500015856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0016416"/>
        <c:crosses val="autoZero"/>
        <c:auto val="1"/>
        <c:lblAlgn val="ctr"/>
        <c:lblOffset val="100"/>
        <c:tickLblSkip val="1"/>
        <c:noMultiLvlLbl val="0"/>
      </c:catAx>
      <c:valAx>
        <c:axId val="500016416"/>
        <c:scaling>
          <c:orientation val="minMax"/>
          <c:max val="0.60000000000000009"/>
          <c:min val="-0.60000000000000009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0015856"/>
        <c:crosses val="autoZero"/>
        <c:crossBetween val="between"/>
        <c:majorUnit val="0.2"/>
      </c:valAx>
      <c:valAx>
        <c:axId val="500016976"/>
        <c:scaling>
          <c:orientation val="minMax"/>
          <c:max val="0.5"/>
          <c:min val="-0.5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500017536"/>
        <c:crosses val="max"/>
        <c:crossBetween val="midCat"/>
      </c:valAx>
      <c:valAx>
        <c:axId val="5000175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000169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069480898221056"/>
          <c:y val="0.17099206349206353"/>
          <c:w val="0.78468248760571591"/>
          <c:h val="0.66949100112485938"/>
        </c:manualLayout>
      </c:layout>
      <c:lineChart>
        <c:grouping val="standard"/>
        <c:varyColors val="0"/>
        <c:ser>
          <c:idx val="0"/>
          <c:order val="0"/>
          <c:tx>
            <c:strRef>
              <c:f>'3'!$D$35</c:f>
              <c:strCache>
                <c:ptCount val="1"/>
                <c:pt idx="0">
                  <c:v>monthly retail diesel</c:v>
                </c:pt>
              </c:strCache>
            </c:strRef>
          </c:tx>
          <c:spPr>
            <a:ln w="2540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'3'!$D$36:$D$95</c:f>
              <c:numCache>
                <c:formatCode>0.000</c:formatCode>
                <c:ptCount val="60"/>
                <c:pt idx="0">
                  <c:v>2.1427499999999999</c:v>
                </c:pt>
                <c:pt idx="1">
                  <c:v>1.9982</c:v>
                </c:pt>
                <c:pt idx="2">
                  <c:v>2.09</c:v>
                </c:pt>
                <c:pt idx="3">
                  <c:v>2.1515</c:v>
                </c:pt>
                <c:pt idx="4">
                  <c:v>2.3146</c:v>
                </c:pt>
                <c:pt idx="5">
                  <c:v>2.4224999999999999</c:v>
                </c:pt>
                <c:pt idx="6">
                  <c:v>2.4045000000000001</c:v>
                </c:pt>
                <c:pt idx="7">
                  <c:v>2.3506</c:v>
                </c:pt>
                <c:pt idx="8">
                  <c:v>2.39425</c:v>
                </c:pt>
                <c:pt idx="9">
                  <c:v>2.4544000000000001</c:v>
                </c:pt>
                <c:pt idx="10">
                  <c:v>2.4384999999999999</c:v>
                </c:pt>
                <c:pt idx="11">
                  <c:v>2.5099999999999998</c:v>
                </c:pt>
                <c:pt idx="12">
                  <c:v>2.5798000000000001</c:v>
                </c:pt>
                <c:pt idx="13">
                  <c:v>2.5680000000000001</c:v>
                </c:pt>
                <c:pt idx="14">
                  <c:v>2.5535000000000001</c:v>
                </c:pt>
                <c:pt idx="15">
                  <c:v>2.5825</c:v>
                </c:pt>
                <c:pt idx="16">
                  <c:v>2.5604</c:v>
                </c:pt>
                <c:pt idx="17">
                  <c:v>2.5105</c:v>
                </c:pt>
                <c:pt idx="18">
                  <c:v>2.4964</c:v>
                </c:pt>
                <c:pt idx="19">
                  <c:v>2.5950000000000002</c:v>
                </c:pt>
                <c:pt idx="20">
                  <c:v>2.7847500000000003</c:v>
                </c:pt>
                <c:pt idx="21">
                  <c:v>2.7942</c:v>
                </c:pt>
                <c:pt idx="22">
                  <c:v>2.9087499999999999</c:v>
                </c:pt>
                <c:pt idx="23">
                  <c:v>2.9089999999999998</c:v>
                </c:pt>
                <c:pt idx="24">
                  <c:v>3.0183999999999997</c:v>
                </c:pt>
                <c:pt idx="25">
                  <c:v>3.04575</c:v>
                </c:pt>
                <c:pt idx="26">
                  <c:v>2.9874999999999998</c:v>
                </c:pt>
                <c:pt idx="27">
                  <c:v>3.0957999999999997</c:v>
                </c:pt>
                <c:pt idx="28">
                  <c:v>3.2437499999999999</c:v>
                </c:pt>
                <c:pt idx="29">
                  <c:v>3.2527499999999998</c:v>
                </c:pt>
                <c:pt idx="30">
                  <c:v>3.2327999999999997</c:v>
                </c:pt>
                <c:pt idx="31">
                  <c:v>3.2182499999999998</c:v>
                </c:pt>
                <c:pt idx="32">
                  <c:v>3.2622500000000003</c:v>
                </c:pt>
                <c:pt idx="33">
                  <c:v>3.3654000000000002</c:v>
                </c:pt>
                <c:pt idx="34">
                  <c:v>3.2995000000000001</c:v>
                </c:pt>
                <c:pt idx="35">
                  <c:v>3.1227999999999998</c:v>
                </c:pt>
                <c:pt idx="36">
                  <c:v>2.9797500000000001</c:v>
                </c:pt>
                <c:pt idx="37">
                  <c:v>2.9964999999999997</c:v>
                </c:pt>
                <c:pt idx="38">
                  <c:v>3.0762499999999999</c:v>
                </c:pt>
                <c:pt idx="39">
                  <c:v>3.1210000000000004</c:v>
                </c:pt>
                <c:pt idx="40">
                  <c:v>3.1612499999999999</c:v>
                </c:pt>
                <c:pt idx="41">
                  <c:v>3.0885000000000002</c:v>
                </c:pt>
                <c:pt idx="42">
                  <c:v>3.0451999999999999</c:v>
                </c:pt>
                <c:pt idx="43">
                  <c:v>3.0049999999999999</c:v>
                </c:pt>
                <c:pt idx="44">
                  <c:v>3.0162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'3'!$F$35</c:f>
              <c:strCache>
                <c:ptCount val="1"/>
                <c:pt idx="0">
                  <c:v>annual average diesel</c:v>
                </c:pt>
              </c:strCache>
            </c:strRef>
          </c:tx>
          <c:spPr>
            <a:ln w="25400" cap="rnd">
              <a:solidFill>
                <a:schemeClr val="tx1">
                  <a:alpha val="8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'3'!$F$36:$F$95</c:f>
              <c:numCache>
                <c:formatCode>0.000</c:formatCode>
                <c:ptCount val="60"/>
                <c:pt idx="1">
                  <c:v>2.3059833333333337</c:v>
                </c:pt>
                <c:pt idx="2">
                  <c:v>2.3059833333333337</c:v>
                </c:pt>
                <c:pt idx="3">
                  <c:v>2.3059833333333337</c:v>
                </c:pt>
                <c:pt idx="4">
                  <c:v>2.3059833333333337</c:v>
                </c:pt>
                <c:pt idx="5">
                  <c:v>2.3059833333333337</c:v>
                </c:pt>
                <c:pt idx="6">
                  <c:v>2.3059833333333337</c:v>
                </c:pt>
                <c:pt idx="7">
                  <c:v>2.3059833333333337</c:v>
                </c:pt>
                <c:pt idx="8">
                  <c:v>2.3059833333333337</c:v>
                </c:pt>
                <c:pt idx="9">
                  <c:v>2.3059833333333337</c:v>
                </c:pt>
                <c:pt idx="10">
                  <c:v>2.3059833333333337</c:v>
                </c:pt>
                <c:pt idx="13">
                  <c:v>2.6535666666666664</c:v>
                </c:pt>
                <c:pt idx="14">
                  <c:v>2.6535666666666664</c:v>
                </c:pt>
                <c:pt idx="15">
                  <c:v>2.6535666666666664</c:v>
                </c:pt>
                <c:pt idx="16">
                  <c:v>2.6535666666666664</c:v>
                </c:pt>
                <c:pt idx="17">
                  <c:v>2.6535666666666664</c:v>
                </c:pt>
                <c:pt idx="18">
                  <c:v>2.6535666666666664</c:v>
                </c:pt>
                <c:pt idx="19">
                  <c:v>2.6535666666666664</c:v>
                </c:pt>
                <c:pt idx="20">
                  <c:v>2.6535666666666664</c:v>
                </c:pt>
                <c:pt idx="21">
                  <c:v>2.6535666666666664</c:v>
                </c:pt>
                <c:pt idx="22">
                  <c:v>2.6535666666666664</c:v>
                </c:pt>
                <c:pt idx="25">
                  <c:v>3.1787458333333336</c:v>
                </c:pt>
                <c:pt idx="26">
                  <c:v>3.1787458333333336</c:v>
                </c:pt>
                <c:pt idx="27">
                  <c:v>3.1787458333333336</c:v>
                </c:pt>
                <c:pt idx="28">
                  <c:v>3.1787458333333336</c:v>
                </c:pt>
                <c:pt idx="29">
                  <c:v>3.1787458333333336</c:v>
                </c:pt>
                <c:pt idx="30">
                  <c:v>3.1787458333333336</c:v>
                </c:pt>
                <c:pt idx="31">
                  <c:v>3.1787458333333336</c:v>
                </c:pt>
                <c:pt idx="32">
                  <c:v>3.1787458333333336</c:v>
                </c:pt>
                <c:pt idx="33">
                  <c:v>3.1787458333333336</c:v>
                </c:pt>
                <c:pt idx="34">
                  <c:v>3.1787458333333336</c:v>
                </c:pt>
                <c:pt idx="37">
                  <c:v>3.0537623333333332</c:v>
                </c:pt>
                <c:pt idx="38">
                  <c:v>3.0537623333333332</c:v>
                </c:pt>
                <c:pt idx="39">
                  <c:v>3.0537623333333332</c:v>
                </c:pt>
                <c:pt idx="40">
                  <c:v>3.0537623333333332</c:v>
                </c:pt>
                <c:pt idx="41">
                  <c:v>3.0537623333333332</c:v>
                </c:pt>
                <c:pt idx="42">
                  <c:v>3.0537623333333332</c:v>
                </c:pt>
                <c:pt idx="43">
                  <c:v>3.0537623333333332</c:v>
                </c:pt>
                <c:pt idx="44">
                  <c:v>3.0537623333333332</c:v>
                </c:pt>
                <c:pt idx="45">
                  <c:v>3.0537623333333332</c:v>
                </c:pt>
                <c:pt idx="46">
                  <c:v>3.0537623333333332</c:v>
                </c:pt>
                <c:pt idx="49">
                  <c:v>3.02600325</c:v>
                </c:pt>
                <c:pt idx="50">
                  <c:v>3.02600325</c:v>
                </c:pt>
                <c:pt idx="51">
                  <c:v>3.02600325</c:v>
                </c:pt>
                <c:pt idx="52">
                  <c:v>3.02600325</c:v>
                </c:pt>
                <c:pt idx="53">
                  <c:v>3.02600325</c:v>
                </c:pt>
                <c:pt idx="54">
                  <c:v>3.02600325</c:v>
                </c:pt>
                <c:pt idx="55">
                  <c:v>3.02600325</c:v>
                </c:pt>
                <c:pt idx="56">
                  <c:v>3.02600325</c:v>
                </c:pt>
                <c:pt idx="57">
                  <c:v>3.02600325</c:v>
                </c:pt>
                <c:pt idx="58">
                  <c:v>3.02600325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'3'!$I$35</c:f>
              <c:strCache>
                <c:ptCount val="1"/>
                <c:pt idx="0">
                  <c:v>monthly Brent crude oil</c:v>
                </c:pt>
              </c:strCache>
            </c:strRef>
          </c:tx>
          <c:spPr>
            <a:ln w="254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'3'!$I$36:$I$95</c:f>
              <c:numCache>
                <c:formatCode>0.000</c:formatCode>
                <c:ptCount val="60"/>
                <c:pt idx="0">
                  <c:v>0.73095238095238091</c:v>
                </c:pt>
                <c:pt idx="1">
                  <c:v>0.76623809523809527</c:v>
                </c:pt>
                <c:pt idx="2">
                  <c:v>0.90976190476190477</c:v>
                </c:pt>
                <c:pt idx="3">
                  <c:v>0.99007142857142849</c:v>
                </c:pt>
                <c:pt idx="4">
                  <c:v>1.1129047619047618</c:v>
                </c:pt>
                <c:pt idx="5">
                  <c:v>1.1487380952380952</c:v>
                </c:pt>
                <c:pt idx="6">
                  <c:v>1.0702857142857143</c:v>
                </c:pt>
                <c:pt idx="7">
                  <c:v>1.0915000000000001</c:v>
                </c:pt>
                <c:pt idx="8">
                  <c:v>1.1087619047619046</c:v>
                </c:pt>
                <c:pt idx="9">
                  <c:v>1.179095238095238</c:v>
                </c:pt>
                <c:pt idx="10">
                  <c:v>1.0650952380952381</c:v>
                </c:pt>
                <c:pt idx="11">
                  <c:v>1.2687857142857144</c:v>
                </c:pt>
                <c:pt idx="12">
                  <c:v>1.2994523809523808</c:v>
                </c:pt>
                <c:pt idx="13">
                  <c:v>1.3064285714285713</c:v>
                </c:pt>
                <c:pt idx="14">
                  <c:v>1.2283095238095239</c:v>
                </c:pt>
                <c:pt idx="15">
                  <c:v>1.2454285714285713</c:v>
                </c:pt>
                <c:pt idx="16">
                  <c:v>1.1982619047619048</c:v>
                </c:pt>
                <c:pt idx="17">
                  <c:v>1.1040000000000001</c:v>
                </c:pt>
                <c:pt idx="18">
                  <c:v>1.1542619047619047</c:v>
                </c:pt>
                <c:pt idx="19">
                  <c:v>1.2310476190476192</c:v>
                </c:pt>
                <c:pt idx="20">
                  <c:v>1.3369761904761905</c:v>
                </c:pt>
                <c:pt idx="21">
                  <c:v>1.3692380952380954</c:v>
                </c:pt>
                <c:pt idx="22">
                  <c:v>1.4931904761904762</c:v>
                </c:pt>
                <c:pt idx="23">
                  <c:v>1.5327142857142857</c:v>
                </c:pt>
                <c:pt idx="24">
                  <c:v>1.6446904761904761</c:v>
                </c:pt>
                <c:pt idx="25">
                  <c:v>1.5551904761904762</c:v>
                </c:pt>
                <c:pt idx="26">
                  <c:v>1.5718333333333332</c:v>
                </c:pt>
                <c:pt idx="27">
                  <c:v>1.7168095238095238</c:v>
                </c:pt>
                <c:pt idx="28">
                  <c:v>1.8327380952380952</c:v>
                </c:pt>
                <c:pt idx="29">
                  <c:v>1.7715476190476191</c:v>
                </c:pt>
                <c:pt idx="30">
                  <c:v>1.7679523809523812</c:v>
                </c:pt>
                <c:pt idx="31">
                  <c:v>1.7268571428571431</c:v>
                </c:pt>
                <c:pt idx="32">
                  <c:v>1.8783571428571431</c:v>
                </c:pt>
                <c:pt idx="33">
                  <c:v>1.9293333333333333</c:v>
                </c:pt>
                <c:pt idx="34">
                  <c:v>1.5416190476190477</c:v>
                </c:pt>
                <c:pt idx="35">
                  <c:v>1.3657619047619047</c:v>
                </c:pt>
                <c:pt idx="36">
                  <c:v>1.4145238095238095</c:v>
                </c:pt>
                <c:pt idx="37">
                  <c:v>1.5228809523809523</c:v>
                </c:pt>
                <c:pt idx="38">
                  <c:v>1.5747380952380952</c:v>
                </c:pt>
                <c:pt idx="39">
                  <c:v>1.6960238095238096</c:v>
                </c:pt>
                <c:pt idx="40">
                  <c:v>1.698047619047619</c:v>
                </c:pt>
                <c:pt idx="41">
                  <c:v>1.5290714285714286</c:v>
                </c:pt>
                <c:pt idx="42">
                  <c:v>1.5218809523809522</c:v>
                </c:pt>
                <c:pt idx="43">
                  <c:v>1.4057619047619048</c:v>
                </c:pt>
                <c:pt idx="44">
                  <c:v>1.4959523809523809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5"/>
          <c:order val="3"/>
          <c:tx>
            <c:v>Brent annual average</c:v>
          </c:tx>
          <c:spPr>
            <a:ln w="25400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'3'!$K$36:$K$95</c:f>
              <c:numCache>
                <c:formatCode>0.000</c:formatCode>
                <c:ptCount val="60"/>
                <c:pt idx="1">
                  <c:v>1.0368492063492065</c:v>
                </c:pt>
                <c:pt idx="2">
                  <c:v>1.0368492063492065</c:v>
                </c:pt>
                <c:pt idx="3">
                  <c:v>1.0368492063492065</c:v>
                </c:pt>
                <c:pt idx="4">
                  <c:v>1.0368492063492065</c:v>
                </c:pt>
                <c:pt idx="5">
                  <c:v>1.0368492063492065</c:v>
                </c:pt>
                <c:pt idx="6">
                  <c:v>1.0368492063492065</c:v>
                </c:pt>
                <c:pt idx="7">
                  <c:v>1.0368492063492065</c:v>
                </c:pt>
                <c:pt idx="8">
                  <c:v>1.0368492063492065</c:v>
                </c:pt>
                <c:pt idx="9">
                  <c:v>1.0368492063492065</c:v>
                </c:pt>
                <c:pt idx="10">
                  <c:v>1.0368492063492065</c:v>
                </c:pt>
                <c:pt idx="13">
                  <c:v>1.2916091269841272</c:v>
                </c:pt>
                <c:pt idx="14">
                  <c:v>1.2916091269841272</c:v>
                </c:pt>
                <c:pt idx="15">
                  <c:v>1.2916091269841272</c:v>
                </c:pt>
                <c:pt idx="16">
                  <c:v>1.2916091269841272</c:v>
                </c:pt>
                <c:pt idx="17">
                  <c:v>1.2916091269841272</c:v>
                </c:pt>
                <c:pt idx="18">
                  <c:v>1.2916091269841272</c:v>
                </c:pt>
                <c:pt idx="19">
                  <c:v>1.2916091269841272</c:v>
                </c:pt>
                <c:pt idx="20">
                  <c:v>1.2916091269841272</c:v>
                </c:pt>
                <c:pt idx="21">
                  <c:v>1.2916091269841272</c:v>
                </c:pt>
                <c:pt idx="22">
                  <c:v>1.2916091269841272</c:v>
                </c:pt>
                <c:pt idx="25">
                  <c:v>1.6918908730158728</c:v>
                </c:pt>
                <c:pt idx="26">
                  <c:v>1.6918908730158728</c:v>
                </c:pt>
                <c:pt idx="27">
                  <c:v>1.6918908730158728</c:v>
                </c:pt>
                <c:pt idx="28">
                  <c:v>1.6918908730158728</c:v>
                </c:pt>
                <c:pt idx="29">
                  <c:v>1.6918908730158728</c:v>
                </c:pt>
                <c:pt idx="30">
                  <c:v>1.6918908730158728</c:v>
                </c:pt>
                <c:pt idx="31">
                  <c:v>1.6918908730158728</c:v>
                </c:pt>
                <c:pt idx="32">
                  <c:v>1.6918908730158728</c:v>
                </c:pt>
                <c:pt idx="33">
                  <c:v>1.6918908730158728</c:v>
                </c:pt>
                <c:pt idx="34">
                  <c:v>1.6918908730158728</c:v>
                </c:pt>
                <c:pt idx="37">
                  <c:v>1.5080813492063492</c:v>
                </c:pt>
                <c:pt idx="38">
                  <c:v>1.5080813492063492</c:v>
                </c:pt>
                <c:pt idx="39">
                  <c:v>1.5080813492063492</c:v>
                </c:pt>
                <c:pt idx="40">
                  <c:v>1.5080813492063492</c:v>
                </c:pt>
                <c:pt idx="41">
                  <c:v>1.5080813492063492</c:v>
                </c:pt>
                <c:pt idx="42">
                  <c:v>1.5080813492063492</c:v>
                </c:pt>
                <c:pt idx="43">
                  <c:v>1.5080813492063492</c:v>
                </c:pt>
                <c:pt idx="44">
                  <c:v>1.5080813492063492</c:v>
                </c:pt>
                <c:pt idx="45">
                  <c:v>1.5080813492063492</c:v>
                </c:pt>
                <c:pt idx="46">
                  <c:v>1.5080813492063492</c:v>
                </c:pt>
                <c:pt idx="49">
                  <c:v>1.4265873015873016</c:v>
                </c:pt>
                <c:pt idx="50">
                  <c:v>1.4265873015873016</c:v>
                </c:pt>
                <c:pt idx="51">
                  <c:v>1.4265873015873016</c:v>
                </c:pt>
                <c:pt idx="52">
                  <c:v>1.4265873015873016</c:v>
                </c:pt>
                <c:pt idx="53">
                  <c:v>1.4265873015873016</c:v>
                </c:pt>
                <c:pt idx="54">
                  <c:v>1.4265873015873016</c:v>
                </c:pt>
                <c:pt idx="55">
                  <c:v>1.4265873015873016</c:v>
                </c:pt>
                <c:pt idx="56">
                  <c:v>1.4265873015873016</c:v>
                </c:pt>
                <c:pt idx="57">
                  <c:v>1.4265873015873016</c:v>
                </c:pt>
                <c:pt idx="58">
                  <c:v>1.4265873015873016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'3'!$J$35</c:f>
              <c:strCache>
                <c:ptCount val="1"/>
                <c:pt idx="0">
                  <c:v>crude oil  forecast</c:v>
                </c:pt>
              </c:strCache>
            </c:strRef>
          </c:tx>
          <c:spPr>
            <a:ln w="28575" cap="rnd">
              <a:solidFill>
                <a:schemeClr val="accent2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'3'!$J$36:$J$95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1.4959523809523809</c:v>
                </c:pt>
                <c:pt idx="45">
                  <c:v>1.4285714285714286</c:v>
                </c:pt>
                <c:pt idx="46">
                  <c:v>1.4047619047619047</c:v>
                </c:pt>
                <c:pt idx="47">
                  <c:v>1.4047619047619047</c:v>
                </c:pt>
                <c:pt idx="48">
                  <c:v>1.3809523809523809</c:v>
                </c:pt>
                <c:pt idx="49">
                  <c:v>1.3809523809523809</c:v>
                </c:pt>
                <c:pt idx="50">
                  <c:v>1.3809523809523809</c:v>
                </c:pt>
                <c:pt idx="51">
                  <c:v>1.3571428571428572</c:v>
                </c:pt>
                <c:pt idx="52">
                  <c:v>1.3333333333333333</c:v>
                </c:pt>
                <c:pt idx="53">
                  <c:v>1.3571428571428572</c:v>
                </c:pt>
                <c:pt idx="54">
                  <c:v>1.4285714285714286</c:v>
                </c:pt>
                <c:pt idx="55">
                  <c:v>1.4523809523809523</c:v>
                </c:pt>
                <c:pt idx="56">
                  <c:v>1.4761904761904763</c:v>
                </c:pt>
                <c:pt idx="57">
                  <c:v>1.5</c:v>
                </c:pt>
                <c:pt idx="58">
                  <c:v>1.5238095238095237</c:v>
                </c:pt>
                <c:pt idx="59">
                  <c:v>1.5476190476190477</c:v>
                </c:pt>
              </c:numCache>
            </c:numRef>
          </c:val>
          <c:smooth val="0"/>
        </c:ser>
        <c:ser>
          <c:idx val="2"/>
          <c:order val="5"/>
          <c:tx>
            <c:strRef>
              <c:f>'3'!$E$35</c:f>
              <c:strCache>
                <c:ptCount val="1"/>
                <c:pt idx="0">
                  <c:v> diesel forecast</c:v>
                </c:pt>
              </c:strCache>
            </c:strRef>
          </c:tx>
          <c:spPr>
            <a:ln w="28575" cap="rnd">
              <a:solidFill>
                <a:schemeClr val="accent3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'3'!$E$36:$E$95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3.0162</c:v>
                </c:pt>
                <c:pt idx="45">
                  <c:v>3.051717</c:v>
                </c:pt>
                <c:pt idx="46">
                  <c:v>3.052082</c:v>
                </c:pt>
                <c:pt idx="47">
                  <c:v>3.0516989999999997</c:v>
                </c:pt>
                <c:pt idx="48">
                  <c:v>3.0096419999999999</c:v>
                </c:pt>
                <c:pt idx="49">
                  <c:v>2.9920389999999997</c:v>
                </c:pt>
                <c:pt idx="50">
                  <c:v>3.0072989999999997</c:v>
                </c:pt>
                <c:pt idx="51">
                  <c:v>2.9739900000000001</c:v>
                </c:pt>
                <c:pt idx="52">
                  <c:v>2.9498919999999997</c:v>
                </c:pt>
                <c:pt idx="53">
                  <c:v>2.9591449999999999</c:v>
                </c:pt>
                <c:pt idx="54">
                  <c:v>2.9866550000000003</c:v>
                </c:pt>
                <c:pt idx="55">
                  <c:v>3.0294840000000001</c:v>
                </c:pt>
                <c:pt idx="56">
                  <c:v>3.0558809999999998</c:v>
                </c:pt>
                <c:pt idx="57">
                  <c:v>3.0950199999999999</c:v>
                </c:pt>
                <c:pt idx="58">
                  <c:v>3.11395</c:v>
                </c:pt>
                <c:pt idx="59">
                  <c:v>3.1390419999999999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0023136"/>
        <c:axId val="500023696"/>
      </c:lineChart>
      <c:catAx>
        <c:axId val="5000231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002369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500023696"/>
        <c:scaling>
          <c:orientation val="minMax"/>
          <c:max val="6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00231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l"/>
      <c:layout>
        <c:manualLayout>
          <c:xMode val="edge"/>
          <c:yMode val="edge"/>
          <c:x val="0.125"/>
          <c:y val="0.22819335083114611"/>
          <c:w val="0.608866652085156"/>
          <c:h val="0.1547244094488189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baseline="0"/>
            </a:pPr>
            <a:r>
              <a:rPr lang="en-US" sz="1000" b="1" baseline="0"/>
              <a:t>Henry Hub natural gas price and NYMEX confidence intervals</a:t>
            </a:r>
          </a:p>
          <a:p>
            <a:pPr algn="l">
              <a:defRPr baseline="0"/>
            </a:pPr>
            <a:r>
              <a:rPr lang="en-US" sz="1000" b="0" baseline="0"/>
              <a:t>dollars per million Btu</a:t>
            </a:r>
          </a:p>
        </c:rich>
      </c:tx>
      <c:layout>
        <c:manualLayout>
          <c:xMode val="edge"/>
          <c:yMode val="edge"/>
          <c:x val="8.7984123935727545E-3"/>
          <c:y val="3.9137119694357732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1627936751808462E-2"/>
          <c:y val="0.13167916510436195"/>
          <c:w val="0.73463963346045169"/>
          <c:h val="0.59646262967129104"/>
        </c:manualLayout>
      </c:layout>
      <c:lineChart>
        <c:grouping val="standard"/>
        <c:varyColors val="0"/>
        <c:ser>
          <c:idx val="0"/>
          <c:order val="0"/>
          <c:tx>
            <c:v>Historical spot price</c:v>
          </c:tx>
          <c:spPr>
            <a:ln>
              <a:solidFill>
                <a:schemeClr val="tx2">
                  <a:lumMod val="90000"/>
                  <a:lumOff val="10000"/>
                </a:schemeClr>
              </a:solidFill>
            </a:ln>
          </c:spPr>
          <c:marker>
            <c:symbol val="none"/>
          </c:marker>
          <c:cat>
            <c:numRef>
              <c:f>'4'!$B$29:$B$112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'4'!$C$29:$C$112</c:f>
              <c:numCache>
                <c:formatCode>0.00</c:formatCode>
                <c:ptCount val="84"/>
                <c:pt idx="0">
                  <c:v>4.7130000000000001</c:v>
                </c:pt>
                <c:pt idx="1">
                  <c:v>5.9989999999999997</c:v>
                </c:pt>
                <c:pt idx="2">
                  <c:v>4.9029999999999996</c:v>
                </c:pt>
                <c:pt idx="3">
                  <c:v>4.6580000000000004</c:v>
                </c:pt>
                <c:pt idx="4">
                  <c:v>4.5810000000000004</c:v>
                </c:pt>
                <c:pt idx="5">
                  <c:v>4.5880000000000001</c:v>
                </c:pt>
                <c:pt idx="6">
                  <c:v>4.0490000000000004</c:v>
                </c:pt>
                <c:pt idx="7">
                  <c:v>3.9119999999999999</c:v>
                </c:pt>
                <c:pt idx="8">
                  <c:v>3.9239999999999999</c:v>
                </c:pt>
                <c:pt idx="9">
                  <c:v>3.7810000000000001</c:v>
                </c:pt>
                <c:pt idx="10">
                  <c:v>4.1219999999999999</c:v>
                </c:pt>
                <c:pt idx="11">
                  <c:v>3.4820000000000002</c:v>
                </c:pt>
                <c:pt idx="12">
                  <c:v>2.9940000000000002</c:v>
                </c:pt>
                <c:pt idx="13">
                  <c:v>2.8730000000000002</c:v>
                </c:pt>
                <c:pt idx="14">
                  <c:v>2.831</c:v>
                </c:pt>
                <c:pt idx="15">
                  <c:v>2.61</c:v>
                </c:pt>
                <c:pt idx="16">
                  <c:v>2.8490000000000002</c:v>
                </c:pt>
                <c:pt idx="17">
                  <c:v>2.7839999999999998</c:v>
                </c:pt>
                <c:pt idx="18">
                  <c:v>2.839</c:v>
                </c:pt>
                <c:pt idx="19">
                  <c:v>2.774</c:v>
                </c:pt>
                <c:pt idx="20">
                  <c:v>2.66</c:v>
                </c:pt>
                <c:pt idx="21">
                  <c:v>2.3410000000000002</c:v>
                </c:pt>
                <c:pt idx="22">
                  <c:v>2.093</c:v>
                </c:pt>
                <c:pt idx="23">
                  <c:v>1.929</c:v>
                </c:pt>
                <c:pt idx="24">
                  <c:v>2.2829999999999999</c:v>
                </c:pt>
                <c:pt idx="25">
                  <c:v>1.9890000000000001</c:v>
                </c:pt>
                <c:pt idx="26">
                  <c:v>1.7290000000000001</c:v>
                </c:pt>
                <c:pt idx="27">
                  <c:v>1.917</c:v>
                </c:pt>
                <c:pt idx="28">
                  <c:v>1.9219999999999999</c:v>
                </c:pt>
                <c:pt idx="29">
                  <c:v>2.5870000000000002</c:v>
                </c:pt>
                <c:pt idx="30">
                  <c:v>2.8220000000000001</c:v>
                </c:pt>
                <c:pt idx="31">
                  <c:v>2.8220000000000001</c:v>
                </c:pt>
                <c:pt idx="32">
                  <c:v>2.992</c:v>
                </c:pt>
                <c:pt idx="33">
                  <c:v>2.9769999999999999</c:v>
                </c:pt>
                <c:pt idx="34">
                  <c:v>2.548</c:v>
                </c:pt>
                <c:pt idx="35">
                  <c:v>3.5910000000000002</c:v>
                </c:pt>
                <c:pt idx="36">
                  <c:v>3.3039999999999998</c:v>
                </c:pt>
                <c:pt idx="37">
                  <c:v>2.8519999999999999</c:v>
                </c:pt>
                <c:pt idx="38">
                  <c:v>2.88</c:v>
                </c:pt>
                <c:pt idx="39">
                  <c:v>3.1030000000000002</c:v>
                </c:pt>
                <c:pt idx="40">
                  <c:v>3.15</c:v>
                </c:pt>
                <c:pt idx="41">
                  <c:v>2.9750000000000001</c:v>
                </c:pt>
                <c:pt idx="42">
                  <c:v>2.984</c:v>
                </c:pt>
                <c:pt idx="43">
                  <c:v>2.9</c:v>
                </c:pt>
                <c:pt idx="44">
                  <c:v>2.976</c:v>
                </c:pt>
                <c:pt idx="45">
                  <c:v>2.879</c:v>
                </c:pt>
                <c:pt idx="46">
                  <c:v>3.0139999999999998</c:v>
                </c:pt>
                <c:pt idx="47">
                  <c:v>2.8210000000000002</c:v>
                </c:pt>
                <c:pt idx="48">
                  <c:v>3.69</c:v>
                </c:pt>
                <c:pt idx="49">
                  <c:v>2.67</c:v>
                </c:pt>
                <c:pt idx="50">
                  <c:v>2.6930000000000001</c:v>
                </c:pt>
                <c:pt idx="51">
                  <c:v>2.7959999999999998</c:v>
                </c:pt>
                <c:pt idx="52">
                  <c:v>2.8</c:v>
                </c:pt>
                <c:pt idx="53">
                  <c:v>2.9670000000000001</c:v>
                </c:pt>
                <c:pt idx="54">
                  <c:v>2.8330000000000002</c:v>
                </c:pt>
                <c:pt idx="55">
                  <c:v>2.9609999999999999</c:v>
                </c:pt>
                <c:pt idx="56">
                  <c:v>2.9950000000000001</c:v>
                </c:pt>
                <c:pt idx="57">
                  <c:v>3.2759999999999998</c:v>
                </c:pt>
                <c:pt idx="58">
                  <c:v>4.0910000000000002</c:v>
                </c:pt>
                <c:pt idx="59">
                  <c:v>4.0410000000000004</c:v>
                </c:pt>
                <c:pt idx="60">
                  <c:v>3.109</c:v>
                </c:pt>
                <c:pt idx="61">
                  <c:v>2.6909999999999998</c:v>
                </c:pt>
                <c:pt idx="62">
                  <c:v>2.948</c:v>
                </c:pt>
                <c:pt idx="63">
                  <c:v>2.6469999999999998</c:v>
                </c:pt>
                <c:pt idx="64">
                  <c:v>2.6379999999999999</c:v>
                </c:pt>
                <c:pt idx="65">
                  <c:v>2.399</c:v>
                </c:pt>
                <c:pt idx="66">
                  <c:v>2.3660000000000001</c:v>
                </c:pt>
                <c:pt idx="67">
                  <c:v>2.2210000000000001</c:v>
                </c:pt>
                <c:pt idx="68">
                  <c:v>2.5590000000000002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STEO forecast price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'4'!$B$29:$B$112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'4'!$D$29:$D$112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2.5590000000000002</c:v>
                </c:pt>
                <c:pt idx="69">
                  <c:v>2.3548550000000001</c:v>
                </c:pt>
                <c:pt idx="70">
                  <c:v>2.3921860000000001</c:v>
                </c:pt>
                <c:pt idx="71">
                  <c:v>2.5474019999999999</c:v>
                </c:pt>
                <c:pt idx="72">
                  <c:v>2.7246959999999998</c:v>
                </c:pt>
                <c:pt idx="73">
                  <c:v>2.7230850000000002</c:v>
                </c:pt>
                <c:pt idx="74">
                  <c:v>2.6426229999999999</c:v>
                </c:pt>
                <c:pt idx="75">
                  <c:v>2.4092359999999999</c:v>
                </c:pt>
                <c:pt idx="76">
                  <c:v>2.3963559999999999</c:v>
                </c:pt>
                <c:pt idx="77">
                  <c:v>2.4053900000000001</c:v>
                </c:pt>
                <c:pt idx="78">
                  <c:v>2.4373330000000002</c:v>
                </c:pt>
                <c:pt idx="79">
                  <c:v>2.4327299999999998</c:v>
                </c:pt>
                <c:pt idx="80">
                  <c:v>2.3999980000000001</c:v>
                </c:pt>
                <c:pt idx="81">
                  <c:v>2.424817</c:v>
                </c:pt>
                <c:pt idx="82">
                  <c:v>2.5514250000000001</c:v>
                </c:pt>
                <c:pt idx="83">
                  <c:v>2.6487020000000001</c:v>
                </c:pt>
              </c:numCache>
            </c:numRef>
          </c:val>
          <c:smooth val="0"/>
        </c:ser>
        <c:ser>
          <c:idx val="2"/>
          <c:order val="2"/>
          <c:tx>
            <c:v>NYMEX futures price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numRef>
              <c:f>'4'!$B$29:$B$112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'4'!$E$29:$E$112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2.3186</c:v>
                </c:pt>
                <c:pt idx="71">
                  <c:v>2.5</c:v>
                </c:pt>
                <c:pt idx="72">
                  <c:v>2.6238000000000001</c:v>
                </c:pt>
                <c:pt idx="73">
                  <c:v>2.5916000000000001</c:v>
                </c:pt>
                <c:pt idx="74">
                  <c:v>2.5076000000000001</c:v>
                </c:pt>
                <c:pt idx="75">
                  <c:v>2.2962000000000002</c:v>
                </c:pt>
                <c:pt idx="76">
                  <c:v>2.2775999999999996</c:v>
                </c:pt>
                <c:pt idx="77">
                  <c:v>2.3178000000000001</c:v>
                </c:pt>
                <c:pt idx="78">
                  <c:v>2.3612000000000002</c:v>
                </c:pt>
                <c:pt idx="79">
                  <c:v>2.3685999999999998</c:v>
                </c:pt>
                <c:pt idx="80">
                  <c:v>2.3546</c:v>
                </c:pt>
                <c:pt idx="81">
                  <c:v>2.3822000000000001</c:v>
                </c:pt>
                <c:pt idx="82">
                  <c:v>2.4500000000000002</c:v>
                </c:pt>
                <c:pt idx="83">
                  <c:v>2.6158000000000001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'4'!$B$133</c:f>
              <c:strCache>
                <c:ptCount val="1"/>
                <c:pt idx="0">
                  <c:v>95% NYMEX futures upper confidence interval</c:v>
                </c:pt>
              </c:strCache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circle"/>
            <c:size val="5"/>
            <c:spPr>
              <a:solidFill>
                <a:schemeClr val="accent3"/>
              </a:solidFill>
              <a:ln w="15875">
                <a:noFill/>
              </a:ln>
            </c:spPr>
          </c:marker>
          <c:cat>
            <c:numRef>
              <c:f>'4'!$B$29:$B$112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'4'!$H$29:$H$112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1.878472430271906</c:v>
                </c:pt>
                <c:pt idx="71">
                  <c:v>1.7755786731550158</c:v>
                </c:pt>
                <c:pt idx="72">
                  <c:v>1.6643423866005964</c:v>
                </c:pt>
                <c:pt idx="73">
                  <c:v>1.4727739287865897</c:v>
                </c:pt>
                <c:pt idx="74">
                  <c:v>1.3666856490730779</c:v>
                </c:pt>
                <c:pt idx="75">
                  <c:v>1.4879336414889854</c:v>
                </c:pt>
                <c:pt idx="76">
                  <c:v>1.5189281252042017</c:v>
                </c:pt>
                <c:pt idx="77">
                  <c:v>1.5432173271940073</c:v>
                </c:pt>
                <c:pt idx="78">
                  <c:v>1.5644064115831233</c:v>
                </c:pt>
                <c:pt idx="79">
                  <c:v>1.5580830930454661</c:v>
                </c:pt>
                <c:pt idx="80">
                  <c:v>1.5263308472444264</c:v>
                </c:pt>
                <c:pt idx="81">
                  <c:v>1.520456502189822</c:v>
                </c:pt>
                <c:pt idx="82">
                  <c:v>1.5196843583743167</c:v>
                </c:pt>
                <c:pt idx="83">
                  <c:v>1.5803025342682822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'4'!$B$134</c:f>
              <c:strCache>
                <c:ptCount val="1"/>
                <c:pt idx="0">
                  <c:v>95% NYMEX futures lower confidence interval</c:v>
                </c:pt>
              </c:strCache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circle"/>
            <c:size val="5"/>
            <c:spPr>
              <a:solidFill>
                <a:schemeClr val="accent3"/>
              </a:solidFill>
              <a:ln w="15875">
                <a:noFill/>
              </a:ln>
            </c:spPr>
          </c:marker>
          <c:cat>
            <c:numRef>
              <c:f>'4'!$B$29:$B$112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'4'!$I$29:$I$112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2.861849805920146</c:v>
                </c:pt>
                <c:pt idx="71">
                  <c:v>3.5199792014253077</c:v>
                </c:pt>
                <c:pt idx="72">
                  <c:v>4.1363643054607122</c:v>
                </c:pt>
                <c:pt idx="73">
                  <c:v>4.5603676360115886</c:v>
                </c:pt>
                <c:pt idx="74">
                  <c:v>4.600953967918465</c:v>
                </c:pt>
                <c:pt idx="75">
                  <c:v>3.5435279457246085</c:v>
                </c:pt>
                <c:pt idx="76">
                  <c:v>3.4152121314513191</c:v>
                </c:pt>
                <c:pt idx="77">
                  <c:v>3.4811667451713553</c:v>
                </c:pt>
                <c:pt idx="78">
                  <c:v>3.5638216506400222</c:v>
                </c:pt>
                <c:pt idx="79">
                  <c:v>3.6007488849866407</c:v>
                </c:pt>
                <c:pt idx="80">
                  <c:v>3.6323325116629595</c:v>
                </c:pt>
                <c:pt idx="81">
                  <c:v>3.7323506669390523</c:v>
                </c:pt>
                <c:pt idx="82">
                  <c:v>3.9498333762026605</c:v>
                </c:pt>
                <c:pt idx="83">
                  <c:v>4.3298099519711259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0029856"/>
        <c:axId val="500030416"/>
      </c:lineChart>
      <c:catAx>
        <c:axId val="500029856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500030416"/>
        <c:crosses val="autoZero"/>
        <c:auto val="0"/>
        <c:lblAlgn val="ctr"/>
        <c:lblOffset val="100"/>
        <c:tickLblSkip val="12"/>
        <c:tickMarkSkip val="12"/>
        <c:noMultiLvlLbl val="1"/>
      </c:catAx>
      <c:valAx>
        <c:axId val="500030416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500029856"/>
        <c:crossesAt val="1"/>
        <c:crossBetween val="midCat"/>
      </c:valAx>
      <c:spPr>
        <a:ln>
          <a:solidFill>
            <a:schemeClr val="bg1">
              <a:lumMod val="7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2963145231846022E-2"/>
          <c:y val="0.12734126984126987"/>
          <c:w val="0.89361275153105857"/>
          <c:h val="0.72504655668041496"/>
        </c:manualLayout>
      </c:layout>
      <c:lineChart>
        <c:grouping val="standard"/>
        <c:varyColors val="0"/>
        <c:ser>
          <c:idx val="0"/>
          <c:order val="0"/>
          <c:tx>
            <c:strRef>
              <c:f>'5'!$D$25</c:f>
              <c:strCache>
                <c:ptCount val="1"/>
                <c:pt idx="0">
                  <c:v>monthly residential price</c:v>
                </c:pt>
              </c:strCache>
            </c:strRef>
          </c:tx>
          <c:spPr>
            <a:ln w="25400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  <c:pt idx="60">
                  <c:v>2020</c:v>
                </c:pt>
                <c:pt idx="61">
                  <c:v>2020</c:v>
                </c:pt>
                <c:pt idx="62">
                  <c:v>2020</c:v>
                </c:pt>
                <c:pt idx="63">
                  <c:v>2020</c:v>
                </c:pt>
                <c:pt idx="64">
                  <c:v>2020</c:v>
                </c:pt>
                <c:pt idx="65">
                  <c:v>2020</c:v>
                </c:pt>
                <c:pt idx="66">
                  <c:v>2020</c:v>
                </c:pt>
                <c:pt idx="67">
                  <c:v>2020</c:v>
                </c:pt>
                <c:pt idx="68">
                  <c:v>2020</c:v>
                </c:pt>
                <c:pt idx="69">
                  <c:v>2020</c:v>
                </c:pt>
                <c:pt idx="70">
                  <c:v>2020</c:v>
                </c:pt>
                <c:pt idx="71">
                  <c:v>2020</c:v>
                </c:pt>
              </c:numCache>
            </c:numRef>
          </c:cat>
          <c:val>
            <c:numRef>
              <c:f>'5'!$D$26:$D$97</c:f>
              <c:numCache>
                <c:formatCode>0.000</c:formatCode>
                <c:ptCount val="72"/>
                <c:pt idx="0">
                  <c:v>9.5</c:v>
                </c:pt>
                <c:pt idx="1">
                  <c:v>9.08</c:v>
                </c:pt>
                <c:pt idx="2">
                  <c:v>9.2799999999999994</c:v>
                </c:pt>
                <c:pt idx="3">
                  <c:v>10.43</c:v>
                </c:pt>
                <c:pt idx="4">
                  <c:v>12.73</c:v>
                </c:pt>
                <c:pt idx="5">
                  <c:v>15.07</c:v>
                </c:pt>
                <c:pt idx="6">
                  <c:v>16.28</c:v>
                </c:pt>
                <c:pt idx="7">
                  <c:v>16.88</c:v>
                </c:pt>
                <c:pt idx="8">
                  <c:v>16.399999999999999</c:v>
                </c:pt>
                <c:pt idx="9">
                  <c:v>12.6</c:v>
                </c:pt>
                <c:pt idx="10">
                  <c:v>10.02</c:v>
                </c:pt>
                <c:pt idx="11">
                  <c:v>9.27</c:v>
                </c:pt>
                <c:pt idx="12">
                  <c:v>8.2799999999999994</c:v>
                </c:pt>
                <c:pt idx="13">
                  <c:v>8.36</c:v>
                </c:pt>
                <c:pt idx="14">
                  <c:v>9.19</c:v>
                </c:pt>
                <c:pt idx="15">
                  <c:v>9.65</c:v>
                </c:pt>
                <c:pt idx="16">
                  <c:v>11.62</c:v>
                </c:pt>
                <c:pt idx="17">
                  <c:v>14.43</c:v>
                </c:pt>
                <c:pt idx="18">
                  <c:v>16.559999999999999</c:v>
                </c:pt>
                <c:pt idx="19">
                  <c:v>17.600000000000001</c:v>
                </c:pt>
                <c:pt idx="20">
                  <c:v>16.78</c:v>
                </c:pt>
                <c:pt idx="21">
                  <c:v>13.74</c:v>
                </c:pt>
                <c:pt idx="22">
                  <c:v>10.77</c:v>
                </c:pt>
                <c:pt idx="23">
                  <c:v>9.06</c:v>
                </c:pt>
                <c:pt idx="24">
                  <c:v>9.32</c:v>
                </c:pt>
                <c:pt idx="25">
                  <c:v>10.01</c:v>
                </c:pt>
                <c:pt idx="26">
                  <c:v>9.86</c:v>
                </c:pt>
                <c:pt idx="27">
                  <c:v>11.34</c:v>
                </c:pt>
                <c:pt idx="28">
                  <c:v>13.26</c:v>
                </c:pt>
                <c:pt idx="29">
                  <c:v>16.059999999999999</c:v>
                </c:pt>
                <c:pt idx="30">
                  <c:v>17.86</c:v>
                </c:pt>
                <c:pt idx="31">
                  <c:v>18.22</c:v>
                </c:pt>
                <c:pt idx="32">
                  <c:v>16.920000000000002</c:v>
                </c:pt>
                <c:pt idx="33">
                  <c:v>13.36</c:v>
                </c:pt>
                <c:pt idx="34">
                  <c:v>10.15</c:v>
                </c:pt>
                <c:pt idx="35">
                  <c:v>9.2899999999999991</c:v>
                </c:pt>
                <c:pt idx="36">
                  <c:v>8.91</c:v>
                </c:pt>
                <c:pt idx="37">
                  <c:v>9.64</c:v>
                </c:pt>
                <c:pt idx="38">
                  <c:v>9.7799999999999994</c:v>
                </c:pt>
                <c:pt idx="39">
                  <c:v>10.039999999999999</c:v>
                </c:pt>
                <c:pt idx="40">
                  <c:v>13.64</c:v>
                </c:pt>
                <c:pt idx="41">
                  <c:v>16.510000000000002</c:v>
                </c:pt>
                <c:pt idx="42">
                  <c:v>17.920000000000002</c:v>
                </c:pt>
                <c:pt idx="43">
                  <c:v>18.63</c:v>
                </c:pt>
                <c:pt idx="44">
                  <c:v>17.309999999999999</c:v>
                </c:pt>
                <c:pt idx="45">
                  <c:v>12.26</c:v>
                </c:pt>
                <c:pt idx="46">
                  <c:v>9.43</c:v>
                </c:pt>
                <c:pt idx="47">
                  <c:v>9.6300000000000008</c:v>
                </c:pt>
                <c:pt idx="48">
                  <c:v>9.43</c:v>
                </c:pt>
                <c:pt idx="49">
                  <c:v>9.4700000000000006</c:v>
                </c:pt>
                <c:pt idx="50">
                  <c:v>9.48</c:v>
                </c:pt>
                <c:pt idx="51">
                  <c:v>10.92</c:v>
                </c:pt>
                <c:pt idx="52">
                  <c:v>12.85</c:v>
                </c:pt>
                <c:pt idx="53">
                  <c:v>15.67</c:v>
                </c:pt>
                <c:pt idx="54">
                  <c:v>17.89</c:v>
                </c:pt>
                <c:pt idx="55">
                  <c:v>18.193339999999999</c:v>
                </c:pt>
                <c:pt idx="56">
                  <c:v>16.95289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'5'!$F$25</c:f>
              <c:strCache>
                <c:ptCount val="1"/>
                <c:pt idx="0">
                  <c:v>annual average residential</c:v>
                </c:pt>
              </c:strCache>
            </c:strRef>
          </c:tx>
          <c:spPr>
            <a:ln w="254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  <c:pt idx="60">
                  <c:v>2020</c:v>
                </c:pt>
                <c:pt idx="61">
                  <c:v>2020</c:v>
                </c:pt>
                <c:pt idx="62">
                  <c:v>2020</c:v>
                </c:pt>
                <c:pt idx="63">
                  <c:v>2020</c:v>
                </c:pt>
                <c:pt idx="64">
                  <c:v>2020</c:v>
                </c:pt>
                <c:pt idx="65">
                  <c:v>2020</c:v>
                </c:pt>
                <c:pt idx="66">
                  <c:v>2020</c:v>
                </c:pt>
                <c:pt idx="67">
                  <c:v>2020</c:v>
                </c:pt>
                <c:pt idx="68">
                  <c:v>2020</c:v>
                </c:pt>
                <c:pt idx="69">
                  <c:v>2020</c:v>
                </c:pt>
                <c:pt idx="70">
                  <c:v>2020</c:v>
                </c:pt>
                <c:pt idx="71">
                  <c:v>2020</c:v>
                </c:pt>
              </c:numCache>
            </c:numRef>
          </c:cat>
          <c:val>
            <c:numRef>
              <c:f>'5'!$F$26:$F$97</c:f>
              <c:numCache>
                <c:formatCode>0.000</c:formatCode>
                <c:ptCount val="72"/>
                <c:pt idx="1">
                  <c:v>12.295000000000002</c:v>
                </c:pt>
                <c:pt idx="2">
                  <c:v>12.295000000000002</c:v>
                </c:pt>
                <c:pt idx="3">
                  <c:v>12.295000000000002</c:v>
                </c:pt>
                <c:pt idx="4">
                  <c:v>12.295000000000002</c:v>
                </c:pt>
                <c:pt idx="5">
                  <c:v>12.295000000000002</c:v>
                </c:pt>
                <c:pt idx="6">
                  <c:v>12.295000000000002</c:v>
                </c:pt>
                <c:pt idx="7">
                  <c:v>12.295000000000002</c:v>
                </c:pt>
                <c:pt idx="8">
                  <c:v>12.295000000000002</c:v>
                </c:pt>
                <c:pt idx="9">
                  <c:v>12.295000000000002</c:v>
                </c:pt>
                <c:pt idx="10">
                  <c:v>12.295000000000002</c:v>
                </c:pt>
                <c:pt idx="13">
                  <c:v>12.17</c:v>
                </c:pt>
                <c:pt idx="14">
                  <c:v>12.17</c:v>
                </c:pt>
                <c:pt idx="15">
                  <c:v>12.17</c:v>
                </c:pt>
                <c:pt idx="16">
                  <c:v>12.17</c:v>
                </c:pt>
                <c:pt idx="17">
                  <c:v>12.17</c:v>
                </c:pt>
                <c:pt idx="18">
                  <c:v>12.17</c:v>
                </c:pt>
                <c:pt idx="19">
                  <c:v>12.17</c:v>
                </c:pt>
                <c:pt idx="20">
                  <c:v>12.17</c:v>
                </c:pt>
                <c:pt idx="21">
                  <c:v>12.17</c:v>
                </c:pt>
                <c:pt idx="22">
                  <c:v>12.17</c:v>
                </c:pt>
                <c:pt idx="25">
                  <c:v>12.970833333333331</c:v>
                </c:pt>
                <c:pt idx="26">
                  <c:v>12.970833333333331</c:v>
                </c:pt>
                <c:pt idx="27">
                  <c:v>12.970833333333331</c:v>
                </c:pt>
                <c:pt idx="28">
                  <c:v>12.970833333333331</c:v>
                </c:pt>
                <c:pt idx="29">
                  <c:v>12.970833333333331</c:v>
                </c:pt>
                <c:pt idx="30">
                  <c:v>12.970833333333331</c:v>
                </c:pt>
                <c:pt idx="31">
                  <c:v>12.970833333333331</c:v>
                </c:pt>
                <c:pt idx="32">
                  <c:v>12.970833333333331</c:v>
                </c:pt>
                <c:pt idx="33">
                  <c:v>12.970833333333331</c:v>
                </c:pt>
                <c:pt idx="34">
                  <c:v>12.970833333333331</c:v>
                </c:pt>
                <c:pt idx="37">
                  <c:v>12.808333333333332</c:v>
                </c:pt>
                <c:pt idx="38">
                  <c:v>12.808333333333332</c:v>
                </c:pt>
                <c:pt idx="39">
                  <c:v>12.808333333333332</c:v>
                </c:pt>
                <c:pt idx="40">
                  <c:v>12.808333333333332</c:v>
                </c:pt>
                <c:pt idx="41">
                  <c:v>12.808333333333332</c:v>
                </c:pt>
                <c:pt idx="42">
                  <c:v>12.808333333333332</c:v>
                </c:pt>
                <c:pt idx="43">
                  <c:v>12.808333333333332</c:v>
                </c:pt>
                <c:pt idx="44">
                  <c:v>12.808333333333332</c:v>
                </c:pt>
                <c:pt idx="45">
                  <c:v>12.808333333333332</c:v>
                </c:pt>
                <c:pt idx="46">
                  <c:v>12.808333333333332</c:v>
                </c:pt>
                <c:pt idx="49">
                  <c:v>12.898455166666666</c:v>
                </c:pt>
                <c:pt idx="50">
                  <c:v>12.898455166666666</c:v>
                </c:pt>
                <c:pt idx="51">
                  <c:v>12.898455166666666</c:v>
                </c:pt>
                <c:pt idx="52">
                  <c:v>12.898455166666666</c:v>
                </c:pt>
                <c:pt idx="53">
                  <c:v>12.898455166666666</c:v>
                </c:pt>
                <c:pt idx="54">
                  <c:v>12.898455166666666</c:v>
                </c:pt>
                <c:pt idx="55">
                  <c:v>12.898455166666666</c:v>
                </c:pt>
                <c:pt idx="56">
                  <c:v>12.898455166666666</c:v>
                </c:pt>
                <c:pt idx="57">
                  <c:v>12.898455166666666</c:v>
                </c:pt>
                <c:pt idx="58">
                  <c:v>12.898455166666666</c:v>
                </c:pt>
                <c:pt idx="61">
                  <c:v>12.513593999999999</c:v>
                </c:pt>
                <c:pt idx="62">
                  <c:v>12.513593999999999</c:v>
                </c:pt>
                <c:pt idx="63">
                  <c:v>12.513593999999999</c:v>
                </c:pt>
                <c:pt idx="64">
                  <c:v>12.513593999999999</c:v>
                </c:pt>
                <c:pt idx="65">
                  <c:v>12.513593999999999</c:v>
                </c:pt>
                <c:pt idx="66">
                  <c:v>12.513593999999999</c:v>
                </c:pt>
                <c:pt idx="67">
                  <c:v>12.513593999999999</c:v>
                </c:pt>
                <c:pt idx="68">
                  <c:v>12.513593999999999</c:v>
                </c:pt>
                <c:pt idx="69">
                  <c:v>12.513593999999999</c:v>
                </c:pt>
                <c:pt idx="70">
                  <c:v>12.513593999999999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'5'!$I$25</c:f>
              <c:strCache>
                <c:ptCount val="1"/>
                <c:pt idx="0">
                  <c:v>monthly Henry Hub spot price</c:v>
                </c:pt>
              </c:strCache>
            </c:strRef>
          </c:tx>
          <c:spPr>
            <a:ln w="2540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  <c:pt idx="60">
                  <c:v>2020</c:v>
                </c:pt>
                <c:pt idx="61">
                  <c:v>2020</c:v>
                </c:pt>
                <c:pt idx="62">
                  <c:v>2020</c:v>
                </c:pt>
                <c:pt idx="63">
                  <c:v>2020</c:v>
                </c:pt>
                <c:pt idx="64">
                  <c:v>2020</c:v>
                </c:pt>
                <c:pt idx="65">
                  <c:v>2020</c:v>
                </c:pt>
                <c:pt idx="66">
                  <c:v>2020</c:v>
                </c:pt>
                <c:pt idx="67">
                  <c:v>2020</c:v>
                </c:pt>
                <c:pt idx="68">
                  <c:v>2020</c:v>
                </c:pt>
                <c:pt idx="69">
                  <c:v>2020</c:v>
                </c:pt>
                <c:pt idx="70">
                  <c:v>2020</c:v>
                </c:pt>
                <c:pt idx="71">
                  <c:v>2020</c:v>
                </c:pt>
              </c:numCache>
            </c:numRef>
          </c:cat>
          <c:val>
            <c:numRef>
              <c:f>'5'!$I$26:$I$97</c:f>
              <c:numCache>
                <c:formatCode>0.000</c:formatCode>
                <c:ptCount val="72"/>
                <c:pt idx="0">
                  <c:v>3.1077720000000002</c:v>
                </c:pt>
                <c:pt idx="1">
                  <c:v>2.9821740000000001</c:v>
                </c:pt>
                <c:pt idx="2">
                  <c:v>2.9385780000000001</c:v>
                </c:pt>
                <c:pt idx="3">
                  <c:v>2.7091799999999999</c:v>
                </c:pt>
                <c:pt idx="4">
                  <c:v>2.9572620000000001</c:v>
                </c:pt>
                <c:pt idx="5">
                  <c:v>2.8897919999999999</c:v>
                </c:pt>
                <c:pt idx="6">
                  <c:v>2.946882</c:v>
                </c:pt>
                <c:pt idx="7">
                  <c:v>2.8794119999999999</c:v>
                </c:pt>
                <c:pt idx="8">
                  <c:v>2.7610800000000002</c:v>
                </c:pt>
                <c:pt idx="9">
                  <c:v>2.4299580000000001</c:v>
                </c:pt>
                <c:pt idx="10">
                  <c:v>2.1725340000000002</c:v>
                </c:pt>
                <c:pt idx="11">
                  <c:v>2.0023019999999998</c:v>
                </c:pt>
                <c:pt idx="12">
                  <c:v>2.3720370000000002</c:v>
                </c:pt>
                <c:pt idx="13">
                  <c:v>2.0665710000000002</c:v>
                </c:pt>
                <c:pt idx="14">
                  <c:v>1.7964310000000001</c:v>
                </c:pt>
                <c:pt idx="15">
                  <c:v>1.991763</c:v>
                </c:pt>
                <c:pt idx="16">
                  <c:v>1.996958</c:v>
                </c:pt>
                <c:pt idx="17">
                  <c:v>2.6878929999999999</c:v>
                </c:pt>
                <c:pt idx="18">
                  <c:v>2.9320580000000001</c:v>
                </c:pt>
                <c:pt idx="19">
                  <c:v>2.9320580000000001</c:v>
                </c:pt>
                <c:pt idx="20">
                  <c:v>3.1086879999999999</c:v>
                </c:pt>
                <c:pt idx="21">
                  <c:v>3.0931030000000002</c:v>
                </c:pt>
                <c:pt idx="22">
                  <c:v>2.6473719999999998</c:v>
                </c:pt>
                <c:pt idx="23">
                  <c:v>3.7310490000000001</c:v>
                </c:pt>
                <c:pt idx="24">
                  <c:v>3.4262480000000002</c:v>
                </c:pt>
                <c:pt idx="25">
                  <c:v>2.9575239999999998</c:v>
                </c:pt>
                <c:pt idx="26">
                  <c:v>2.9865599999999999</c:v>
                </c:pt>
                <c:pt idx="27">
                  <c:v>3.2178110000000002</c:v>
                </c:pt>
                <c:pt idx="28">
                  <c:v>3.2665500000000001</c:v>
                </c:pt>
                <c:pt idx="29">
                  <c:v>3.0850749999999998</c:v>
                </c:pt>
                <c:pt idx="30">
                  <c:v>3.094408</c:v>
                </c:pt>
                <c:pt idx="31">
                  <c:v>3.0072999999999999</c:v>
                </c:pt>
                <c:pt idx="32">
                  <c:v>3.086112</c:v>
                </c:pt>
                <c:pt idx="33">
                  <c:v>2.9855230000000001</c:v>
                </c:pt>
                <c:pt idx="34">
                  <c:v>3.125518</c:v>
                </c:pt>
                <c:pt idx="35">
                  <c:v>2.9253770000000001</c:v>
                </c:pt>
                <c:pt idx="36">
                  <c:v>3.8302200000000002</c:v>
                </c:pt>
                <c:pt idx="37">
                  <c:v>2.7714599999999998</c:v>
                </c:pt>
                <c:pt idx="38">
                  <c:v>2.795334</c:v>
                </c:pt>
                <c:pt idx="39">
                  <c:v>2.9022480000000002</c:v>
                </c:pt>
                <c:pt idx="40">
                  <c:v>2.9064000000000001</c:v>
                </c:pt>
                <c:pt idx="41">
                  <c:v>3.0797460000000001</c:v>
                </c:pt>
                <c:pt idx="42">
                  <c:v>2.9406539999999999</c:v>
                </c:pt>
                <c:pt idx="43">
                  <c:v>3.073518</c:v>
                </c:pt>
                <c:pt idx="44">
                  <c:v>3.1088100000000001</c:v>
                </c:pt>
                <c:pt idx="45">
                  <c:v>3.4004880000000002</c:v>
                </c:pt>
                <c:pt idx="46">
                  <c:v>4.2464579999999996</c:v>
                </c:pt>
                <c:pt idx="47">
                  <c:v>4.1945579999999998</c:v>
                </c:pt>
                <c:pt idx="48">
                  <c:v>3.2271420000000002</c:v>
                </c:pt>
                <c:pt idx="49">
                  <c:v>2.7932579999999998</c:v>
                </c:pt>
                <c:pt idx="50">
                  <c:v>3.0600239999999999</c:v>
                </c:pt>
                <c:pt idx="51">
                  <c:v>2.7475860000000001</c:v>
                </c:pt>
                <c:pt idx="52">
                  <c:v>2.7382439999999999</c:v>
                </c:pt>
                <c:pt idx="53">
                  <c:v>2.4901620000000002</c:v>
                </c:pt>
                <c:pt idx="54">
                  <c:v>2.455908</c:v>
                </c:pt>
                <c:pt idx="55">
                  <c:v>2.3053979999999998</c:v>
                </c:pt>
                <c:pt idx="56">
                  <c:v>2.6562420000000002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ser>
          <c:idx val="5"/>
          <c:order val="3"/>
          <c:tx>
            <c:v>Henry Hub annual average</c:v>
          </c:tx>
          <c:spPr>
            <a:ln w="254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  <c:pt idx="60">
                  <c:v>2020</c:v>
                </c:pt>
                <c:pt idx="61">
                  <c:v>2020</c:v>
                </c:pt>
                <c:pt idx="62">
                  <c:v>2020</c:v>
                </c:pt>
                <c:pt idx="63">
                  <c:v>2020</c:v>
                </c:pt>
                <c:pt idx="64">
                  <c:v>2020</c:v>
                </c:pt>
                <c:pt idx="65">
                  <c:v>2020</c:v>
                </c:pt>
                <c:pt idx="66">
                  <c:v>2020</c:v>
                </c:pt>
                <c:pt idx="67">
                  <c:v>2020</c:v>
                </c:pt>
                <c:pt idx="68">
                  <c:v>2020</c:v>
                </c:pt>
                <c:pt idx="69">
                  <c:v>2020</c:v>
                </c:pt>
                <c:pt idx="70">
                  <c:v>2020</c:v>
                </c:pt>
                <c:pt idx="71">
                  <c:v>2020</c:v>
                </c:pt>
              </c:numCache>
            </c:numRef>
          </c:cat>
          <c:val>
            <c:numRef>
              <c:f>'5'!$K$26:$K$97</c:f>
              <c:numCache>
                <c:formatCode>0.000</c:formatCode>
                <c:ptCount val="72"/>
                <c:pt idx="1">
                  <c:v>2.7314104999999995</c:v>
                </c:pt>
                <c:pt idx="2">
                  <c:v>2.7314104999999995</c:v>
                </c:pt>
                <c:pt idx="3">
                  <c:v>2.7314104999999995</c:v>
                </c:pt>
                <c:pt idx="4">
                  <c:v>2.7314104999999995</c:v>
                </c:pt>
                <c:pt idx="5">
                  <c:v>2.7314104999999995</c:v>
                </c:pt>
                <c:pt idx="6">
                  <c:v>2.7314104999999995</c:v>
                </c:pt>
                <c:pt idx="7">
                  <c:v>2.7314104999999995</c:v>
                </c:pt>
                <c:pt idx="8">
                  <c:v>2.7314104999999995</c:v>
                </c:pt>
                <c:pt idx="9">
                  <c:v>2.7314104999999995</c:v>
                </c:pt>
                <c:pt idx="10">
                  <c:v>2.7314104999999995</c:v>
                </c:pt>
                <c:pt idx="13">
                  <c:v>2.6129984166666667</c:v>
                </c:pt>
                <c:pt idx="14">
                  <c:v>2.6129984166666667</c:v>
                </c:pt>
                <c:pt idx="15">
                  <c:v>2.6129984166666667</c:v>
                </c:pt>
                <c:pt idx="16">
                  <c:v>2.6129984166666667</c:v>
                </c:pt>
                <c:pt idx="17">
                  <c:v>2.6129984166666667</c:v>
                </c:pt>
                <c:pt idx="18">
                  <c:v>2.6129984166666667</c:v>
                </c:pt>
                <c:pt idx="19">
                  <c:v>2.6129984166666667</c:v>
                </c:pt>
                <c:pt idx="20">
                  <c:v>2.6129984166666667</c:v>
                </c:pt>
                <c:pt idx="21">
                  <c:v>2.6129984166666667</c:v>
                </c:pt>
                <c:pt idx="22">
                  <c:v>2.6129984166666667</c:v>
                </c:pt>
                <c:pt idx="25">
                  <c:v>3.0970005</c:v>
                </c:pt>
                <c:pt idx="26">
                  <c:v>3.0970005</c:v>
                </c:pt>
                <c:pt idx="27">
                  <c:v>3.0970005</c:v>
                </c:pt>
                <c:pt idx="28">
                  <c:v>3.0970005</c:v>
                </c:pt>
                <c:pt idx="29">
                  <c:v>3.0970005</c:v>
                </c:pt>
                <c:pt idx="30">
                  <c:v>3.0970005</c:v>
                </c:pt>
                <c:pt idx="31">
                  <c:v>3.0970005</c:v>
                </c:pt>
                <c:pt idx="32">
                  <c:v>3.0970005</c:v>
                </c:pt>
                <c:pt idx="33">
                  <c:v>3.0970005</c:v>
                </c:pt>
                <c:pt idx="34">
                  <c:v>3.0970005</c:v>
                </c:pt>
                <c:pt idx="37">
                  <c:v>3.2708244999999998</c:v>
                </c:pt>
                <c:pt idx="38">
                  <c:v>3.2708244999999998</c:v>
                </c:pt>
                <c:pt idx="39">
                  <c:v>3.2708244999999998</c:v>
                </c:pt>
                <c:pt idx="40">
                  <c:v>3.2708244999999998</c:v>
                </c:pt>
                <c:pt idx="41">
                  <c:v>3.2708244999999998</c:v>
                </c:pt>
                <c:pt idx="42">
                  <c:v>3.2708244999999998</c:v>
                </c:pt>
                <c:pt idx="43">
                  <c:v>3.2708244999999998</c:v>
                </c:pt>
                <c:pt idx="44">
                  <c:v>3.2708244999999998</c:v>
                </c:pt>
                <c:pt idx="45">
                  <c:v>3.2708244999999998</c:v>
                </c:pt>
                <c:pt idx="46">
                  <c:v>3.2708244999999998</c:v>
                </c:pt>
                <c:pt idx="49">
                  <c:v>2.67046625</c:v>
                </c:pt>
                <c:pt idx="50">
                  <c:v>2.67046625</c:v>
                </c:pt>
                <c:pt idx="51">
                  <c:v>2.67046625</c:v>
                </c:pt>
                <c:pt idx="52">
                  <c:v>2.67046625</c:v>
                </c:pt>
                <c:pt idx="53">
                  <c:v>2.67046625</c:v>
                </c:pt>
                <c:pt idx="54">
                  <c:v>2.67046625</c:v>
                </c:pt>
                <c:pt idx="55">
                  <c:v>2.67046625</c:v>
                </c:pt>
                <c:pt idx="56">
                  <c:v>2.67046625</c:v>
                </c:pt>
                <c:pt idx="57">
                  <c:v>2.67046625</c:v>
                </c:pt>
                <c:pt idx="58">
                  <c:v>2.67046625</c:v>
                </c:pt>
                <c:pt idx="61">
                  <c:v>2.6119877500000004</c:v>
                </c:pt>
                <c:pt idx="62">
                  <c:v>2.6119877500000004</c:v>
                </c:pt>
                <c:pt idx="63">
                  <c:v>2.6119877500000004</c:v>
                </c:pt>
                <c:pt idx="64">
                  <c:v>2.6119877500000004</c:v>
                </c:pt>
                <c:pt idx="65">
                  <c:v>2.6119877500000004</c:v>
                </c:pt>
                <c:pt idx="66">
                  <c:v>2.6119877500000004</c:v>
                </c:pt>
                <c:pt idx="67">
                  <c:v>2.6119877500000004</c:v>
                </c:pt>
                <c:pt idx="68">
                  <c:v>2.6119877500000004</c:v>
                </c:pt>
                <c:pt idx="69">
                  <c:v>2.6119877500000004</c:v>
                </c:pt>
                <c:pt idx="70">
                  <c:v>2.6119877500000004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'5'!$J$25</c:f>
              <c:strCache>
                <c:ptCount val="1"/>
                <c:pt idx="0">
                  <c:v> forecast</c:v>
                </c:pt>
              </c:strCache>
            </c:strRef>
          </c:tx>
          <c:spPr>
            <a:ln w="28575" cap="rnd">
              <a:solidFill>
                <a:schemeClr val="accent5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  <c:pt idx="60">
                  <c:v>2020</c:v>
                </c:pt>
                <c:pt idx="61">
                  <c:v>2020</c:v>
                </c:pt>
                <c:pt idx="62">
                  <c:v>2020</c:v>
                </c:pt>
                <c:pt idx="63">
                  <c:v>2020</c:v>
                </c:pt>
                <c:pt idx="64">
                  <c:v>2020</c:v>
                </c:pt>
                <c:pt idx="65">
                  <c:v>2020</c:v>
                </c:pt>
                <c:pt idx="66">
                  <c:v>2020</c:v>
                </c:pt>
                <c:pt idx="67">
                  <c:v>2020</c:v>
                </c:pt>
                <c:pt idx="68">
                  <c:v>2020</c:v>
                </c:pt>
                <c:pt idx="69">
                  <c:v>2020</c:v>
                </c:pt>
                <c:pt idx="70">
                  <c:v>2020</c:v>
                </c:pt>
                <c:pt idx="71">
                  <c:v>2020</c:v>
                </c:pt>
              </c:numCache>
            </c:numRef>
          </c:cat>
          <c:val>
            <c:numRef>
              <c:f>'5'!$J$26:$J$97</c:f>
              <c:numCache>
                <c:formatCode>0.000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2.6562420000000002</c:v>
                </c:pt>
                <c:pt idx="57">
                  <c:v>2.4443389999999998</c:v>
                </c:pt>
                <c:pt idx="58">
                  <c:v>2.4830890000000001</c:v>
                </c:pt>
                <c:pt idx="59">
                  <c:v>2.6442030000000001</c:v>
                </c:pt>
                <c:pt idx="60">
                  <c:v>2.8282349999999998</c:v>
                </c:pt>
                <c:pt idx="61">
                  <c:v>2.826562</c:v>
                </c:pt>
                <c:pt idx="62">
                  <c:v>2.743042</c:v>
                </c:pt>
                <c:pt idx="63">
                  <c:v>2.5007869999999999</c:v>
                </c:pt>
                <c:pt idx="64">
                  <c:v>2.4874179999999999</c:v>
                </c:pt>
                <c:pt idx="65">
                  <c:v>2.4967950000000001</c:v>
                </c:pt>
                <c:pt idx="66">
                  <c:v>2.5299520000000002</c:v>
                </c:pt>
                <c:pt idx="67">
                  <c:v>2.5251739999999998</c:v>
                </c:pt>
                <c:pt idx="68">
                  <c:v>2.4911970000000001</c:v>
                </c:pt>
                <c:pt idx="69">
                  <c:v>2.5169600000000001</c:v>
                </c:pt>
                <c:pt idx="70">
                  <c:v>2.6483789999999998</c:v>
                </c:pt>
                <c:pt idx="71">
                  <c:v>2.749352</c:v>
                </c:pt>
              </c:numCache>
            </c:numRef>
          </c:val>
          <c:smooth val="0"/>
        </c:ser>
        <c:ser>
          <c:idx val="2"/>
          <c:order val="5"/>
          <c:tx>
            <c:strRef>
              <c:f>'5'!$E$25</c:f>
              <c:strCache>
                <c:ptCount val="1"/>
                <c:pt idx="0">
                  <c:v> residential forecast</c:v>
                </c:pt>
              </c:strCache>
            </c:strRef>
          </c:tx>
          <c:spPr>
            <a:ln w="28575" cap="rnd">
              <a:solidFill>
                <a:schemeClr val="accent1">
                  <a:lumMod val="75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  <c:pt idx="60">
                  <c:v>2020</c:v>
                </c:pt>
                <c:pt idx="61">
                  <c:v>2020</c:v>
                </c:pt>
                <c:pt idx="62">
                  <c:v>2020</c:v>
                </c:pt>
                <c:pt idx="63">
                  <c:v>2020</c:v>
                </c:pt>
                <c:pt idx="64">
                  <c:v>2020</c:v>
                </c:pt>
                <c:pt idx="65">
                  <c:v>2020</c:v>
                </c:pt>
                <c:pt idx="66">
                  <c:v>2020</c:v>
                </c:pt>
                <c:pt idx="67">
                  <c:v>2020</c:v>
                </c:pt>
                <c:pt idx="68">
                  <c:v>2020</c:v>
                </c:pt>
                <c:pt idx="69">
                  <c:v>2020</c:v>
                </c:pt>
                <c:pt idx="70">
                  <c:v>2020</c:v>
                </c:pt>
                <c:pt idx="71">
                  <c:v>2020</c:v>
                </c:pt>
              </c:numCache>
            </c:numRef>
          </c:cat>
          <c:val>
            <c:numRef>
              <c:f>'5'!$E$26:$E$97</c:f>
              <c:numCache>
                <c:formatCode>0.000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16.95289</c:v>
                </c:pt>
                <c:pt idx="57">
                  <c:v>13.549189999999999</c:v>
                </c:pt>
                <c:pt idx="58">
                  <c:v>10.73775</c:v>
                </c:pt>
                <c:pt idx="59">
                  <c:v>9.6382919999999999</c:v>
                </c:pt>
                <c:pt idx="60">
                  <c:v>9.2588290000000004</c:v>
                </c:pt>
                <c:pt idx="61">
                  <c:v>9.4420730000000006</c:v>
                </c:pt>
                <c:pt idx="62">
                  <c:v>9.771903</c:v>
                </c:pt>
                <c:pt idx="63">
                  <c:v>10.747920000000001</c:v>
                </c:pt>
                <c:pt idx="64">
                  <c:v>12.76895</c:v>
                </c:pt>
                <c:pt idx="65">
                  <c:v>15.29288</c:v>
                </c:pt>
                <c:pt idx="66">
                  <c:v>16.720400000000001</c:v>
                </c:pt>
                <c:pt idx="67">
                  <c:v>17.294609999999999</c:v>
                </c:pt>
                <c:pt idx="68">
                  <c:v>16.26801</c:v>
                </c:pt>
                <c:pt idx="69">
                  <c:v>12.930479999999999</c:v>
                </c:pt>
                <c:pt idx="70">
                  <c:v>10.2563</c:v>
                </c:pt>
                <c:pt idx="71">
                  <c:v>9.4107730000000007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0447488"/>
        <c:axId val="500448048"/>
      </c:lineChart>
      <c:catAx>
        <c:axId val="5004474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0448048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500448048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0447488"/>
        <c:crosses val="autoZero"/>
        <c:crossBetween val="between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l"/>
      <c:layout>
        <c:manualLayout>
          <c:xMode val="edge"/>
          <c:yMode val="edge"/>
          <c:x val="0.21759259259259259"/>
          <c:y val="0.55675728033995753"/>
          <c:w val="0.36819590259550888"/>
          <c:h val="0.1523584551931008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05500902553428E-2"/>
          <c:y val="0.15865135608048994"/>
          <c:w val="0.86888750065719911"/>
          <c:h val="0.64273658501020703"/>
        </c:manualLayout>
      </c:layout>
      <c:lineChart>
        <c:grouping val="standard"/>
        <c:varyColors val="0"/>
        <c:ser>
          <c:idx val="0"/>
          <c:order val="0"/>
          <c:tx>
            <c:v>World production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multiLvlStrRef>
              <c:f>'6'!$B$28:$C$55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2014</c:v>
                  </c:pt>
                  <c:pt idx="4">
                    <c:v>2015</c:v>
                  </c:pt>
                  <c:pt idx="8">
                    <c:v>2016</c:v>
                  </c:pt>
                  <c:pt idx="12">
                    <c:v>2017</c:v>
                  </c:pt>
                  <c:pt idx="16">
                    <c:v>2018</c:v>
                  </c:pt>
                  <c:pt idx="20">
                    <c:v>2019</c:v>
                  </c:pt>
                  <c:pt idx="24">
                    <c:v>2020</c:v>
                  </c:pt>
                </c:lvl>
              </c:multiLvlStrCache>
            </c:multiLvlStrRef>
          </c:cat>
          <c:val>
            <c:numRef>
              <c:f>'6'!$E$28:$E$55</c:f>
              <c:numCache>
                <c:formatCode>0.00</c:formatCode>
                <c:ptCount val="28"/>
                <c:pt idx="0">
                  <c:v>92.713877855999996</c:v>
                </c:pt>
                <c:pt idx="1">
                  <c:v>93.361184120999994</c:v>
                </c:pt>
                <c:pt idx="2">
                  <c:v>94.702566413</c:v>
                </c:pt>
                <c:pt idx="3">
                  <c:v>96.287322598000003</c:v>
                </c:pt>
                <c:pt idx="4">
                  <c:v>95.785457140000005</c:v>
                </c:pt>
                <c:pt idx="5">
                  <c:v>96.862821749000005</c:v>
                </c:pt>
                <c:pt idx="6">
                  <c:v>97.787874541999997</c:v>
                </c:pt>
                <c:pt idx="7">
                  <c:v>97.944640419999999</c:v>
                </c:pt>
                <c:pt idx="8">
                  <c:v>97.329165426000003</c:v>
                </c:pt>
                <c:pt idx="9">
                  <c:v>96.668334521999995</c:v>
                </c:pt>
                <c:pt idx="10">
                  <c:v>97.281513364999995</c:v>
                </c:pt>
                <c:pt idx="11">
                  <c:v>98.663862289999997</c:v>
                </c:pt>
                <c:pt idx="12">
                  <c:v>97.225902008999995</c:v>
                </c:pt>
                <c:pt idx="13">
                  <c:v>97.542948057999993</c:v>
                </c:pt>
                <c:pt idx="14">
                  <c:v>98.590807780000006</c:v>
                </c:pt>
                <c:pt idx="15">
                  <c:v>99.073082944000006</c:v>
                </c:pt>
                <c:pt idx="16">
                  <c:v>99.395145671999998</c:v>
                </c:pt>
                <c:pt idx="17">
                  <c:v>99.882664172000005</c:v>
                </c:pt>
                <c:pt idx="18">
                  <c:v>101.51730956</c:v>
                </c:pt>
                <c:pt idx="19">
                  <c:v>102.40329192</c:v>
                </c:pt>
                <c:pt idx="20">
                  <c:v>100.25852447</c:v>
                </c:pt>
                <c:pt idx="21">
                  <c:v>100.39932233</c:v>
                </c:pt>
                <c:pt idx="22">
                  <c:v>100.54647262</c:v>
                </c:pt>
                <c:pt idx="23">
                  <c:v>101.99017148999999</c:v>
                </c:pt>
                <c:pt idx="24">
                  <c:v>101.25716925</c:v>
                </c:pt>
                <c:pt idx="25">
                  <c:v>102.52655344</c:v>
                </c:pt>
                <c:pt idx="26">
                  <c:v>102.98224155</c:v>
                </c:pt>
                <c:pt idx="27">
                  <c:v>102.99299684</c:v>
                </c:pt>
              </c:numCache>
            </c:numRef>
          </c:val>
          <c:smooth val="0"/>
        </c:ser>
        <c:ser>
          <c:idx val="1"/>
          <c:order val="1"/>
          <c:tx>
            <c:v>World consumption</c:v>
          </c:tx>
          <c:spPr>
            <a:ln>
              <a:solidFill>
                <a:schemeClr val="accent6"/>
              </a:solidFill>
            </a:ln>
          </c:spPr>
          <c:marker>
            <c:symbol val="none"/>
          </c:marker>
          <c:cat>
            <c:multiLvlStrRef>
              <c:f>'6'!$B$28:$C$55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2014</c:v>
                  </c:pt>
                  <c:pt idx="4">
                    <c:v>2015</c:v>
                  </c:pt>
                  <c:pt idx="8">
                    <c:v>2016</c:v>
                  </c:pt>
                  <c:pt idx="12">
                    <c:v>2017</c:v>
                  </c:pt>
                  <c:pt idx="16">
                    <c:v>2018</c:v>
                  </c:pt>
                  <c:pt idx="20">
                    <c:v>2019</c:v>
                  </c:pt>
                  <c:pt idx="24">
                    <c:v>2020</c:v>
                  </c:pt>
                </c:lvl>
              </c:multiLvlStrCache>
            </c:multiLvlStrRef>
          </c:cat>
          <c:val>
            <c:numRef>
              <c:f>'6'!$G$28:$G$55</c:f>
              <c:numCache>
                <c:formatCode>0.00</c:formatCode>
                <c:ptCount val="28"/>
                <c:pt idx="0">
                  <c:v>92.967532392999999</c:v>
                </c:pt>
                <c:pt idx="1">
                  <c:v>93.313351072000003</c:v>
                </c:pt>
                <c:pt idx="2">
                  <c:v>94.418674057000004</c:v>
                </c:pt>
                <c:pt idx="3">
                  <c:v>94.943657586</c:v>
                </c:pt>
                <c:pt idx="4">
                  <c:v>94.590326824000002</c:v>
                </c:pt>
                <c:pt idx="5">
                  <c:v>95.422536135000001</c:v>
                </c:pt>
                <c:pt idx="6">
                  <c:v>97.085385694999999</c:v>
                </c:pt>
                <c:pt idx="7">
                  <c:v>96.516710209999999</c:v>
                </c:pt>
                <c:pt idx="8">
                  <c:v>96.120221732000005</c:v>
                </c:pt>
                <c:pt idx="9">
                  <c:v>96.574230438000001</c:v>
                </c:pt>
                <c:pt idx="10">
                  <c:v>97.541420071000005</c:v>
                </c:pt>
                <c:pt idx="11">
                  <c:v>97.607730773</c:v>
                </c:pt>
                <c:pt idx="12">
                  <c:v>96.990844495000005</c:v>
                </c:pt>
                <c:pt idx="13">
                  <c:v>98.706967702</c:v>
                </c:pt>
                <c:pt idx="14">
                  <c:v>99.128789650000002</c:v>
                </c:pt>
                <c:pt idx="15">
                  <c:v>99.496464072999999</c:v>
                </c:pt>
                <c:pt idx="16">
                  <c:v>99.283369215999997</c:v>
                </c:pt>
                <c:pt idx="17">
                  <c:v>99.638292844999995</c:v>
                </c:pt>
                <c:pt idx="18">
                  <c:v>100.5714955</c:v>
                </c:pt>
                <c:pt idx="19">
                  <c:v>100.42355343</c:v>
                </c:pt>
                <c:pt idx="20">
                  <c:v>99.824839409000006</c:v>
                </c:pt>
                <c:pt idx="21">
                  <c:v>100.30185956</c:v>
                </c:pt>
                <c:pt idx="22">
                  <c:v>101.40002748000001</c:v>
                </c:pt>
                <c:pt idx="23">
                  <c:v>101.70771111000001</c:v>
                </c:pt>
                <c:pt idx="24">
                  <c:v>101.13066797</c:v>
                </c:pt>
                <c:pt idx="25">
                  <c:v>101.55543339</c:v>
                </c:pt>
                <c:pt idx="26">
                  <c:v>102.71065873000001</c:v>
                </c:pt>
                <c:pt idx="27">
                  <c:v>103.0722729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0420576"/>
        <c:axId val="500421136"/>
      </c:lineChart>
      <c:scatterChart>
        <c:scatterStyle val="lineMarker"/>
        <c:varyColors val="0"/>
        <c:ser>
          <c:idx val="3"/>
          <c:order val="2"/>
          <c:tx>
            <c:strRef>
              <c:f>'6'!$C$58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0905740440981292E-2"/>
                  <c:y val="2.7613342302061451E-2"/>
                </c:manualLayout>
              </c:layout>
              <c:tx>
                <c:rich>
                  <a:bodyPr/>
                  <a:lstStyle/>
                  <a:p>
                    <a:r>
                      <a:rPr lang="en-US" b="0"/>
                      <a:t>forecast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'6'!$B$59:$B$60</c:f>
              <c:numCache>
                <c:formatCode>General</c:formatCode>
                <c:ptCount val="2"/>
                <c:pt idx="0">
                  <c:v>23.5</c:v>
                </c:pt>
                <c:pt idx="1">
                  <c:v>23.5</c:v>
                </c:pt>
              </c:numCache>
            </c:numRef>
          </c:xVal>
          <c:yVal>
            <c:numRef>
              <c:f>'6'!$C$59:$C$60</c:f>
              <c:numCache>
                <c:formatCode>0</c:formatCode>
                <c:ptCount val="2"/>
                <c:pt idx="0">
                  <c:v>86</c:v>
                </c:pt>
                <c:pt idx="1">
                  <c:v>106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0420576"/>
        <c:axId val="500421136"/>
      </c:scatterChart>
      <c:catAx>
        <c:axId val="500420576"/>
        <c:scaling>
          <c:orientation val="minMax"/>
        </c:scaling>
        <c:delete val="0"/>
        <c:axPos val="b"/>
        <c:numFmt formatCode="yyyy" sourceLinked="0"/>
        <c:majorTickMark val="out"/>
        <c:minorTickMark val="none"/>
        <c:tickLblPos val="nextTo"/>
        <c:txPr>
          <a:bodyPr/>
          <a:lstStyle/>
          <a:p>
            <a:pPr>
              <a:defRPr sz="900" baseline="0"/>
            </a:pPr>
            <a:endParaRPr lang="en-US"/>
          </a:p>
        </c:txPr>
        <c:crossAx val="500421136"/>
        <c:crosses val="autoZero"/>
        <c:auto val="0"/>
        <c:lblAlgn val="ctr"/>
        <c:lblOffset val="100"/>
        <c:tickLblSkip val="4"/>
        <c:tickMarkSkip val="4"/>
        <c:noMultiLvlLbl val="0"/>
      </c:catAx>
      <c:valAx>
        <c:axId val="500421136"/>
        <c:scaling>
          <c:orientation val="minMax"/>
          <c:max val="106"/>
          <c:min val="86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00420576"/>
        <c:crosses val="autoZero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5666217307869918E-2"/>
          <c:y val="9.6564324083283998E-2"/>
          <c:w val="0.86757732092358386"/>
          <c:h val="0.57181929662969755"/>
        </c:manualLayout>
      </c:layout>
      <c:barChart>
        <c:barDir val="col"/>
        <c:grouping val="stacked"/>
        <c:varyColors val="0"/>
        <c:ser>
          <c:idx val="2"/>
          <c:order val="0"/>
          <c:spPr>
            <a:solidFill>
              <a:schemeClr val="accent5"/>
            </a:solidFill>
          </c:spPr>
          <c:invertIfNegative val="0"/>
          <c:cat>
            <c:strRef>
              <c:f>'6'!$A$28:$A$55</c:f>
              <c:strCache>
                <c:ptCount val="28"/>
                <c:pt idx="0">
                  <c:v>2014-Q1</c:v>
                </c:pt>
                <c:pt idx="1">
                  <c:v>2014-Q2</c:v>
                </c:pt>
                <c:pt idx="2">
                  <c:v>2014-Q3</c:v>
                </c:pt>
                <c:pt idx="3">
                  <c:v>2014-Q4</c:v>
                </c:pt>
                <c:pt idx="4">
                  <c:v>2015-Q1</c:v>
                </c:pt>
                <c:pt idx="5">
                  <c:v>2015-Q2</c:v>
                </c:pt>
                <c:pt idx="6">
                  <c:v>2015-Q3</c:v>
                </c:pt>
                <c:pt idx="7">
                  <c:v>2015-Q4</c:v>
                </c:pt>
                <c:pt idx="8">
                  <c:v>2016-Q1</c:v>
                </c:pt>
                <c:pt idx="9">
                  <c:v>2016-Q2</c:v>
                </c:pt>
                <c:pt idx="10">
                  <c:v>2016-Q3</c:v>
                </c:pt>
                <c:pt idx="11">
                  <c:v>2016-Q4</c:v>
                </c:pt>
                <c:pt idx="12">
                  <c:v>2017-Q1</c:v>
                </c:pt>
                <c:pt idx="13">
                  <c:v>2017-Q2</c:v>
                </c:pt>
                <c:pt idx="14">
                  <c:v>2017-Q3</c:v>
                </c:pt>
                <c:pt idx="15">
                  <c:v>2017-Q4</c:v>
                </c:pt>
                <c:pt idx="16">
                  <c:v>2018-Q1</c:v>
                </c:pt>
                <c:pt idx="17">
                  <c:v>2018-Q2</c:v>
                </c:pt>
                <c:pt idx="18">
                  <c:v>2018-Q3</c:v>
                </c:pt>
                <c:pt idx="19">
                  <c:v>2018-Q4</c:v>
                </c:pt>
                <c:pt idx="20">
                  <c:v>2019-Q1</c:v>
                </c:pt>
                <c:pt idx="21">
                  <c:v>2019-Q2</c:v>
                </c:pt>
                <c:pt idx="22">
                  <c:v>2019-Q3</c:v>
                </c:pt>
                <c:pt idx="23">
                  <c:v>2019-Q4</c:v>
                </c:pt>
                <c:pt idx="24">
                  <c:v>2020-Q1</c:v>
                </c:pt>
                <c:pt idx="25">
                  <c:v>2020-Q2</c:v>
                </c:pt>
                <c:pt idx="26">
                  <c:v>2020-Q3</c:v>
                </c:pt>
                <c:pt idx="27">
                  <c:v>2020-Q4</c:v>
                </c:pt>
              </c:strCache>
            </c:strRef>
          </c:cat>
          <c:val>
            <c:numRef>
              <c:f>'6'!$J$28:$J$55</c:f>
              <c:numCache>
                <c:formatCode>0.00</c:formatCode>
                <c:ptCount val="28"/>
                <c:pt idx="0">
                  <c:v>-0.25365453773000002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-0.25990670582999997</c:v>
                </c:pt>
                <c:pt idx="11">
                  <c:v>0</c:v>
                </c:pt>
                <c:pt idx="12">
                  <c:v>0</c:v>
                </c:pt>
                <c:pt idx="13">
                  <c:v>-1.1640196449</c:v>
                </c:pt>
                <c:pt idx="14">
                  <c:v>-0.53798186944000004</c:v>
                </c:pt>
                <c:pt idx="15">
                  <c:v>-0.42338112890000001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-0.85355485564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-7.9276064310000005E-2</c:v>
                </c:pt>
              </c:numCache>
            </c:numRef>
          </c:val>
        </c:ser>
        <c:ser>
          <c:idx val="0"/>
          <c:order val="1"/>
          <c:spPr>
            <a:solidFill>
              <a:schemeClr val="accent4">
                <a:lumMod val="75000"/>
              </a:schemeClr>
            </a:solidFill>
          </c:spPr>
          <c:invertIfNegative val="0"/>
          <c:cat>
            <c:strRef>
              <c:f>'6'!$A$28:$A$55</c:f>
              <c:strCache>
                <c:ptCount val="28"/>
                <c:pt idx="0">
                  <c:v>2014-Q1</c:v>
                </c:pt>
                <c:pt idx="1">
                  <c:v>2014-Q2</c:v>
                </c:pt>
                <c:pt idx="2">
                  <c:v>2014-Q3</c:v>
                </c:pt>
                <c:pt idx="3">
                  <c:v>2014-Q4</c:v>
                </c:pt>
                <c:pt idx="4">
                  <c:v>2015-Q1</c:v>
                </c:pt>
                <c:pt idx="5">
                  <c:v>2015-Q2</c:v>
                </c:pt>
                <c:pt idx="6">
                  <c:v>2015-Q3</c:v>
                </c:pt>
                <c:pt idx="7">
                  <c:v>2015-Q4</c:v>
                </c:pt>
                <c:pt idx="8">
                  <c:v>2016-Q1</c:v>
                </c:pt>
                <c:pt idx="9">
                  <c:v>2016-Q2</c:v>
                </c:pt>
                <c:pt idx="10">
                  <c:v>2016-Q3</c:v>
                </c:pt>
                <c:pt idx="11">
                  <c:v>2016-Q4</c:v>
                </c:pt>
                <c:pt idx="12">
                  <c:v>2017-Q1</c:v>
                </c:pt>
                <c:pt idx="13">
                  <c:v>2017-Q2</c:v>
                </c:pt>
                <c:pt idx="14">
                  <c:v>2017-Q3</c:v>
                </c:pt>
                <c:pt idx="15">
                  <c:v>2017-Q4</c:v>
                </c:pt>
                <c:pt idx="16">
                  <c:v>2018-Q1</c:v>
                </c:pt>
                <c:pt idx="17">
                  <c:v>2018-Q2</c:v>
                </c:pt>
                <c:pt idx="18">
                  <c:v>2018-Q3</c:v>
                </c:pt>
                <c:pt idx="19">
                  <c:v>2018-Q4</c:v>
                </c:pt>
                <c:pt idx="20">
                  <c:v>2019-Q1</c:v>
                </c:pt>
                <c:pt idx="21">
                  <c:v>2019-Q2</c:v>
                </c:pt>
                <c:pt idx="22">
                  <c:v>2019-Q3</c:v>
                </c:pt>
                <c:pt idx="23">
                  <c:v>2019-Q4</c:v>
                </c:pt>
                <c:pt idx="24">
                  <c:v>2020-Q1</c:v>
                </c:pt>
                <c:pt idx="25">
                  <c:v>2020-Q2</c:v>
                </c:pt>
                <c:pt idx="26">
                  <c:v>2020-Q3</c:v>
                </c:pt>
                <c:pt idx="27">
                  <c:v>2020-Q4</c:v>
                </c:pt>
              </c:strCache>
            </c:strRef>
          </c:cat>
          <c:val>
            <c:numRef>
              <c:f>'6'!$K$28:$K$55</c:f>
              <c:numCache>
                <c:formatCode>0.00</c:formatCode>
                <c:ptCount val="28"/>
                <c:pt idx="0">
                  <c:v>0</c:v>
                </c:pt>
                <c:pt idx="1">
                  <c:v>4.7833048476999998E-2</c:v>
                </c:pt>
                <c:pt idx="2">
                  <c:v>0.28389235607000002</c:v>
                </c:pt>
                <c:pt idx="3">
                  <c:v>1.3436650113999999</c:v>
                </c:pt>
                <c:pt idx="4">
                  <c:v>1.1951303154999999</c:v>
                </c:pt>
                <c:pt idx="5">
                  <c:v>1.4402856145</c:v>
                </c:pt>
                <c:pt idx="6">
                  <c:v>0.70248884675000001</c:v>
                </c:pt>
                <c:pt idx="7">
                  <c:v>1.42793021</c:v>
                </c:pt>
                <c:pt idx="8">
                  <c:v>1.2089436939</c:v>
                </c:pt>
                <c:pt idx="9">
                  <c:v>9.410408479E-2</c:v>
                </c:pt>
                <c:pt idx="10">
                  <c:v>0</c:v>
                </c:pt>
                <c:pt idx="11">
                  <c:v>1.0561315162</c:v>
                </c:pt>
                <c:pt idx="12">
                  <c:v>0.23505751438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0.11177645572</c:v>
                </c:pt>
                <c:pt idx="17">
                  <c:v>0.24437132646000001</c:v>
                </c:pt>
                <c:pt idx="18">
                  <c:v>0.94581405729000001</c:v>
                </c:pt>
                <c:pt idx="19">
                  <c:v>1.9797384925999999</c:v>
                </c:pt>
                <c:pt idx="20">
                  <c:v>0.43368505729000001</c:v>
                </c:pt>
                <c:pt idx="21">
                  <c:v>9.7462765192000006E-2</c:v>
                </c:pt>
                <c:pt idx="22">
                  <c:v>0</c:v>
                </c:pt>
                <c:pt idx="23">
                  <c:v>0.28246037949000002</c:v>
                </c:pt>
                <c:pt idx="24">
                  <c:v>0.12650127757999999</c:v>
                </c:pt>
                <c:pt idx="25">
                  <c:v>0.97112005366999998</c:v>
                </c:pt>
                <c:pt idx="26">
                  <c:v>0.27158282043999998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500425056"/>
        <c:axId val="500425616"/>
      </c:barChart>
      <c:scatterChart>
        <c:scatterStyle val="lineMarker"/>
        <c:varyColors val="0"/>
        <c:ser>
          <c:idx val="1"/>
          <c:order val="2"/>
          <c:tx>
            <c:strRef>
              <c:f>'6'!$C$61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pPr>
              <a:noFill/>
              <a:ln>
                <a:noFill/>
              </a:ln>
            </c:spPr>
          </c:marker>
          <c:xVal>
            <c:numRef>
              <c:f>'6'!$B$62:$B$63</c:f>
              <c:numCache>
                <c:formatCode>General</c:formatCode>
                <c:ptCount val="2"/>
                <c:pt idx="0">
                  <c:v>23.5</c:v>
                </c:pt>
                <c:pt idx="1">
                  <c:v>23.5</c:v>
                </c:pt>
              </c:numCache>
            </c:numRef>
          </c:xVal>
          <c:yVal>
            <c:numRef>
              <c:f>'6'!$C$62:$C$63</c:f>
              <c:numCache>
                <c:formatCode>0</c:formatCode>
                <c:ptCount val="2"/>
                <c:pt idx="0">
                  <c:v>-2</c:v>
                </c:pt>
                <c:pt idx="1">
                  <c:v>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0425056"/>
        <c:axId val="500425616"/>
      </c:scatterChart>
      <c:catAx>
        <c:axId val="50042505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one"/>
        <c:spPr>
          <a:ln>
            <a:solidFill>
              <a:schemeClr val="tx1"/>
            </a:solidFill>
          </a:ln>
        </c:spPr>
        <c:crossAx val="500425616"/>
        <c:crosses val="autoZero"/>
        <c:auto val="1"/>
        <c:lblAlgn val="ctr"/>
        <c:lblOffset val="100"/>
        <c:noMultiLvlLbl val="0"/>
      </c:catAx>
      <c:valAx>
        <c:axId val="500425616"/>
        <c:scaling>
          <c:orientation val="minMax"/>
          <c:max val="2"/>
          <c:min val="-2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00425056"/>
        <c:crosses val="autoZero"/>
        <c:crossBetween val="between"/>
        <c:majorUnit val="1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>
                <a:effectLst/>
              </a:rPr>
              <a:t>Estimated unplanned liquid</a:t>
            </a:r>
            <a:r>
              <a:rPr lang="en-US" sz="1000" b="1" baseline="0">
                <a:effectLst/>
              </a:rPr>
              <a:t> fuels production outages </a:t>
            </a:r>
            <a:endParaRPr lang="en-US" sz="1000">
              <a:effectLst/>
            </a:endParaRPr>
          </a:p>
          <a:p>
            <a:pPr algn="l">
              <a:defRPr/>
            </a:pPr>
            <a:r>
              <a:rPr lang="en-US" sz="1000" b="0" baseline="0">
                <a:effectLst/>
              </a:rPr>
              <a:t>million barrels per day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9.8823871932396407E-3"/>
          <c:y val="1.578282828282828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7.9259166600830419E-2"/>
          <c:y val="0.13809974691920773"/>
          <c:w val="0.72860157216969956"/>
          <c:h val="0.66447011950210766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'7'!$C$27</c:f>
              <c:strCache>
                <c:ptCount val="1"/>
                <c:pt idx="0">
                  <c:v>Libya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'7'!$C$28:$C$63</c:f>
              <c:numCache>
                <c:formatCode>0.000</c:formatCode>
                <c:ptCount val="36"/>
                <c:pt idx="0">
                  <c:v>0.622</c:v>
                </c:pt>
                <c:pt idx="1">
                  <c:v>0.61</c:v>
                </c:pt>
                <c:pt idx="2">
                  <c:v>0.71</c:v>
                </c:pt>
                <c:pt idx="3">
                  <c:v>0.76500000000000001</c:v>
                </c:pt>
                <c:pt idx="4">
                  <c:v>0.52</c:v>
                </c:pt>
                <c:pt idx="5">
                  <c:v>0.45</c:v>
                </c:pt>
                <c:pt idx="6">
                  <c:v>0.29499999999999998</c:v>
                </c:pt>
                <c:pt idx="7">
                  <c:v>0.41</c:v>
                </c:pt>
                <c:pt idx="8">
                  <c:v>0.375</c:v>
                </c:pt>
                <c:pt idx="9">
                  <c:v>0.34</c:v>
                </c:pt>
                <c:pt idx="10">
                  <c:v>0.32</c:v>
                </c:pt>
                <c:pt idx="11">
                  <c:v>0.38</c:v>
                </c:pt>
                <c:pt idx="12">
                  <c:v>0.28499999999999998</c:v>
                </c:pt>
                <c:pt idx="13">
                  <c:v>0.31</c:v>
                </c:pt>
                <c:pt idx="14">
                  <c:v>0.315</c:v>
                </c:pt>
                <c:pt idx="15">
                  <c:v>0.29499999999999998</c:v>
                </c:pt>
                <c:pt idx="16">
                  <c:v>0.31</c:v>
                </c:pt>
                <c:pt idx="17">
                  <c:v>0.55000000000000004</c:v>
                </c:pt>
                <c:pt idx="18">
                  <c:v>0.64500000000000002</c:v>
                </c:pt>
                <c:pt idx="19">
                  <c:v>0.31</c:v>
                </c:pt>
                <c:pt idx="20">
                  <c:v>0.22</c:v>
                </c:pt>
                <c:pt idx="21">
                  <c:v>0.22</c:v>
                </c:pt>
                <c:pt idx="22">
                  <c:v>0.17</c:v>
                </c:pt>
                <c:pt idx="23">
                  <c:v>0.42</c:v>
                </c:pt>
                <c:pt idx="24">
                  <c:v>0.47</c:v>
                </c:pt>
                <c:pt idx="25">
                  <c:v>0.44</c:v>
                </c:pt>
                <c:pt idx="26">
                  <c:v>0.21</c:v>
                </c:pt>
                <c:pt idx="27">
                  <c:v>0.13</c:v>
                </c:pt>
                <c:pt idx="28">
                  <c:v>0.14000000000000001</c:v>
                </c:pt>
                <c:pt idx="29">
                  <c:v>0.2</c:v>
                </c:pt>
                <c:pt idx="30">
                  <c:v>0.17499999999999999</c:v>
                </c:pt>
                <c:pt idx="31">
                  <c:v>0.215</c:v>
                </c:pt>
                <c:pt idx="32">
                  <c:v>0.115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2"/>
          <c:order val="1"/>
          <c:tx>
            <c:strRef>
              <c:f>'7'!$D$27</c:f>
              <c:strCache>
                <c:ptCount val="1"/>
                <c:pt idx="0">
                  <c:v>Nigeria</c:v>
                </c:pt>
              </c:strCache>
            </c:strRef>
          </c:tx>
          <c:spPr>
            <a:solidFill>
              <a:schemeClr val="accent3">
                <a:lumMod val="20000"/>
                <a:lumOff val="80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'7'!$D$28:$D$63</c:f>
              <c:numCache>
                <c:formatCode>0.000</c:formatCode>
                <c:ptCount val="36"/>
                <c:pt idx="0">
                  <c:v>0.55275446702999997</c:v>
                </c:pt>
                <c:pt idx="1">
                  <c:v>0.51132692235999999</c:v>
                </c:pt>
                <c:pt idx="2">
                  <c:v>0.40491365314</c:v>
                </c:pt>
                <c:pt idx="3">
                  <c:v>0.36951451661000001</c:v>
                </c:pt>
                <c:pt idx="4">
                  <c:v>0.36012937144000001</c:v>
                </c:pt>
                <c:pt idx="5">
                  <c:v>0.28975807773000001</c:v>
                </c:pt>
                <c:pt idx="6">
                  <c:v>0.25340049695</c:v>
                </c:pt>
                <c:pt idx="7">
                  <c:v>0.22705649198</c:v>
                </c:pt>
                <c:pt idx="8">
                  <c:v>0.2</c:v>
                </c:pt>
                <c:pt idx="9">
                  <c:v>0.20499999999999999</c:v>
                </c:pt>
                <c:pt idx="10">
                  <c:v>0.16500000000000001</c:v>
                </c:pt>
                <c:pt idx="11">
                  <c:v>0.14000000000000001</c:v>
                </c:pt>
                <c:pt idx="12">
                  <c:v>0.14000000000000001</c:v>
                </c:pt>
                <c:pt idx="13">
                  <c:v>0.14000000000000001</c:v>
                </c:pt>
                <c:pt idx="14">
                  <c:v>0.17</c:v>
                </c:pt>
                <c:pt idx="15">
                  <c:v>0.17</c:v>
                </c:pt>
                <c:pt idx="16">
                  <c:v>0.35</c:v>
                </c:pt>
                <c:pt idx="17">
                  <c:v>0.42</c:v>
                </c:pt>
                <c:pt idx="18">
                  <c:v>0.37</c:v>
                </c:pt>
                <c:pt idx="19">
                  <c:v>0.3</c:v>
                </c:pt>
                <c:pt idx="20">
                  <c:v>0.2</c:v>
                </c:pt>
                <c:pt idx="21">
                  <c:v>0.24</c:v>
                </c:pt>
                <c:pt idx="22">
                  <c:v>0.25</c:v>
                </c:pt>
                <c:pt idx="23">
                  <c:v>0.22</c:v>
                </c:pt>
                <c:pt idx="24">
                  <c:v>0.28100000000000003</c:v>
                </c:pt>
                <c:pt idx="25">
                  <c:v>0.25900000000000001</c:v>
                </c:pt>
                <c:pt idx="26">
                  <c:v>0.23699999999999999</c:v>
                </c:pt>
                <c:pt idx="27">
                  <c:v>0.17499999999999999</c:v>
                </c:pt>
                <c:pt idx="28">
                  <c:v>0.28299999999999997</c:v>
                </c:pt>
                <c:pt idx="29">
                  <c:v>0.17</c:v>
                </c:pt>
                <c:pt idx="30">
                  <c:v>0.17799999999999999</c:v>
                </c:pt>
                <c:pt idx="31">
                  <c:v>0.13800000000000001</c:v>
                </c:pt>
                <c:pt idx="32">
                  <c:v>0.188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3"/>
          <c:order val="2"/>
          <c:tx>
            <c:strRef>
              <c:f>'7'!$E$27</c:f>
              <c:strCache>
                <c:ptCount val="1"/>
                <c:pt idx="0">
                  <c:v>Iraq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'7'!$E$28:$E$63</c:f>
              <c:numCache>
                <c:formatCode>0.000</c:formatCode>
                <c:ptCount val="36"/>
                <c:pt idx="0">
                  <c:v>0.13</c:v>
                </c:pt>
                <c:pt idx="1">
                  <c:v>0.16</c:v>
                </c:pt>
                <c:pt idx="2">
                  <c:v>0.223</c:v>
                </c:pt>
                <c:pt idx="3">
                  <c:v>0.26</c:v>
                </c:pt>
                <c:pt idx="4">
                  <c:v>0.16</c:v>
                </c:pt>
                <c:pt idx="5">
                  <c:v>0.13</c:v>
                </c:pt>
                <c:pt idx="6">
                  <c:v>0.1</c:v>
                </c:pt>
                <c:pt idx="7">
                  <c:v>0.1</c:v>
                </c:pt>
                <c:pt idx="8">
                  <c:v>0.05</c:v>
                </c:pt>
                <c:pt idx="9">
                  <c:v>0.18</c:v>
                </c:pt>
                <c:pt idx="10">
                  <c:v>0.22</c:v>
                </c:pt>
                <c:pt idx="11">
                  <c:v>0.17</c:v>
                </c:pt>
                <c:pt idx="12">
                  <c:v>0.23</c:v>
                </c:pt>
                <c:pt idx="13">
                  <c:v>0.28000000000000003</c:v>
                </c:pt>
                <c:pt idx="14">
                  <c:v>0.25</c:v>
                </c:pt>
                <c:pt idx="15">
                  <c:v>0.27</c:v>
                </c:pt>
                <c:pt idx="16">
                  <c:v>0.23</c:v>
                </c:pt>
                <c:pt idx="17">
                  <c:v>0.18</c:v>
                </c:pt>
                <c:pt idx="18">
                  <c:v>0.17</c:v>
                </c:pt>
                <c:pt idx="19">
                  <c:v>0.14000000000000001</c:v>
                </c:pt>
                <c:pt idx="20">
                  <c:v>0.14000000000000001</c:v>
                </c:pt>
                <c:pt idx="21">
                  <c:v>0.125</c:v>
                </c:pt>
                <c:pt idx="22">
                  <c:v>0.1</c:v>
                </c:pt>
                <c:pt idx="23">
                  <c:v>7.4999999999999997E-2</c:v>
                </c:pt>
                <c:pt idx="24">
                  <c:v>7.4999999999999997E-2</c:v>
                </c:pt>
                <c:pt idx="25">
                  <c:v>7.4999999999999997E-2</c:v>
                </c:pt>
                <c:pt idx="26">
                  <c:v>0.155</c:v>
                </c:pt>
                <c:pt idx="27">
                  <c:v>7.4999999999999997E-2</c:v>
                </c:pt>
                <c:pt idx="28">
                  <c:v>7.4999999999999997E-2</c:v>
                </c:pt>
                <c:pt idx="29">
                  <c:v>7.4999999999999997E-2</c:v>
                </c:pt>
                <c:pt idx="30">
                  <c:v>7.4999999999999997E-2</c:v>
                </c:pt>
                <c:pt idx="31">
                  <c:v>7.4999999999999997E-2</c:v>
                </c:pt>
                <c:pt idx="32">
                  <c:v>7.4999999999999997E-2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4"/>
          <c:order val="3"/>
          <c:tx>
            <c:strRef>
              <c:f>'7'!$F$27</c:f>
              <c:strCache>
                <c:ptCount val="1"/>
                <c:pt idx="0">
                  <c:v>Kuwait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'7'!$F$28:$F$63</c:f>
              <c:numCache>
                <c:formatCode>0.000</c:formatCode>
                <c:ptCount val="36"/>
                <c:pt idx="0">
                  <c:v>0.25</c:v>
                </c:pt>
                <c:pt idx="1">
                  <c:v>0.25</c:v>
                </c:pt>
                <c:pt idx="2">
                  <c:v>0.25</c:v>
                </c:pt>
                <c:pt idx="3">
                  <c:v>0.25</c:v>
                </c:pt>
                <c:pt idx="4">
                  <c:v>0.25</c:v>
                </c:pt>
                <c:pt idx="5">
                  <c:v>0.25</c:v>
                </c:pt>
                <c:pt idx="6">
                  <c:v>0.25</c:v>
                </c:pt>
                <c:pt idx="7">
                  <c:v>0.25</c:v>
                </c:pt>
                <c:pt idx="8">
                  <c:v>0.25</c:v>
                </c:pt>
                <c:pt idx="9">
                  <c:v>0.25</c:v>
                </c:pt>
                <c:pt idx="10">
                  <c:v>0.25</c:v>
                </c:pt>
                <c:pt idx="11">
                  <c:v>0.25</c:v>
                </c:pt>
                <c:pt idx="12">
                  <c:v>0.25</c:v>
                </c:pt>
                <c:pt idx="13">
                  <c:v>0.25</c:v>
                </c:pt>
                <c:pt idx="14">
                  <c:v>0.25</c:v>
                </c:pt>
                <c:pt idx="15">
                  <c:v>0.25</c:v>
                </c:pt>
                <c:pt idx="16">
                  <c:v>0.25</c:v>
                </c:pt>
                <c:pt idx="17">
                  <c:v>0.25</c:v>
                </c:pt>
                <c:pt idx="18">
                  <c:v>0.25</c:v>
                </c:pt>
                <c:pt idx="19">
                  <c:v>0.25</c:v>
                </c:pt>
                <c:pt idx="20">
                  <c:v>0.25</c:v>
                </c:pt>
                <c:pt idx="21">
                  <c:v>0.25</c:v>
                </c:pt>
                <c:pt idx="22">
                  <c:v>0.25</c:v>
                </c:pt>
                <c:pt idx="23">
                  <c:v>0.25</c:v>
                </c:pt>
                <c:pt idx="24">
                  <c:v>0.25</c:v>
                </c:pt>
                <c:pt idx="25">
                  <c:v>0.25</c:v>
                </c:pt>
                <c:pt idx="26">
                  <c:v>0.25</c:v>
                </c:pt>
                <c:pt idx="27">
                  <c:v>0.25</c:v>
                </c:pt>
                <c:pt idx="28">
                  <c:v>0.25</c:v>
                </c:pt>
                <c:pt idx="29">
                  <c:v>0.25</c:v>
                </c:pt>
                <c:pt idx="30">
                  <c:v>0.25</c:v>
                </c:pt>
                <c:pt idx="31">
                  <c:v>0.25</c:v>
                </c:pt>
                <c:pt idx="32">
                  <c:v>0.25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0"/>
          <c:order val="4"/>
          <c:tx>
            <c:strRef>
              <c:f>'7'!$B$27</c:f>
              <c:strCache>
                <c:ptCount val="1"/>
                <c:pt idx="0">
                  <c:v>Iran</c:v>
                </c:pt>
              </c:strCache>
            </c:strRef>
          </c:tx>
          <c:spPr>
            <a:solidFill>
              <a:schemeClr val="accent3">
                <a:lumMod val="40000"/>
                <a:lumOff val="60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'7'!$B$28:$B$63</c:f>
              <c:numCache>
                <c:formatCode>0.000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0.02</c:v>
                </c:pt>
                <c:pt idx="18">
                  <c:v>7.8E-2</c:v>
                </c:pt>
                <c:pt idx="19">
                  <c:v>0.28000000000000003</c:v>
                </c:pt>
                <c:pt idx="20">
                  <c:v>0.4</c:v>
                </c:pt>
                <c:pt idx="21">
                  <c:v>0.4</c:v>
                </c:pt>
                <c:pt idx="22">
                  <c:v>1.1000000000000001</c:v>
                </c:pt>
                <c:pt idx="23">
                  <c:v>1.2</c:v>
                </c:pt>
                <c:pt idx="24">
                  <c:v>1.1499999999999999</c:v>
                </c:pt>
                <c:pt idx="25">
                  <c:v>1.1499999999999999</c:v>
                </c:pt>
                <c:pt idx="26">
                  <c:v>1.2</c:v>
                </c:pt>
                <c:pt idx="27">
                  <c:v>1.3</c:v>
                </c:pt>
                <c:pt idx="28">
                  <c:v>1.5</c:v>
                </c:pt>
                <c:pt idx="29">
                  <c:v>1.6</c:v>
                </c:pt>
                <c:pt idx="30">
                  <c:v>1.7</c:v>
                </c:pt>
                <c:pt idx="31">
                  <c:v>1.7</c:v>
                </c:pt>
                <c:pt idx="32">
                  <c:v>1.7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5"/>
          <c:order val="5"/>
          <c:tx>
            <c:v>Saudi Arabia</c:v>
          </c:tx>
          <c:spPr>
            <a:solidFill>
              <a:schemeClr val="accent3">
                <a:lumMod val="50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'7'!$G$28:$G$63</c:f>
              <c:numCache>
                <c:formatCode>0.000</c:formatCode>
                <c:ptCount val="36"/>
                <c:pt idx="0">
                  <c:v>0.25</c:v>
                </c:pt>
                <c:pt idx="1">
                  <c:v>0.25</c:v>
                </c:pt>
                <c:pt idx="2">
                  <c:v>0.25</c:v>
                </c:pt>
                <c:pt idx="3">
                  <c:v>0.25</c:v>
                </c:pt>
                <c:pt idx="4">
                  <c:v>0.25</c:v>
                </c:pt>
                <c:pt idx="5">
                  <c:v>0.25</c:v>
                </c:pt>
                <c:pt idx="6">
                  <c:v>0.25</c:v>
                </c:pt>
                <c:pt idx="7">
                  <c:v>0.25</c:v>
                </c:pt>
                <c:pt idx="8">
                  <c:v>0.25</c:v>
                </c:pt>
                <c:pt idx="9">
                  <c:v>0.25</c:v>
                </c:pt>
                <c:pt idx="10">
                  <c:v>0.25</c:v>
                </c:pt>
                <c:pt idx="11">
                  <c:v>0.25</c:v>
                </c:pt>
                <c:pt idx="12">
                  <c:v>0.25</c:v>
                </c:pt>
                <c:pt idx="13">
                  <c:v>0.25</c:v>
                </c:pt>
                <c:pt idx="14">
                  <c:v>0.25</c:v>
                </c:pt>
                <c:pt idx="15">
                  <c:v>0.25</c:v>
                </c:pt>
                <c:pt idx="16">
                  <c:v>0.25</c:v>
                </c:pt>
                <c:pt idx="17">
                  <c:v>0.25</c:v>
                </c:pt>
                <c:pt idx="18">
                  <c:v>0.25</c:v>
                </c:pt>
                <c:pt idx="19">
                  <c:v>0.25</c:v>
                </c:pt>
                <c:pt idx="20">
                  <c:v>0.25</c:v>
                </c:pt>
                <c:pt idx="21">
                  <c:v>0.25</c:v>
                </c:pt>
                <c:pt idx="22">
                  <c:v>0.25</c:v>
                </c:pt>
                <c:pt idx="23">
                  <c:v>0.25</c:v>
                </c:pt>
                <c:pt idx="24">
                  <c:v>0.31774193548000002</c:v>
                </c:pt>
                <c:pt idx="25">
                  <c:v>0.44285714286</c:v>
                </c:pt>
                <c:pt idx="26">
                  <c:v>0.25</c:v>
                </c:pt>
                <c:pt idx="27">
                  <c:v>0.25</c:v>
                </c:pt>
                <c:pt idx="28">
                  <c:v>0.25</c:v>
                </c:pt>
                <c:pt idx="29">
                  <c:v>0.25</c:v>
                </c:pt>
                <c:pt idx="30">
                  <c:v>0.25</c:v>
                </c:pt>
                <c:pt idx="31">
                  <c:v>0.25</c:v>
                </c:pt>
                <c:pt idx="32">
                  <c:v>1.6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9"/>
          <c:order val="6"/>
          <c:tx>
            <c:strRef>
              <c:f>'7'!$H$27</c:f>
              <c:strCache>
                <c:ptCount val="1"/>
                <c:pt idx="0">
                  <c:v>Venezuela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val>
            <c:numRef>
              <c:f>'7'!$H$28:$H$63</c:f>
              <c:numCache>
                <c:formatCode>0.000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0.1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6"/>
          <c:order val="7"/>
          <c:tx>
            <c:strRef>
              <c:f>'7'!$L$27</c:f>
              <c:strCache>
                <c:ptCount val="1"/>
                <c:pt idx="0">
                  <c:v>Canada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val>
            <c:numRef>
              <c:f>'7'!$L$28:$L$63</c:f>
              <c:numCache>
                <c:formatCode>0.000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0.192</c:v>
                </c:pt>
                <c:pt idx="3">
                  <c:v>0.42499999999999999</c:v>
                </c:pt>
                <c:pt idx="4">
                  <c:v>0.36499999999999999</c:v>
                </c:pt>
                <c:pt idx="5">
                  <c:v>0.29499999999999998</c:v>
                </c:pt>
                <c:pt idx="6">
                  <c:v>0.22</c:v>
                </c:pt>
                <c:pt idx="7">
                  <c:v>0.13</c:v>
                </c:pt>
                <c:pt idx="8">
                  <c:v>0.17499999999999999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</c:v>
                </c:pt>
                <c:pt idx="13">
                  <c:v>0.17</c:v>
                </c:pt>
                <c:pt idx="14">
                  <c:v>0.249</c:v>
                </c:pt>
                <c:pt idx="15">
                  <c:v>0</c:v>
                </c:pt>
                <c:pt idx="16">
                  <c:v>0</c:v>
                </c:pt>
                <c:pt idx="17">
                  <c:v>0.11700000000000001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0.11899999999999999</c:v>
                </c:pt>
                <c:pt idx="23">
                  <c:v>5.0999999999999997E-2</c:v>
                </c:pt>
                <c:pt idx="24">
                  <c:v>0.04</c:v>
                </c:pt>
                <c:pt idx="25">
                  <c:v>0.04</c:v>
                </c:pt>
                <c:pt idx="26">
                  <c:v>0.04</c:v>
                </c:pt>
                <c:pt idx="27">
                  <c:v>7.4999999999999997E-2</c:v>
                </c:pt>
                <c:pt idx="28">
                  <c:v>0.04</c:v>
                </c:pt>
                <c:pt idx="29">
                  <c:v>0.04</c:v>
                </c:pt>
                <c:pt idx="30">
                  <c:v>0.02</c:v>
                </c:pt>
                <c:pt idx="31">
                  <c:v>0</c:v>
                </c:pt>
                <c:pt idx="32">
                  <c:v>0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8"/>
          <c:order val="8"/>
          <c:tx>
            <c:strRef>
              <c:f>'7'!$M$27</c:f>
              <c:strCache>
                <c:ptCount val="1"/>
                <c:pt idx="0">
                  <c:v>United States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</c:spPr>
          <c:invertIfNegative val="0"/>
          <c:dPt>
            <c:idx val="19"/>
            <c:invertIfNegative val="0"/>
            <c:bubble3D val="0"/>
          </c:dPt>
          <c:val>
            <c:numRef>
              <c:f>'7'!$M$28:$M$63</c:f>
              <c:numCache>
                <c:formatCode>0.000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0.27700000000000002</c:v>
                </c:pt>
                <c:pt idx="8">
                  <c:v>1.6E-2</c:v>
                </c:pt>
                <c:pt idx="9">
                  <c:v>0.27100000000000002</c:v>
                </c:pt>
                <c:pt idx="10">
                  <c:v>0</c:v>
                </c:pt>
                <c:pt idx="11">
                  <c:v>0.03</c:v>
                </c:pt>
                <c:pt idx="12">
                  <c:v>4.9000000000000002E-2</c:v>
                </c:pt>
                <c:pt idx="13">
                  <c:v>4.9000000000000002E-2</c:v>
                </c:pt>
                <c:pt idx="14">
                  <c:v>4.9000000000000002E-2</c:v>
                </c:pt>
                <c:pt idx="15">
                  <c:v>0.13600000000000001</c:v>
                </c:pt>
                <c:pt idx="16">
                  <c:v>0.115</c:v>
                </c:pt>
                <c:pt idx="17">
                  <c:v>6.4000000000000001E-2</c:v>
                </c:pt>
                <c:pt idx="18">
                  <c:v>0</c:v>
                </c:pt>
                <c:pt idx="19">
                  <c:v>1.2E-2</c:v>
                </c:pt>
                <c:pt idx="20">
                  <c:v>0.08</c:v>
                </c:pt>
                <c:pt idx="21">
                  <c:v>0.16</c:v>
                </c:pt>
                <c:pt idx="22">
                  <c:v>0</c:v>
                </c:pt>
                <c:pt idx="23">
                  <c:v>0.13100000000000001</c:v>
                </c:pt>
                <c:pt idx="24">
                  <c:v>0.126</c:v>
                </c:pt>
                <c:pt idx="25">
                  <c:v>0.29199999999999998</c:v>
                </c:pt>
                <c:pt idx="26">
                  <c:v>0.11600000000000001</c:v>
                </c:pt>
                <c:pt idx="27">
                  <c:v>5.1999999999999998E-2</c:v>
                </c:pt>
                <c:pt idx="28">
                  <c:v>5.8000000000000003E-2</c:v>
                </c:pt>
                <c:pt idx="29">
                  <c:v>6.4000000000000001E-2</c:v>
                </c:pt>
                <c:pt idx="30">
                  <c:v>0.42199999999999999</c:v>
                </c:pt>
                <c:pt idx="31">
                  <c:v>0</c:v>
                </c:pt>
                <c:pt idx="32">
                  <c:v>9.1999999999999998E-2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7"/>
          <c:order val="9"/>
          <c:tx>
            <c:strRef>
              <c:f>'7'!$N$27</c:f>
              <c:strCache>
                <c:ptCount val="1"/>
                <c:pt idx="0">
                  <c:v>other non-OPEC</c:v>
                </c:pt>
              </c:strCache>
            </c:strRef>
          </c:tx>
          <c:spPr>
            <a:solidFill>
              <a:schemeClr val="bg2">
                <a:lumMod val="40000"/>
                <a:lumOff val="60000"/>
              </a:schemeClr>
            </a:solidFill>
            <a:ln>
              <a:noFill/>
            </a:ln>
          </c:spPr>
          <c:invertIfNegative val="0"/>
          <c:val>
            <c:numRef>
              <c:f>'7'!$N$28:$N$63</c:f>
              <c:numCache>
                <c:formatCode>0.000</c:formatCode>
                <c:ptCount val="36"/>
                <c:pt idx="0">
                  <c:v>0.30887096774</c:v>
                </c:pt>
                <c:pt idx="1">
                  <c:v>0.20714285714</c:v>
                </c:pt>
                <c:pt idx="2">
                  <c:v>0.185</c:v>
                </c:pt>
                <c:pt idx="3">
                  <c:v>0.19633333332999997</c:v>
                </c:pt>
                <c:pt idx="4">
                  <c:v>0.18500000000000005</c:v>
                </c:pt>
                <c:pt idx="5">
                  <c:v>0.17833333333000001</c:v>
                </c:pt>
                <c:pt idx="6">
                  <c:v>0.19241935483999997</c:v>
                </c:pt>
                <c:pt idx="7">
                  <c:v>0.17699999999999994</c:v>
                </c:pt>
                <c:pt idx="8">
                  <c:v>0.312</c:v>
                </c:pt>
                <c:pt idx="9">
                  <c:v>0.21532258064999998</c:v>
                </c:pt>
                <c:pt idx="10">
                  <c:v>0.22500000000000001</c:v>
                </c:pt>
                <c:pt idx="11">
                  <c:v>0.48798387096999996</c:v>
                </c:pt>
                <c:pt idx="12">
                  <c:v>0.16677419355000001</c:v>
                </c:pt>
                <c:pt idx="13">
                  <c:v>0.20112500000000005</c:v>
                </c:pt>
                <c:pt idx="14">
                  <c:v>0.15550000000000003</c:v>
                </c:pt>
                <c:pt idx="15">
                  <c:v>0.13550000000000001</c:v>
                </c:pt>
                <c:pt idx="16">
                  <c:v>0.1255</c:v>
                </c:pt>
                <c:pt idx="17">
                  <c:v>0.1255</c:v>
                </c:pt>
                <c:pt idx="18">
                  <c:v>0.13548387097</c:v>
                </c:pt>
                <c:pt idx="19">
                  <c:v>0.13094354839</c:v>
                </c:pt>
                <c:pt idx="20">
                  <c:v>0.15400000000000003</c:v>
                </c:pt>
                <c:pt idx="21">
                  <c:v>0.10514516128999998</c:v>
                </c:pt>
                <c:pt idx="22">
                  <c:v>0.14600000000000002</c:v>
                </c:pt>
                <c:pt idx="23">
                  <c:v>0.20174193548000002</c:v>
                </c:pt>
                <c:pt idx="24">
                  <c:v>8.8999999999999996E-2</c:v>
                </c:pt>
                <c:pt idx="25">
                  <c:v>0.25399999999999995</c:v>
                </c:pt>
                <c:pt idx="26">
                  <c:v>7.9999999999999974E-2</c:v>
                </c:pt>
                <c:pt idx="27">
                  <c:v>0.10000000000000003</c:v>
                </c:pt>
                <c:pt idx="28">
                  <c:v>0.2</c:v>
                </c:pt>
                <c:pt idx="29">
                  <c:v>0.13499999999999998</c:v>
                </c:pt>
                <c:pt idx="30">
                  <c:v>0.14499999999999996</c:v>
                </c:pt>
                <c:pt idx="31">
                  <c:v>8.8999999999999996E-2</c:v>
                </c:pt>
                <c:pt idx="32">
                  <c:v>6.4000000000000001E-2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8"/>
        <c:overlap val="100"/>
        <c:axId val="501583744"/>
        <c:axId val="501584304"/>
      </c:barChart>
      <c:dateAx>
        <c:axId val="501583744"/>
        <c:scaling>
          <c:orientation val="minMax"/>
        </c:scaling>
        <c:delete val="0"/>
        <c:axPos val="b"/>
        <c:numFmt formatCode="mmm\ yyyy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501584304"/>
        <c:crosses val="autoZero"/>
        <c:auto val="1"/>
        <c:lblOffset val="100"/>
        <c:baseTimeUnit val="months"/>
        <c:majorUnit val="12"/>
        <c:majorTimeUnit val="months"/>
        <c:minorUnit val="1"/>
        <c:minorTimeUnit val="months"/>
      </c:dateAx>
      <c:valAx>
        <c:axId val="501584304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.0" sourceLinked="0"/>
        <c:majorTickMark val="out"/>
        <c:minorTickMark val="none"/>
        <c:tickLblPos val="nextTo"/>
        <c:spPr>
          <a:ln>
            <a:noFill/>
          </a:ln>
        </c:spPr>
        <c:crossAx val="501583744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0988" l="0.70000000000000062" r="0.70000000000000062" t="0.75000000000000988" header="0.30000000000000032" footer="0.30000000000000032"/>
    <c:pageSetup orientation="landscape"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838363954505687"/>
          <c:y val="0.13419101198997851"/>
          <c:w val="0.83564413823272088"/>
          <c:h val="0.70156970790583006"/>
        </c:manualLayout>
      </c:layout>
      <c:barChart>
        <c:barDir val="col"/>
        <c:grouping val="stacked"/>
        <c:varyColors val="0"/>
        <c:ser>
          <c:idx val="2"/>
          <c:order val="0"/>
          <c:tx>
            <c:strRef>
              <c:f>'8'!$B$27</c:f>
              <c:strCache>
                <c:ptCount val="1"/>
                <c:pt idx="0">
                  <c:v>Non-OECD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'8'!$I$25:$L$25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'8'!$I$27:$L$27</c:f>
              <c:numCache>
                <c:formatCode>0.000</c:formatCode>
                <c:ptCount val="4"/>
                <c:pt idx="0">
                  <c:v>1.1181711939999985</c:v>
                </c:pt>
                <c:pt idx="1">
                  <c:v>1.174690960999996</c:v>
                </c:pt>
                <c:pt idx="2">
                  <c:v>1.0132207160000064</c:v>
                </c:pt>
                <c:pt idx="3">
                  <c:v>1.0963209319999976</c:v>
                </c:pt>
              </c:numCache>
            </c:numRef>
          </c:val>
          <c:extLst/>
        </c:ser>
        <c:ser>
          <c:idx val="1"/>
          <c:order val="1"/>
          <c:tx>
            <c:strRef>
              <c:f>'8'!$B$26</c:f>
              <c:strCache>
                <c:ptCount val="1"/>
                <c:pt idx="0">
                  <c:v>OECD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'8'!$I$25:$L$25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'8'!$I$26:$L$26</c:f>
              <c:numCache>
                <c:formatCode>0.000</c:formatCode>
                <c:ptCount val="4"/>
                <c:pt idx="0">
                  <c:v>0.50670726300000268</c:v>
                </c:pt>
                <c:pt idx="1">
                  <c:v>0.22010074399999979</c:v>
                </c:pt>
                <c:pt idx="2">
                  <c:v>-0.18175677899999698</c:v>
                </c:pt>
                <c:pt idx="3">
                  <c:v>0.20977969199999791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01590464"/>
        <c:axId val="501591024"/>
      </c:barChart>
      <c:lineChart>
        <c:grouping val="stacked"/>
        <c:varyColors val="0"/>
        <c:ser>
          <c:idx val="3"/>
          <c:order val="2"/>
          <c:tx>
            <c:strRef>
              <c:f>'8'!$B$28</c:f>
              <c:strCache>
                <c:ptCount val="1"/>
                <c:pt idx="0">
                  <c:v>World Total 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2"/>
              <c:layout>
                <c:manualLayout>
                  <c:x val="-6.8609530449921047E-2"/>
                  <c:y val="-7.034597297260983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0" rIns="38100" bIns="0" anchor="ctr">
                <a:spAutoFit/>
              </a:bodyPr>
              <a:lstStyle/>
              <a:p>
                <a:pPr>
                  <a:defRPr sz="900" b="1" i="0" baseline="0">
                    <a:solidFill>
                      <a:schemeClr val="tx1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layout/>
                <c15:showLeaderLines val="0"/>
              </c:ext>
            </c:extLst>
          </c:dLbls>
          <c:cat>
            <c:numRef>
              <c:f>'8'!$I$25:$L$25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'8'!$I$28:$L$28</c:f>
              <c:numCache>
                <c:formatCode>0.0</c:formatCode>
                <c:ptCount val="4"/>
                <c:pt idx="0">
                  <c:v>1.6248784569999941</c:v>
                </c:pt>
                <c:pt idx="1">
                  <c:v>1.3947917050000029</c:v>
                </c:pt>
                <c:pt idx="2">
                  <c:v>0.83146394099999554</c:v>
                </c:pt>
                <c:pt idx="3">
                  <c:v>1.3061006199999952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590464"/>
        <c:axId val="501591024"/>
      </c:lineChart>
      <c:scatterChart>
        <c:scatterStyle val="lineMarker"/>
        <c:varyColors val="0"/>
        <c:ser>
          <c:idx val="5"/>
          <c:order val="3"/>
          <c:tx>
            <c:strRef>
              <c:f>'8'!$B$82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'8'!$A$83:$A$84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'8'!$B$83:$B$84</c:f>
              <c:numCache>
                <c:formatCode>0.00</c:formatCode>
                <c:ptCount val="2"/>
                <c:pt idx="0">
                  <c:v>-2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1592144"/>
        <c:axId val="501591584"/>
      </c:scatterChart>
      <c:catAx>
        <c:axId val="501590464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1591024"/>
        <c:crosses val="autoZero"/>
        <c:auto val="1"/>
        <c:lblAlgn val="ctr"/>
        <c:lblOffset val="100"/>
        <c:tickLblSkip val="1"/>
        <c:noMultiLvlLbl val="0"/>
      </c:catAx>
      <c:valAx>
        <c:axId val="501591024"/>
        <c:scaling>
          <c:orientation val="minMax"/>
          <c:max val="3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1590464"/>
        <c:crosses val="autoZero"/>
        <c:crossBetween val="between"/>
        <c:majorUnit val="0.5"/>
        <c:minorUnit val="0.5"/>
      </c:valAx>
      <c:valAx>
        <c:axId val="501591584"/>
        <c:scaling>
          <c:orientation val="minMax"/>
          <c:max val="4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501592144"/>
        <c:crosses val="max"/>
        <c:crossBetween val="midCat"/>
      </c:valAx>
      <c:valAx>
        <c:axId val="50159214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015915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1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302358546645083"/>
          <c:y val="0.13950412448443944"/>
          <c:w val="0.77744100723443987"/>
          <c:h val="0.69332395950506176"/>
        </c:manualLayout>
      </c:layout>
      <c:lineChart>
        <c:grouping val="standard"/>
        <c:varyColors val="0"/>
        <c:ser>
          <c:idx val="0"/>
          <c:order val="0"/>
          <c:tx>
            <c:strRef>
              <c:f>'8'!$C$31</c:f>
              <c:strCache>
                <c:ptCount val="1"/>
                <c:pt idx="0">
                  <c:v>monthly history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'8'!$A$32:$A$80</c:f>
              <c:numCache>
                <c:formatCode>General</c:formatCode>
                <c:ptCount val="49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'8'!$C$32:$C$80</c:f>
              <c:numCache>
                <c:formatCode>0.000</c:formatCode>
                <c:ptCount val="49"/>
                <c:pt idx="0">
                  <c:v>95.094427108999994</c:v>
                </c:pt>
                <c:pt idx="1">
                  <c:v>97.262956349000007</c:v>
                </c:pt>
                <c:pt idx="2">
                  <c:v>98.641483432000001</c:v>
                </c:pt>
                <c:pt idx="3">
                  <c:v>96.597367129000006</c:v>
                </c:pt>
                <c:pt idx="4">
                  <c:v>99.032926771999996</c:v>
                </c:pt>
                <c:pt idx="5">
                  <c:v>100.4797439</c:v>
                </c:pt>
                <c:pt idx="6">
                  <c:v>98.594139330999994</c:v>
                </c:pt>
                <c:pt idx="7">
                  <c:v>98.971029021999996</c:v>
                </c:pt>
                <c:pt idx="8">
                  <c:v>99.844280961999999</c:v>
                </c:pt>
                <c:pt idx="9">
                  <c:v>98.423879397999997</c:v>
                </c:pt>
                <c:pt idx="10">
                  <c:v>100.94695572000001</c:v>
                </c:pt>
                <c:pt idx="11">
                  <c:v>99.165347150000002</c:v>
                </c:pt>
                <c:pt idx="12">
                  <c:v>98.244272465999998</c:v>
                </c:pt>
                <c:pt idx="13">
                  <c:v>99.686296576999993</c:v>
                </c:pt>
                <c:pt idx="14">
                  <c:v>99.958531574999995</c:v>
                </c:pt>
                <c:pt idx="15">
                  <c:v>98.910768063000006</c:v>
                </c:pt>
                <c:pt idx="16">
                  <c:v>99.074286870999998</c:v>
                </c:pt>
                <c:pt idx="17">
                  <c:v>100.94862379999999</c:v>
                </c:pt>
                <c:pt idx="18">
                  <c:v>100.81746857</c:v>
                </c:pt>
                <c:pt idx="19">
                  <c:v>101.14514751</c:v>
                </c:pt>
                <c:pt idx="20">
                  <c:v>99.724549581999995</c:v>
                </c:pt>
                <c:pt idx="21">
                  <c:v>100.16579822999999</c:v>
                </c:pt>
                <c:pt idx="22">
                  <c:v>100.75827898</c:v>
                </c:pt>
                <c:pt idx="23">
                  <c:v>100.35738068000001</c:v>
                </c:pt>
                <c:pt idx="24">
                  <c:v>99.382883238000005</c:v>
                </c:pt>
                <c:pt idx="25">
                  <c:v>100.97117487</c:v>
                </c:pt>
                <c:pt idx="26">
                  <c:v>99.231395809999995</c:v>
                </c:pt>
                <c:pt idx="27">
                  <c:v>100.36167469</c:v>
                </c:pt>
                <c:pt idx="28">
                  <c:v>99.497043533999999</c:v>
                </c:pt>
                <c:pt idx="29">
                  <c:v>101.07368766</c:v>
                </c:pt>
                <c:pt idx="30">
                  <c:v>101.59540948</c:v>
                </c:pt>
                <c:pt idx="31">
                  <c:v>100.96936284</c:v>
                </c:pt>
                <c:pt idx="32">
                  <c:v>101.64315286999999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'8'!$D$31</c:f>
              <c:strCache>
                <c:ptCount val="1"/>
                <c:pt idx="0">
                  <c:v>monthly forecast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'8'!$A$32:$A$80</c:f>
              <c:numCache>
                <c:formatCode>General</c:formatCode>
                <c:ptCount val="49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'8'!$D$32:$D$80</c:f>
              <c:numCache>
                <c:formatCode>0.000</c:formatCode>
                <c:ptCount val="49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101.64315286999999</c:v>
                </c:pt>
                <c:pt idx="33">
                  <c:v>100.65263767</c:v>
                </c:pt>
                <c:pt idx="34">
                  <c:v>101.59798205</c:v>
                </c:pt>
                <c:pt idx="35">
                  <c:v>102.86897397</c:v>
                </c:pt>
                <c:pt idx="36">
                  <c:v>99.685040361000006</c:v>
                </c:pt>
                <c:pt idx="37">
                  <c:v>102.43385331</c:v>
                </c:pt>
                <c:pt idx="38">
                  <c:v>101.35718672</c:v>
                </c:pt>
                <c:pt idx="39">
                  <c:v>101.08269462</c:v>
                </c:pt>
                <c:pt idx="40">
                  <c:v>101.00181189</c:v>
                </c:pt>
                <c:pt idx="41">
                  <c:v>102.60024771</c:v>
                </c:pt>
                <c:pt idx="42">
                  <c:v>102.6842193</c:v>
                </c:pt>
                <c:pt idx="43">
                  <c:v>102.47516892</c:v>
                </c:pt>
                <c:pt idx="44">
                  <c:v>102.98131893</c:v>
                </c:pt>
                <c:pt idx="45">
                  <c:v>102.05735274</c:v>
                </c:pt>
                <c:pt idx="46">
                  <c:v>102.95460538</c:v>
                </c:pt>
                <c:pt idx="47">
                  <c:v>104.20106487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'8'!$E$31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'8'!$E$32:$E$79</c:f>
              <c:numCache>
                <c:formatCode>0.000</c:formatCode>
                <c:ptCount val="48"/>
                <c:pt idx="1">
                  <c:v>98.587878022833323</c:v>
                </c:pt>
                <c:pt idx="2">
                  <c:v>98.587878022833323</c:v>
                </c:pt>
                <c:pt idx="3">
                  <c:v>98.587878022833323</c:v>
                </c:pt>
                <c:pt idx="4">
                  <c:v>98.587878022833323</c:v>
                </c:pt>
                <c:pt idx="5">
                  <c:v>98.587878022833323</c:v>
                </c:pt>
                <c:pt idx="6">
                  <c:v>98.587878022833323</c:v>
                </c:pt>
                <c:pt idx="7">
                  <c:v>98.587878022833323</c:v>
                </c:pt>
                <c:pt idx="8">
                  <c:v>98.587878022833323</c:v>
                </c:pt>
                <c:pt idx="9">
                  <c:v>98.587878022833323</c:v>
                </c:pt>
                <c:pt idx="10">
                  <c:v>98.587878022833323</c:v>
                </c:pt>
                <c:pt idx="13">
                  <c:v>99.982616908666657</c:v>
                </c:pt>
                <c:pt idx="14">
                  <c:v>99.982616908666657</c:v>
                </c:pt>
                <c:pt idx="15">
                  <c:v>99.982616908666657</c:v>
                </c:pt>
                <c:pt idx="16">
                  <c:v>99.982616908666657</c:v>
                </c:pt>
                <c:pt idx="17">
                  <c:v>99.982616908666657</c:v>
                </c:pt>
                <c:pt idx="18">
                  <c:v>99.982616908666657</c:v>
                </c:pt>
                <c:pt idx="19">
                  <c:v>99.982616908666657</c:v>
                </c:pt>
                <c:pt idx="20">
                  <c:v>99.982616908666657</c:v>
                </c:pt>
                <c:pt idx="21">
                  <c:v>99.982616908666657</c:v>
                </c:pt>
                <c:pt idx="22">
                  <c:v>99.982616908666657</c:v>
                </c:pt>
                <c:pt idx="25">
                  <c:v>100.82044822350001</c:v>
                </c:pt>
                <c:pt idx="26">
                  <c:v>100.82044822350001</c:v>
                </c:pt>
                <c:pt idx="27">
                  <c:v>100.82044822350001</c:v>
                </c:pt>
                <c:pt idx="28">
                  <c:v>100.82044822350001</c:v>
                </c:pt>
                <c:pt idx="29">
                  <c:v>100.82044822350001</c:v>
                </c:pt>
                <c:pt idx="30">
                  <c:v>100.82044822350001</c:v>
                </c:pt>
                <c:pt idx="31">
                  <c:v>100.82044822350001</c:v>
                </c:pt>
                <c:pt idx="32">
                  <c:v>100.82044822350001</c:v>
                </c:pt>
                <c:pt idx="33">
                  <c:v>100.82044822350001</c:v>
                </c:pt>
                <c:pt idx="34">
                  <c:v>100.82044822350001</c:v>
                </c:pt>
                <c:pt idx="37">
                  <c:v>102.12621372925001</c:v>
                </c:pt>
                <c:pt idx="38">
                  <c:v>102.12621372925001</c:v>
                </c:pt>
                <c:pt idx="39">
                  <c:v>102.12621372925001</c:v>
                </c:pt>
                <c:pt idx="40">
                  <c:v>102.12621372925001</c:v>
                </c:pt>
                <c:pt idx="41">
                  <c:v>102.12621372925001</c:v>
                </c:pt>
                <c:pt idx="42">
                  <c:v>102.12621372925001</c:v>
                </c:pt>
                <c:pt idx="43">
                  <c:v>102.12621372925001</c:v>
                </c:pt>
                <c:pt idx="44">
                  <c:v>102.12621372925001</c:v>
                </c:pt>
                <c:pt idx="45">
                  <c:v>102.12621372925001</c:v>
                </c:pt>
                <c:pt idx="46">
                  <c:v>102.12621372925001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1596064"/>
        <c:axId val="501596624"/>
      </c:lineChart>
      <c:catAx>
        <c:axId val="5015960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1596624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501596624"/>
        <c:scaling>
          <c:orientation val="minMax"/>
          <c:max val="110"/>
          <c:min val="8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1596064"/>
        <c:crosses val="autoZero"/>
        <c:crossBetween val="midCat"/>
        <c:majorUnit val="5"/>
        <c:minorUnit val="0.5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4517411260251772"/>
          <c:y val="0.53080114985626792"/>
          <c:w val="0.53106361348057596"/>
          <c:h val="0.1734014498187726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1083770778652665E-2"/>
          <c:y val="0.1382274090738658"/>
          <c:w val="0.71179311733481121"/>
          <c:h val="0.71166166729158853"/>
        </c:manualLayout>
      </c:layout>
      <c:barChart>
        <c:barDir val="col"/>
        <c:grouping val="stacked"/>
        <c:varyColors val="0"/>
        <c:ser>
          <c:idx val="1"/>
          <c:order val="1"/>
          <c:tx>
            <c:strRef>
              <c:f>'9'!$B$28</c:f>
              <c:strCache>
                <c:ptCount val="1"/>
                <c:pt idx="0">
                  <c:v>United States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'9'!$I$28:$L$28</c:f>
              <c:numCache>
                <c:formatCode>0.0</c:formatCode>
                <c:ptCount val="4"/>
                <c:pt idx="0">
                  <c:v>0.27048886800000105</c:v>
                </c:pt>
                <c:pt idx="1">
                  <c:v>0.5467690989999987</c:v>
                </c:pt>
                <c:pt idx="2">
                  <c:v>3.7376579000000021E-2</c:v>
                </c:pt>
                <c:pt idx="3">
                  <c:v>0.2131617410000004</c:v>
                </c:pt>
              </c:numCache>
            </c:numRef>
          </c:val>
        </c:ser>
        <c:ser>
          <c:idx val="3"/>
          <c:order val="2"/>
          <c:tx>
            <c:strRef>
              <c:f>'9'!$B$33</c:f>
              <c:strCache>
                <c:ptCount val="1"/>
                <c:pt idx="0">
                  <c:v>Other OECD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'9'!$I$33:$L$33</c:f>
              <c:numCache>
                <c:formatCode>0.0</c:formatCode>
                <c:ptCount val="4"/>
                <c:pt idx="0">
                  <c:v>0.23621839500000164</c:v>
                </c:pt>
                <c:pt idx="1">
                  <c:v>-0.32666835499999891</c:v>
                </c:pt>
                <c:pt idx="2">
                  <c:v>-0.219133357999997</c:v>
                </c:pt>
                <c:pt idx="3">
                  <c:v>-3.3820490000024961E-3</c:v>
                </c:pt>
              </c:numCache>
            </c:numRef>
          </c:val>
        </c:ser>
        <c:ser>
          <c:idx val="0"/>
          <c:order val="3"/>
          <c:tx>
            <c:strRef>
              <c:f>'9'!$B$27</c:f>
              <c:strCache>
                <c:ptCount val="1"/>
                <c:pt idx="0">
                  <c:v>China</c:v>
                </c:pt>
              </c:strCache>
            </c:strRef>
          </c:tx>
          <c:spPr>
            <a:solidFill>
              <a:schemeClr val="accent5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'9'!$I$27:$L$27</c:f>
              <c:numCache>
                <c:formatCode>0.0</c:formatCode>
                <c:ptCount val="4"/>
                <c:pt idx="0">
                  <c:v>0.56844699999999904</c:v>
                </c:pt>
                <c:pt idx="1">
                  <c:v>0.50999999999999979</c:v>
                </c:pt>
                <c:pt idx="2">
                  <c:v>0.54534246600000102</c:v>
                </c:pt>
                <c:pt idx="3">
                  <c:v>0.47465753400000033</c:v>
                </c:pt>
              </c:numCache>
            </c:numRef>
          </c:val>
        </c:ser>
        <c:ser>
          <c:idx val="2"/>
          <c:order val="4"/>
          <c:tx>
            <c:strRef>
              <c:f>'9'!$B$29</c:f>
              <c:strCache>
                <c:ptCount val="1"/>
                <c:pt idx="0">
                  <c:v>India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'9'!$I$29:$L$29</c:f>
              <c:numCache>
                <c:formatCode>0.0</c:formatCode>
                <c:ptCount val="4"/>
                <c:pt idx="0">
                  <c:v>0.11129041090000058</c:v>
                </c:pt>
                <c:pt idx="1">
                  <c:v>0.22363835609999949</c:v>
                </c:pt>
                <c:pt idx="2">
                  <c:v>0.14509863000000056</c:v>
                </c:pt>
                <c:pt idx="3">
                  <c:v>0.19897260299999964</c:v>
                </c:pt>
              </c:numCache>
            </c:numRef>
          </c:val>
        </c:ser>
        <c:ser>
          <c:idx val="4"/>
          <c:order val="5"/>
          <c:tx>
            <c:strRef>
              <c:f>'9'!$B$30</c:f>
              <c:strCache>
                <c:ptCount val="1"/>
                <c:pt idx="0">
                  <c:v>Middle East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'9'!$I$30:$L$30</c:f>
              <c:numCache>
                <c:formatCode>0.0</c:formatCode>
                <c:ptCount val="4"/>
                <c:pt idx="0">
                  <c:v>8.8333143199999853E-2</c:v>
                </c:pt>
                <c:pt idx="1">
                  <c:v>5.9260147999999901E-3</c:v>
                </c:pt>
                <c:pt idx="2">
                  <c:v>0.14158088669999991</c:v>
                </c:pt>
                <c:pt idx="3">
                  <c:v>2.8751085499999718E-2</c:v>
                </c:pt>
              </c:numCache>
            </c:numRef>
          </c:val>
        </c:ser>
        <c:ser>
          <c:idx val="6"/>
          <c:order val="6"/>
          <c:tx>
            <c:strRef>
              <c:f>'9'!$B$34</c:f>
              <c:strCache>
                <c:ptCount val="1"/>
                <c:pt idx="0">
                  <c:v>Other non-OECD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 w="25400">
              <a:noFill/>
            </a:ln>
            <a:effectLst/>
          </c:spPr>
          <c:invertIfNegative val="0"/>
          <c:val>
            <c:numRef>
              <c:f>'9'!$I$34:$L$34</c:f>
              <c:numCache>
                <c:formatCode>0.0</c:formatCode>
                <c:ptCount val="4"/>
                <c:pt idx="0">
                  <c:v>0.35010063989999907</c:v>
                </c:pt>
                <c:pt idx="1">
                  <c:v>0.43512659009999766</c:v>
                </c:pt>
                <c:pt idx="2">
                  <c:v>0.18119873330000758</c:v>
                </c:pt>
                <c:pt idx="3">
                  <c:v>0.39393970949999613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02307056"/>
        <c:axId val="502307616"/>
      </c:barChart>
      <c:lineChart>
        <c:grouping val="standard"/>
        <c:varyColors val="0"/>
        <c:ser>
          <c:idx val="5"/>
          <c:order val="0"/>
          <c:tx>
            <c:v>World</c:v>
          </c:tx>
          <c:spPr>
            <a:ln w="28575" cap="rnd">
              <a:noFill/>
              <a:round/>
            </a:ln>
            <a:effectLst/>
          </c:spPr>
          <c:marker>
            <c:symbol val="dash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</a:ln>
              <a:effectLst/>
            </c:spPr>
          </c:marker>
          <c:dLbls>
            <c:dLbl>
              <c:idx val="1"/>
              <c:layout>
                <c:manualLayout>
                  <c:x val="-3.4363995861407814E-2"/>
                  <c:y val="-0.11973222097237846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3.4363995861407773E-2"/>
                  <c:y val="-9.592269716285464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'9'!$I$26:$L$26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'9'!$I$35:$L$35</c:f>
              <c:numCache>
                <c:formatCode>0.0</c:formatCode>
                <c:ptCount val="4"/>
                <c:pt idx="0">
                  <c:v>1.6248784569999941</c:v>
                </c:pt>
                <c:pt idx="1">
                  <c:v>1.3947917050000029</c:v>
                </c:pt>
                <c:pt idx="2">
                  <c:v>0.83146394099999554</c:v>
                </c:pt>
                <c:pt idx="3">
                  <c:v>1.3061006199999952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2307056"/>
        <c:axId val="502307616"/>
      </c:lineChart>
      <c:scatterChart>
        <c:scatterStyle val="lineMarker"/>
        <c:varyColors val="0"/>
        <c:ser>
          <c:idx val="7"/>
          <c:order val="7"/>
          <c:tx>
            <c:strRef>
              <c:f>'9'!$C$40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  <a:round/>
            </a:ln>
            <a:effectLst/>
          </c:spPr>
          <c:marker>
            <c:symbol val="none"/>
          </c:marker>
          <c:xVal>
            <c:numRef>
              <c:f>'9'!$B$41:$B$42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'9'!$C$41:$C$42</c:f>
              <c:numCache>
                <c:formatCode>0.00</c:formatCode>
                <c:ptCount val="2"/>
                <c:pt idx="0">
                  <c:v>0</c:v>
                </c:pt>
                <c:pt idx="1">
                  <c:v>2.5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2308736"/>
        <c:axId val="502308176"/>
      </c:scatterChart>
      <c:catAx>
        <c:axId val="502307056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502307616"/>
        <c:crosses val="autoZero"/>
        <c:auto val="1"/>
        <c:lblAlgn val="ctr"/>
        <c:lblOffset val="100"/>
        <c:noMultiLvlLbl val="0"/>
      </c:catAx>
      <c:valAx>
        <c:axId val="502307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502307056"/>
        <c:crosses val="autoZero"/>
        <c:crossBetween val="between"/>
      </c:valAx>
      <c:valAx>
        <c:axId val="502308176"/>
        <c:scaling>
          <c:orientation val="minMax"/>
          <c:max val="2"/>
          <c:min val="0"/>
        </c:scaling>
        <c:delete val="0"/>
        <c:axPos val="r"/>
        <c:numFmt formatCode="0.00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502308736"/>
        <c:crosses val="max"/>
        <c:crossBetween val="midCat"/>
      </c:valAx>
      <c:valAx>
        <c:axId val="5023087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023081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5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655475357247012"/>
          <c:y val="0.12235439320084991"/>
          <c:w val="0.78756014873140856"/>
          <c:h val="0.7235664291963505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'10'!$B$28</c:f>
              <c:strCache>
                <c:ptCount val="1"/>
                <c:pt idx="0">
                  <c:v>OPEC Countries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'10'!$I$28:$L$28</c:f>
              <c:numCache>
                <c:formatCode>0.00</c:formatCode>
                <c:ptCount val="4"/>
                <c:pt idx="0">
                  <c:v>-9.3487140999997109E-2</c:v>
                </c:pt>
                <c:pt idx="1">
                  <c:v>-7.6560413999999355E-2</c:v>
                </c:pt>
                <c:pt idx="2">
                  <c:v>-2.0743613280000019</c:v>
                </c:pt>
                <c:pt idx="3">
                  <c:v>-0.55188679199999768</c:v>
                </c:pt>
              </c:numCache>
            </c:numRef>
          </c:val>
        </c:ser>
        <c:ser>
          <c:idx val="1"/>
          <c:order val="1"/>
          <c:tx>
            <c:strRef>
              <c:f>'10'!$B$29</c:f>
              <c:strCache>
                <c:ptCount val="1"/>
                <c:pt idx="0">
                  <c:v>North America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'10'!$I$29:$L$29</c:f>
              <c:numCache>
                <c:formatCode>0.00</c:formatCode>
                <c:ptCount val="4"/>
                <c:pt idx="0">
                  <c:v>0.94980544309999715</c:v>
                </c:pt>
                <c:pt idx="1">
                  <c:v>2.4806102758000002</c:v>
                </c:pt>
                <c:pt idx="2">
                  <c:v>1.6664098242000023</c:v>
                </c:pt>
                <c:pt idx="3">
                  <c:v>1.6191754914999983</c:v>
                </c:pt>
              </c:numCache>
            </c:numRef>
          </c:val>
        </c:ser>
        <c:ser>
          <c:idx val="2"/>
          <c:order val="2"/>
          <c:tx>
            <c:strRef>
              <c:f>'10'!$B$33</c:f>
              <c:strCache>
                <c:ptCount val="1"/>
                <c:pt idx="0">
                  <c:v>Eurasia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'10'!$I$33:$L$33</c:f>
              <c:numCache>
                <c:formatCode>0.00</c:formatCode>
                <c:ptCount val="4"/>
                <c:pt idx="0">
                  <c:v>0.11315760150999843</c:v>
                </c:pt>
                <c:pt idx="1">
                  <c:v>0.26500547930000096</c:v>
                </c:pt>
                <c:pt idx="2">
                  <c:v>4.5489058290000273E-2</c:v>
                </c:pt>
                <c:pt idx="3">
                  <c:v>-6.3923924859999204E-2</c:v>
                </c:pt>
              </c:numCache>
            </c:numRef>
          </c:val>
        </c:ser>
        <c:ser>
          <c:idx val="3"/>
          <c:order val="3"/>
          <c:tx>
            <c:strRef>
              <c:f>'10'!$B$38</c:f>
              <c:strCache>
                <c:ptCount val="1"/>
                <c:pt idx="0">
                  <c:v>Latin America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'10'!$I$38:$L$38</c:f>
              <c:numCache>
                <c:formatCode>0.00</c:formatCode>
                <c:ptCount val="4"/>
                <c:pt idx="0">
                  <c:v>6.192171881999986E-2</c:v>
                </c:pt>
                <c:pt idx="1">
                  <c:v>6.4593695840000187E-2</c:v>
                </c:pt>
                <c:pt idx="2">
                  <c:v>0.20068001423999959</c:v>
                </c:pt>
                <c:pt idx="3">
                  <c:v>0.40934263565999984</c:v>
                </c:pt>
              </c:numCache>
            </c:numRef>
          </c:val>
        </c:ser>
        <c:ser>
          <c:idx val="4"/>
          <c:order val="4"/>
          <c:tx>
            <c:strRef>
              <c:f>'10'!$B$43</c:f>
              <c:strCache>
                <c:ptCount val="1"/>
                <c:pt idx="0">
                  <c:v>Other Non-OPEC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'10'!$I$43:$L$43</c:f>
              <c:numCache>
                <c:formatCode>0.00</c:formatCode>
                <c:ptCount val="4"/>
                <c:pt idx="0">
                  <c:v>-0.40520933443000473</c:v>
                </c:pt>
                <c:pt idx="1">
                  <c:v>-3.840660793999362E-2</c:v>
                </c:pt>
                <c:pt idx="2">
                  <c:v>0.15464792127000848</c:v>
                </c:pt>
                <c:pt idx="3">
                  <c:v>0.22735058969998434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02315456"/>
        <c:axId val="502316016"/>
      </c:barChart>
      <c:lineChart>
        <c:grouping val="standard"/>
        <c:varyColors val="0"/>
        <c:ser>
          <c:idx val="5"/>
          <c:order val="5"/>
          <c:tx>
            <c:v>World</c:v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tx1"/>
              </a:solidFill>
              <a:ln w="38100" cap="rnd">
                <a:solidFill>
                  <a:schemeClr val="tx1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7.2939997083697888E-2"/>
                  <c:y val="-6.417666541682290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2939997083697916E-2"/>
                  <c:y val="-3.243063367079115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8310367454068238E-2"/>
                  <c:y val="-5.624015748031503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8310367454068238E-2"/>
                  <c:y val="-7.211317335333083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'10'!$I$27:$L$27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'10'!$I$44:$L$44</c:f>
              <c:numCache>
                <c:formatCode>0.00</c:formatCode>
                <c:ptCount val="4"/>
                <c:pt idx="0">
                  <c:v>0.62618828799999449</c:v>
                </c:pt>
                <c:pt idx="1">
                  <c:v>2.6952424290000039</c:v>
                </c:pt>
                <c:pt idx="2">
                  <c:v>-7.1345100000002049E-3</c:v>
                </c:pt>
                <c:pt idx="3">
                  <c:v>1.6400579999999962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2315456"/>
        <c:axId val="502316016"/>
      </c:lineChart>
      <c:scatterChart>
        <c:scatterStyle val="lineMarker"/>
        <c:varyColors val="0"/>
        <c:ser>
          <c:idx val="6"/>
          <c:order val="6"/>
          <c:tx>
            <c:strRef>
              <c:f>'10'!$B$101</c:f>
              <c:strCache>
                <c:ptCount val="1"/>
                <c:pt idx="0">
                  <c:v>Forecast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dPt>
            <c:idx val="1"/>
            <c:marker>
              <c:symbol val="none"/>
            </c:marker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  <a:round/>
              </a:ln>
              <a:effectLst/>
            </c:spPr>
          </c:dPt>
          <c:xVal>
            <c:numRef>
              <c:f>'10'!$A$102:$A$103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'10'!$B$102:$B$103</c:f>
              <c:numCache>
                <c:formatCode>0.00</c:formatCode>
                <c:ptCount val="2"/>
                <c:pt idx="0">
                  <c:v>-1</c:v>
                </c:pt>
                <c:pt idx="1">
                  <c:v>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2317136"/>
        <c:axId val="502316576"/>
      </c:scatterChart>
      <c:catAx>
        <c:axId val="5023154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502316016"/>
        <c:crosses val="autoZero"/>
        <c:auto val="1"/>
        <c:lblAlgn val="ctr"/>
        <c:lblOffset val="100"/>
        <c:noMultiLvlLbl val="0"/>
      </c:catAx>
      <c:valAx>
        <c:axId val="502316016"/>
        <c:scaling>
          <c:orientation val="minMax"/>
          <c:max val="7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502315456"/>
        <c:crosses val="autoZero"/>
        <c:crossBetween val="between"/>
        <c:majorUnit val="1"/>
      </c:valAx>
      <c:valAx>
        <c:axId val="502316576"/>
        <c:scaling>
          <c:orientation val="minMax"/>
          <c:max val="3"/>
          <c:min val="0"/>
        </c:scaling>
        <c:delete val="0"/>
        <c:axPos val="r"/>
        <c:numFmt formatCode="0.00" sourceLinked="1"/>
        <c:majorTickMark val="none"/>
        <c:minorTickMark val="none"/>
        <c:tickLblPos val="none"/>
        <c:spPr>
          <a:noFill/>
          <a:ln w="12700" cap="flat">
            <a:solidFill>
              <a:schemeClr val="bg1">
                <a:lumMod val="85000"/>
              </a:schemeClr>
            </a:solidFill>
            <a:prstDash val="sysDash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502317136"/>
        <c:crosses val="max"/>
        <c:crossBetween val="midCat"/>
      </c:valAx>
      <c:valAx>
        <c:axId val="5023171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02316576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5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081073199183435"/>
          <c:y val="0.12353737032870891"/>
          <c:w val="0.77024095946340043"/>
          <c:h val="0.72096081739782525"/>
        </c:manualLayout>
      </c:layout>
      <c:lineChart>
        <c:grouping val="standard"/>
        <c:varyColors val="0"/>
        <c:ser>
          <c:idx val="1"/>
          <c:order val="0"/>
          <c:tx>
            <c:strRef>
              <c:f>'10'!$C$49</c:f>
              <c:strCache>
                <c:ptCount val="1"/>
                <c:pt idx="0">
                  <c:v>monthly history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'10'!$A$50:$A$97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'10'!$C$50:$C$97</c:f>
              <c:numCache>
                <c:formatCode>0.00</c:formatCode>
                <c:ptCount val="48"/>
                <c:pt idx="0">
                  <c:v>97.349571792000006</c:v>
                </c:pt>
                <c:pt idx="1">
                  <c:v>97.501192148000001</c:v>
                </c:pt>
                <c:pt idx="2">
                  <c:v>96.853583068999995</c:v>
                </c:pt>
                <c:pt idx="3">
                  <c:v>96.666005342999995</c:v>
                </c:pt>
                <c:pt idx="4">
                  <c:v>97.606920165000005</c:v>
                </c:pt>
                <c:pt idx="5">
                  <c:v>98.353786260999996</c:v>
                </c:pt>
                <c:pt idx="6">
                  <c:v>99.05603078</c:v>
                </c:pt>
                <c:pt idx="7">
                  <c:v>98.302961514000003</c:v>
                </c:pt>
                <c:pt idx="8">
                  <c:v>98.407518488999997</c:v>
                </c:pt>
                <c:pt idx="9">
                  <c:v>98.930669374999994</c:v>
                </c:pt>
                <c:pt idx="10">
                  <c:v>99.528804930999996</c:v>
                </c:pt>
                <c:pt idx="11">
                  <c:v>98.774475234999997</c:v>
                </c:pt>
                <c:pt idx="12">
                  <c:v>99.177379774000002</c:v>
                </c:pt>
                <c:pt idx="13">
                  <c:v>99.452890186000005</c:v>
                </c:pt>
                <c:pt idx="14">
                  <c:v>99.560755233999998</c:v>
                </c:pt>
                <c:pt idx="15">
                  <c:v>99.621217336000001</c:v>
                </c:pt>
                <c:pt idx="16">
                  <c:v>99.613195371000003</c:v>
                </c:pt>
                <c:pt idx="17">
                  <c:v>100.42256209999999</c:v>
                </c:pt>
                <c:pt idx="18">
                  <c:v>101.21652543</c:v>
                </c:pt>
                <c:pt idx="19">
                  <c:v>101.66809229</c:v>
                </c:pt>
                <c:pt idx="20">
                  <c:v>101.67231099999999</c:v>
                </c:pt>
                <c:pt idx="21">
                  <c:v>102.54901513</c:v>
                </c:pt>
                <c:pt idx="22">
                  <c:v>102.64245467000001</c:v>
                </c:pt>
                <c:pt idx="23">
                  <c:v>102.0261209</c:v>
                </c:pt>
                <c:pt idx="24">
                  <c:v>100.42384423</c:v>
                </c:pt>
                <c:pt idx="25">
                  <c:v>100.167509</c:v>
                </c:pt>
                <c:pt idx="26">
                  <c:v>100.17541223000001</c:v>
                </c:pt>
                <c:pt idx="27">
                  <c:v>100.280818</c:v>
                </c:pt>
                <c:pt idx="28">
                  <c:v>100.18144294</c:v>
                </c:pt>
                <c:pt idx="29">
                  <c:v>100.74296869</c:v>
                </c:pt>
                <c:pt idx="30">
                  <c:v>100.17149572</c:v>
                </c:pt>
                <c:pt idx="31">
                  <c:v>101.31763694</c:v>
                </c:pt>
                <c:pt idx="32">
                  <c:v>100.13707896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'10'!$D$49</c:f>
              <c:strCache>
                <c:ptCount val="1"/>
                <c:pt idx="0">
                  <c:v>monthly forecast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'10'!$A$50:$A$97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'10'!$D$50:$D$97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100.13707896</c:v>
                </c:pt>
                <c:pt idx="33">
                  <c:v>101.85191508</c:v>
                </c:pt>
                <c:pt idx="34">
                  <c:v>102.27386788</c:v>
                </c:pt>
                <c:pt idx="35">
                  <c:v>101.85388301</c:v>
                </c:pt>
                <c:pt idx="36">
                  <c:v>101.32025288</c:v>
                </c:pt>
                <c:pt idx="37">
                  <c:v>101.23134306999999</c:v>
                </c:pt>
                <c:pt idx="38">
                  <c:v>101.21824559</c:v>
                </c:pt>
                <c:pt idx="39">
                  <c:v>102.10694789999999</c:v>
                </c:pt>
                <c:pt idx="40">
                  <c:v>102.58681751</c:v>
                </c:pt>
                <c:pt idx="41">
                  <c:v>102.88388611000001</c:v>
                </c:pt>
                <c:pt idx="42">
                  <c:v>102.97650433</c:v>
                </c:pt>
                <c:pt idx="43">
                  <c:v>102.87018724000001</c:v>
                </c:pt>
                <c:pt idx="44">
                  <c:v>103.10395945</c:v>
                </c:pt>
                <c:pt idx="45">
                  <c:v>102.96321188</c:v>
                </c:pt>
                <c:pt idx="46">
                  <c:v>103.24377697</c:v>
                </c:pt>
                <c:pt idx="47">
                  <c:v>102.78009135000001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'10'!$E$49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'10'!$E$50:$E$97</c:f>
              <c:numCache>
                <c:formatCode>0.000</c:formatCode>
                <c:ptCount val="48"/>
                <c:pt idx="1">
                  <c:v>98.110959925166682</c:v>
                </c:pt>
                <c:pt idx="2">
                  <c:v>98.110959925166682</c:v>
                </c:pt>
                <c:pt idx="3">
                  <c:v>98.110959925166682</c:v>
                </c:pt>
                <c:pt idx="4">
                  <c:v>98.110959925166682</c:v>
                </c:pt>
                <c:pt idx="5">
                  <c:v>98.110959925166682</c:v>
                </c:pt>
                <c:pt idx="6">
                  <c:v>98.110959925166682</c:v>
                </c:pt>
                <c:pt idx="7">
                  <c:v>98.110959925166682</c:v>
                </c:pt>
                <c:pt idx="8">
                  <c:v>98.110959925166682</c:v>
                </c:pt>
                <c:pt idx="9">
                  <c:v>98.110959925166682</c:v>
                </c:pt>
                <c:pt idx="10">
                  <c:v>98.110959925166682</c:v>
                </c:pt>
                <c:pt idx="13">
                  <c:v>100.80187661841667</c:v>
                </c:pt>
                <c:pt idx="14">
                  <c:v>100.80187661841667</c:v>
                </c:pt>
                <c:pt idx="15">
                  <c:v>100.80187661841667</c:v>
                </c:pt>
                <c:pt idx="16">
                  <c:v>100.80187661841667</c:v>
                </c:pt>
                <c:pt idx="17">
                  <c:v>100.80187661841667</c:v>
                </c:pt>
                <c:pt idx="18">
                  <c:v>100.80187661841667</c:v>
                </c:pt>
                <c:pt idx="19">
                  <c:v>100.80187661841667</c:v>
                </c:pt>
                <c:pt idx="20">
                  <c:v>100.80187661841667</c:v>
                </c:pt>
                <c:pt idx="21">
                  <c:v>100.80187661841667</c:v>
                </c:pt>
                <c:pt idx="22">
                  <c:v>100.80187661841667</c:v>
                </c:pt>
                <c:pt idx="25">
                  <c:v>100.79815605666666</c:v>
                </c:pt>
                <c:pt idx="26">
                  <c:v>100.79815605666666</c:v>
                </c:pt>
                <c:pt idx="27">
                  <c:v>100.79815605666666</c:v>
                </c:pt>
                <c:pt idx="28">
                  <c:v>100.79815605666666</c:v>
                </c:pt>
                <c:pt idx="29">
                  <c:v>100.79815605666666</c:v>
                </c:pt>
                <c:pt idx="30">
                  <c:v>100.79815605666666</c:v>
                </c:pt>
                <c:pt idx="31">
                  <c:v>100.79815605666666</c:v>
                </c:pt>
                <c:pt idx="32">
                  <c:v>100.79815605666666</c:v>
                </c:pt>
                <c:pt idx="33">
                  <c:v>100.79815605666666</c:v>
                </c:pt>
                <c:pt idx="34">
                  <c:v>100.79815605666666</c:v>
                </c:pt>
                <c:pt idx="37">
                  <c:v>102.44043535666667</c:v>
                </c:pt>
                <c:pt idx="38">
                  <c:v>102.44043535666667</c:v>
                </c:pt>
                <c:pt idx="39">
                  <c:v>102.44043535666667</c:v>
                </c:pt>
                <c:pt idx="40">
                  <c:v>102.44043535666667</c:v>
                </c:pt>
                <c:pt idx="41">
                  <c:v>102.44043535666667</c:v>
                </c:pt>
                <c:pt idx="42">
                  <c:v>102.44043535666667</c:v>
                </c:pt>
                <c:pt idx="43">
                  <c:v>102.44043535666667</c:v>
                </c:pt>
                <c:pt idx="44">
                  <c:v>102.44043535666667</c:v>
                </c:pt>
                <c:pt idx="45">
                  <c:v>102.44043535666667</c:v>
                </c:pt>
                <c:pt idx="46">
                  <c:v>102.44043535666667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2795200"/>
        <c:axId val="502795760"/>
      </c:lineChart>
      <c:catAx>
        <c:axId val="5027952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2795760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502795760"/>
        <c:scaling>
          <c:orientation val="minMax"/>
          <c:max val="140"/>
          <c:min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2795200"/>
        <c:crosses val="autoZero"/>
        <c:crossBetween val="midCat"/>
        <c:majorUnit val="10"/>
        <c:minorUnit val="0.5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3118037328667251"/>
          <c:y val="0.54660354955630541"/>
          <c:w val="0.54402850685331006"/>
          <c:h val="0.2442960254968129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>
                <a:effectLst/>
              </a:rPr>
              <a:t>World liquid</a:t>
            </a:r>
            <a:r>
              <a:rPr lang="en-US" sz="1000" b="1" baseline="0">
                <a:effectLst/>
              </a:rPr>
              <a:t> fuels consumption </a:t>
            </a:r>
            <a:endParaRPr lang="en-US" sz="1000">
              <a:effectLst/>
            </a:endParaRPr>
          </a:p>
          <a:p>
            <a:pPr algn="l">
              <a:defRPr/>
            </a:pPr>
            <a:r>
              <a:rPr lang="en-US" sz="1000" b="0" baseline="0">
                <a:effectLst/>
              </a:rPr>
              <a:t>million barrels per day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9.8823871932396407E-3"/>
          <c:y val="1.578282828282828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6226836611978677E-2"/>
          <c:y val="0.14555020139693087"/>
          <c:w val="0.84472940568883736"/>
          <c:h val="0.65701979474291239"/>
        </c:manualLayout>
      </c:layout>
      <c:areaChart>
        <c:grouping val="stacked"/>
        <c:varyColors val="0"/>
        <c:ser>
          <c:idx val="2"/>
          <c:order val="0"/>
          <c:tx>
            <c:strRef>
              <c:f>'11'!$G$27</c:f>
              <c:strCache>
                <c:ptCount val="1"/>
                <c:pt idx="0">
                  <c:v>OECD</c:v>
                </c:pt>
              </c:strCache>
            </c:strRef>
          </c:tx>
          <c:spPr>
            <a:solidFill>
              <a:schemeClr val="accent3">
                <a:lumMod val="50000"/>
              </a:schemeClr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  <c:pt idx="36">
                  <c:v>43831</c:v>
                </c:pt>
                <c:pt idx="37">
                  <c:v>43862</c:v>
                </c:pt>
                <c:pt idx="38">
                  <c:v>43891</c:v>
                </c:pt>
                <c:pt idx="39">
                  <c:v>43922</c:v>
                </c:pt>
                <c:pt idx="40">
                  <c:v>43952</c:v>
                </c:pt>
                <c:pt idx="41">
                  <c:v>43983</c:v>
                </c:pt>
                <c:pt idx="42">
                  <c:v>44013</c:v>
                </c:pt>
                <c:pt idx="43">
                  <c:v>44044</c:v>
                </c:pt>
                <c:pt idx="44">
                  <c:v>44075</c:v>
                </c:pt>
                <c:pt idx="45">
                  <c:v>44105</c:v>
                </c:pt>
                <c:pt idx="46">
                  <c:v>44136</c:v>
                </c:pt>
                <c:pt idx="47">
                  <c:v>44166</c:v>
                </c:pt>
              </c:numCache>
            </c:numRef>
          </c:cat>
          <c:val>
            <c:numRef>
              <c:f>'11'!$G$28:$G$75</c:f>
              <c:numCache>
                <c:formatCode>0.000</c:formatCode>
                <c:ptCount val="48"/>
                <c:pt idx="0">
                  <c:v>45.934812796000003</c:v>
                </c:pt>
                <c:pt idx="1">
                  <c:v>46.921647991999997</c:v>
                </c:pt>
                <c:pt idx="2">
                  <c:v>47.693094264999999</c:v>
                </c:pt>
                <c:pt idx="3">
                  <c:v>45.978408487000003</c:v>
                </c:pt>
                <c:pt idx="4">
                  <c:v>47.066909369999998</c:v>
                </c:pt>
                <c:pt idx="5">
                  <c:v>48.032470719999999</c:v>
                </c:pt>
                <c:pt idx="6">
                  <c:v>47.543670982999998</c:v>
                </c:pt>
                <c:pt idx="7">
                  <c:v>47.813902376999998</c:v>
                </c:pt>
                <c:pt idx="8">
                  <c:v>47.399008350000003</c:v>
                </c:pt>
                <c:pt idx="9">
                  <c:v>47.200481772000003</c:v>
                </c:pt>
                <c:pt idx="10">
                  <c:v>48.345271492000002</c:v>
                </c:pt>
                <c:pt idx="11">
                  <c:v>48.254376139999998</c:v>
                </c:pt>
                <c:pt idx="12">
                  <c:v>47.179420370000003</c:v>
                </c:pt>
                <c:pt idx="13">
                  <c:v>48.025576381999997</c:v>
                </c:pt>
                <c:pt idx="14">
                  <c:v>48.006650340999997</c:v>
                </c:pt>
                <c:pt idx="15">
                  <c:v>46.73459811</c:v>
                </c:pt>
                <c:pt idx="16">
                  <c:v>46.826508726999997</c:v>
                </c:pt>
                <c:pt idx="17">
                  <c:v>47.548212372999998</c:v>
                </c:pt>
                <c:pt idx="18">
                  <c:v>48.141835219999997</c:v>
                </c:pt>
                <c:pt idx="19">
                  <c:v>48.777837908000002</c:v>
                </c:pt>
                <c:pt idx="20">
                  <c:v>47.061449662000001</c:v>
                </c:pt>
                <c:pt idx="21">
                  <c:v>47.900714505000003</c:v>
                </c:pt>
                <c:pt idx="22">
                  <c:v>47.827221438999999</c:v>
                </c:pt>
                <c:pt idx="23">
                  <c:v>46.833541938000003</c:v>
                </c:pt>
                <c:pt idx="24">
                  <c:v>47.289688859999998</c:v>
                </c:pt>
                <c:pt idx="25">
                  <c:v>47.810205381999999</c:v>
                </c:pt>
                <c:pt idx="26">
                  <c:v>46.527099857000003</c:v>
                </c:pt>
                <c:pt idx="27">
                  <c:v>47.068216040999999</c:v>
                </c:pt>
                <c:pt idx="28">
                  <c:v>46.101966677</c:v>
                </c:pt>
                <c:pt idx="29">
                  <c:v>47.202483536999999</c:v>
                </c:pt>
                <c:pt idx="30">
                  <c:v>47.687738304</c:v>
                </c:pt>
                <c:pt idx="31">
                  <c:v>47.642341408</c:v>
                </c:pt>
                <c:pt idx="32">
                  <c:v>47.574795225000003</c:v>
                </c:pt>
                <c:pt idx="33">
                  <c:v>47.643592288000001</c:v>
                </c:pt>
                <c:pt idx="34">
                  <c:v>47.757122518000003</c:v>
                </c:pt>
                <c:pt idx="35">
                  <c:v>48.411342632999997</c:v>
                </c:pt>
                <c:pt idx="36">
                  <c:v>46.901618714000001</c:v>
                </c:pt>
                <c:pt idx="37">
                  <c:v>48.136917441999998</c:v>
                </c:pt>
                <c:pt idx="38">
                  <c:v>47.349204895</c:v>
                </c:pt>
                <c:pt idx="39">
                  <c:v>46.610143958999998</c:v>
                </c:pt>
                <c:pt idx="40">
                  <c:v>46.419650240000003</c:v>
                </c:pt>
                <c:pt idx="41">
                  <c:v>47.512528525999997</c:v>
                </c:pt>
                <c:pt idx="42">
                  <c:v>47.910362911999997</c:v>
                </c:pt>
                <c:pt idx="43">
                  <c:v>48.164651394000003</c:v>
                </c:pt>
                <c:pt idx="44">
                  <c:v>47.882252797</c:v>
                </c:pt>
                <c:pt idx="45">
                  <c:v>47.924070428999997</c:v>
                </c:pt>
                <c:pt idx="46">
                  <c:v>47.910403977999998</c:v>
                </c:pt>
                <c:pt idx="47">
                  <c:v>48.489136965999997</c:v>
                </c:pt>
              </c:numCache>
            </c:numRef>
          </c:val>
        </c:ser>
        <c:ser>
          <c:idx val="3"/>
          <c:order val="1"/>
          <c:tx>
            <c:strRef>
              <c:f>'11'!$H$27</c:f>
              <c:strCache>
                <c:ptCount val="1"/>
                <c:pt idx="0">
                  <c:v>non-OECD</c:v>
                </c:pt>
              </c:strCache>
            </c:strRef>
          </c:tx>
          <c:spPr>
            <a:solidFill>
              <a:schemeClr val="accent3"/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  <c:pt idx="36">
                  <c:v>43831</c:v>
                </c:pt>
                <c:pt idx="37">
                  <c:v>43862</c:v>
                </c:pt>
                <c:pt idx="38">
                  <c:v>43891</c:v>
                </c:pt>
                <c:pt idx="39">
                  <c:v>43922</c:v>
                </c:pt>
                <c:pt idx="40">
                  <c:v>43952</c:v>
                </c:pt>
                <c:pt idx="41">
                  <c:v>43983</c:v>
                </c:pt>
                <c:pt idx="42">
                  <c:v>44013</c:v>
                </c:pt>
                <c:pt idx="43">
                  <c:v>44044</c:v>
                </c:pt>
                <c:pt idx="44">
                  <c:v>44075</c:v>
                </c:pt>
                <c:pt idx="45">
                  <c:v>44105</c:v>
                </c:pt>
                <c:pt idx="46">
                  <c:v>44136</c:v>
                </c:pt>
                <c:pt idx="47">
                  <c:v>44166</c:v>
                </c:pt>
              </c:numCache>
            </c:numRef>
          </c:cat>
          <c:val>
            <c:numRef>
              <c:f>'11'!$H$28:$H$75</c:f>
              <c:numCache>
                <c:formatCode>0.000</c:formatCode>
                <c:ptCount val="48"/>
                <c:pt idx="0">
                  <c:v>49.159614312999999</c:v>
                </c:pt>
                <c:pt idx="1">
                  <c:v>50.341308355999999</c:v>
                </c:pt>
                <c:pt idx="2">
                  <c:v>50.948389167999999</c:v>
                </c:pt>
                <c:pt idx="3">
                  <c:v>50.618958642000003</c:v>
                </c:pt>
                <c:pt idx="4">
                  <c:v>51.966017401999999</c:v>
                </c:pt>
                <c:pt idx="5">
                  <c:v>52.447273183999997</c:v>
                </c:pt>
                <c:pt idx="6">
                  <c:v>51.050468348000003</c:v>
                </c:pt>
                <c:pt idx="7">
                  <c:v>51.157126644999998</c:v>
                </c:pt>
                <c:pt idx="8">
                  <c:v>52.445272611999997</c:v>
                </c:pt>
                <c:pt idx="9">
                  <c:v>51.223397626000001</c:v>
                </c:pt>
                <c:pt idx="10">
                  <c:v>52.601684231</c:v>
                </c:pt>
                <c:pt idx="11">
                  <c:v>50.910971009999997</c:v>
                </c:pt>
                <c:pt idx="12">
                  <c:v>51.064852096000003</c:v>
                </c:pt>
                <c:pt idx="13">
                  <c:v>51.660720195000003</c:v>
                </c:pt>
                <c:pt idx="14">
                  <c:v>51.951881233999998</c:v>
                </c:pt>
                <c:pt idx="15">
                  <c:v>52.176169952999999</c:v>
                </c:pt>
                <c:pt idx="16">
                  <c:v>52.247778144000002</c:v>
                </c:pt>
                <c:pt idx="17">
                  <c:v>53.400411427000002</c:v>
                </c:pt>
                <c:pt idx="18">
                  <c:v>52.675633351999998</c:v>
                </c:pt>
                <c:pt idx="19">
                  <c:v>52.367309599999999</c:v>
                </c:pt>
                <c:pt idx="20">
                  <c:v>52.663099920000001</c:v>
                </c:pt>
                <c:pt idx="21">
                  <c:v>52.265083728</c:v>
                </c:pt>
                <c:pt idx="22">
                  <c:v>52.931057543999998</c:v>
                </c:pt>
                <c:pt idx="23">
                  <c:v>53.523838738999999</c:v>
                </c:pt>
                <c:pt idx="24">
                  <c:v>52.093194378</c:v>
                </c:pt>
                <c:pt idx="25">
                  <c:v>53.160969487999999</c:v>
                </c:pt>
                <c:pt idx="26">
                  <c:v>52.704295952999999</c:v>
                </c:pt>
                <c:pt idx="27">
                  <c:v>53.293458647999998</c:v>
                </c:pt>
                <c:pt idx="28">
                  <c:v>53.395076856999999</c:v>
                </c:pt>
                <c:pt idx="29">
                  <c:v>53.871204120999998</c:v>
                </c:pt>
                <c:pt idx="30">
                  <c:v>53.907671172000001</c:v>
                </c:pt>
                <c:pt idx="31">
                  <c:v>53.327021432000002</c:v>
                </c:pt>
                <c:pt idx="32">
                  <c:v>54.068357648000003</c:v>
                </c:pt>
                <c:pt idx="33">
                  <c:v>53.009045381999996</c:v>
                </c:pt>
                <c:pt idx="34">
                  <c:v>53.840859535</c:v>
                </c:pt>
                <c:pt idx="35">
                  <c:v>54.457631337999999</c:v>
                </c:pt>
                <c:pt idx="36">
                  <c:v>52.783421646999997</c:v>
                </c:pt>
                <c:pt idx="37">
                  <c:v>54.296935863000002</c:v>
                </c:pt>
                <c:pt idx="38">
                  <c:v>54.007981823000001</c:v>
                </c:pt>
                <c:pt idx="39">
                  <c:v>54.472550663</c:v>
                </c:pt>
                <c:pt idx="40">
                  <c:v>54.582161653999997</c:v>
                </c:pt>
                <c:pt idx="41">
                  <c:v>55.087719180000001</c:v>
                </c:pt>
                <c:pt idx="42">
                  <c:v>54.773856389999999</c:v>
                </c:pt>
                <c:pt idx="43">
                  <c:v>54.310517529999998</c:v>
                </c:pt>
                <c:pt idx="44">
                  <c:v>55.099066127999997</c:v>
                </c:pt>
                <c:pt idx="45">
                  <c:v>54.133282311000002</c:v>
                </c:pt>
                <c:pt idx="46">
                  <c:v>55.044201397999998</c:v>
                </c:pt>
                <c:pt idx="47">
                  <c:v>55.711927903000003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2800240"/>
        <c:axId val="502800800"/>
      </c:areaChart>
      <c:scatterChart>
        <c:scatterStyle val="lineMarker"/>
        <c:varyColors val="0"/>
        <c:ser>
          <c:idx val="0"/>
          <c:order val="2"/>
          <c:tx>
            <c:strRef>
              <c:f>'11'!$C$79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'11'!$B$80:$B$81</c:f>
              <c:numCache>
                <c:formatCode>0</c:formatCode>
                <c:ptCount val="2"/>
                <c:pt idx="0">
                  <c:v>33.5</c:v>
                </c:pt>
                <c:pt idx="1">
                  <c:v>33.5</c:v>
                </c:pt>
              </c:numCache>
            </c:numRef>
          </c:xVal>
          <c:yVal>
            <c:numRef>
              <c:f>'11'!$C$80:$C$81</c:f>
              <c:numCache>
                <c:formatCode>General</c:formatCode>
                <c:ptCount val="2"/>
                <c:pt idx="0">
                  <c:v>0</c:v>
                </c:pt>
                <c:pt idx="1">
                  <c:v>1.2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2801920"/>
        <c:axId val="502801360"/>
      </c:scatterChart>
      <c:dateAx>
        <c:axId val="502800240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502800800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502800800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502800240"/>
        <c:crosses val="autoZero"/>
        <c:crossBetween val="midCat"/>
      </c:valAx>
      <c:valAx>
        <c:axId val="502801360"/>
        <c:scaling>
          <c:orientation val="minMax"/>
          <c:max val="1"/>
        </c:scaling>
        <c:delete val="0"/>
        <c:axPos val="r"/>
        <c:numFmt formatCode="General" sourceLinked="1"/>
        <c:majorTickMark val="out"/>
        <c:minorTickMark val="none"/>
        <c:tickLblPos val="none"/>
        <c:spPr>
          <a:ln>
            <a:noFill/>
          </a:ln>
        </c:spPr>
        <c:crossAx val="502801920"/>
        <c:crosses val="max"/>
        <c:crossBetween val="midCat"/>
      </c:valAx>
      <c:valAx>
        <c:axId val="502801920"/>
        <c:scaling>
          <c:orientation val="minMax"/>
          <c:max val="48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502801360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0988" l="0.70000000000000062" r="0.70000000000000062" t="0.75000000000000988" header="0.30000000000000032" footer="0.30000000000000032"/>
    <c:pageSetup orientation="landscape"/>
  </c:printSettings>
  <c:userShapes r:id="rId1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>
                <a:effectLst/>
              </a:rPr>
              <a:t>World liquid</a:t>
            </a:r>
            <a:r>
              <a:rPr lang="en-US" sz="1000" b="1" baseline="0">
                <a:effectLst/>
              </a:rPr>
              <a:t> fuels production </a:t>
            </a:r>
            <a:endParaRPr lang="en-US" sz="1000">
              <a:effectLst/>
            </a:endParaRPr>
          </a:p>
          <a:p>
            <a:pPr algn="l">
              <a:defRPr/>
            </a:pPr>
            <a:r>
              <a:rPr lang="en-US" sz="1000" b="0" baseline="0">
                <a:effectLst/>
              </a:rPr>
              <a:t>million barrels per day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9.8823871932396407E-3"/>
          <c:y val="1.578282828282828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6226836611978677E-2"/>
          <c:y val="0.14555020139693087"/>
          <c:w val="0.84472940568883736"/>
          <c:h val="0.65701979474291239"/>
        </c:manualLayout>
      </c:layout>
      <c:areaChart>
        <c:grouping val="stacked"/>
        <c:varyColors val="0"/>
        <c:ser>
          <c:idx val="2"/>
          <c:order val="0"/>
          <c:tx>
            <c:strRef>
              <c:f>'11'!$C$27</c:f>
              <c:strCache>
                <c:ptCount val="1"/>
                <c:pt idx="0">
                  <c:v>non-OPEC Countries</c:v>
                </c:pt>
              </c:strCache>
            </c:strRef>
          </c:tx>
          <c:spPr>
            <a:solidFill>
              <a:schemeClr val="accent2">
                <a:lumMod val="50000"/>
              </a:schemeClr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  <c:pt idx="36">
                  <c:v>43831</c:v>
                </c:pt>
                <c:pt idx="37">
                  <c:v>43862</c:v>
                </c:pt>
                <c:pt idx="38">
                  <c:v>43891</c:v>
                </c:pt>
                <c:pt idx="39">
                  <c:v>43922</c:v>
                </c:pt>
                <c:pt idx="40">
                  <c:v>43952</c:v>
                </c:pt>
                <c:pt idx="41">
                  <c:v>43983</c:v>
                </c:pt>
                <c:pt idx="42">
                  <c:v>44013</c:v>
                </c:pt>
                <c:pt idx="43">
                  <c:v>44044</c:v>
                </c:pt>
                <c:pt idx="44">
                  <c:v>44075</c:v>
                </c:pt>
                <c:pt idx="45">
                  <c:v>44105</c:v>
                </c:pt>
                <c:pt idx="46">
                  <c:v>44136</c:v>
                </c:pt>
                <c:pt idx="47">
                  <c:v>44166</c:v>
                </c:pt>
              </c:numCache>
            </c:numRef>
          </c:cat>
          <c:val>
            <c:numRef>
              <c:f>'11'!$C$28:$C$75</c:f>
              <c:numCache>
                <c:formatCode>0.000</c:formatCode>
                <c:ptCount val="48"/>
                <c:pt idx="0">
                  <c:v>60.088948418999998</c:v>
                </c:pt>
                <c:pt idx="1">
                  <c:v>60.440487286</c:v>
                </c:pt>
                <c:pt idx="2">
                  <c:v>60.28479171</c:v>
                </c:pt>
                <c:pt idx="3">
                  <c:v>59.886263</c:v>
                </c:pt>
                <c:pt idx="4">
                  <c:v>60.344004386999998</c:v>
                </c:pt>
                <c:pt idx="5">
                  <c:v>60.694875332999999</c:v>
                </c:pt>
                <c:pt idx="6">
                  <c:v>61.161669676999999</c:v>
                </c:pt>
                <c:pt idx="7">
                  <c:v>60.614759290000002</c:v>
                </c:pt>
                <c:pt idx="8">
                  <c:v>60.560474999999997</c:v>
                </c:pt>
                <c:pt idx="9">
                  <c:v>61.348563355000003</c:v>
                </c:pt>
                <c:pt idx="10">
                  <c:v>62.107895333000002</c:v>
                </c:pt>
                <c:pt idx="11">
                  <c:v>61.429077387</c:v>
                </c:pt>
                <c:pt idx="12">
                  <c:v>61.529908097000003</c:v>
                </c:pt>
                <c:pt idx="13">
                  <c:v>61.962362143</c:v>
                </c:pt>
                <c:pt idx="14">
                  <c:v>62.319860128999998</c:v>
                </c:pt>
                <c:pt idx="15">
                  <c:v>62.480646667000002</c:v>
                </c:pt>
                <c:pt idx="16">
                  <c:v>62.603105870999997</c:v>
                </c:pt>
                <c:pt idx="17">
                  <c:v>63.361154999999997</c:v>
                </c:pt>
                <c:pt idx="18">
                  <c:v>64.102284161</c:v>
                </c:pt>
                <c:pt idx="19">
                  <c:v>64.289322419000001</c:v>
                </c:pt>
                <c:pt idx="20">
                  <c:v>64.131843000000003</c:v>
                </c:pt>
                <c:pt idx="21">
                  <c:v>64.838547129000005</c:v>
                </c:pt>
                <c:pt idx="22">
                  <c:v>65.174986666999999</c:v>
                </c:pt>
                <c:pt idx="23">
                  <c:v>65.334652903000006</c:v>
                </c:pt>
                <c:pt idx="24">
                  <c:v>64.382376226000005</c:v>
                </c:pt>
                <c:pt idx="25">
                  <c:v>64.182040999999998</c:v>
                </c:pt>
                <c:pt idx="26">
                  <c:v>64.688944226000004</c:v>
                </c:pt>
                <c:pt idx="27">
                  <c:v>64.736350000000002</c:v>
                </c:pt>
                <c:pt idx="28">
                  <c:v>64.853974934999997</c:v>
                </c:pt>
                <c:pt idx="29">
                  <c:v>65.185673793999996</c:v>
                </c:pt>
                <c:pt idx="30">
                  <c:v>65.011089717000004</c:v>
                </c:pt>
                <c:pt idx="31">
                  <c:v>65.948834563000005</c:v>
                </c:pt>
                <c:pt idx="32">
                  <c:v>66.695948701999995</c:v>
                </c:pt>
                <c:pt idx="33">
                  <c:v>66.790995620000004</c:v>
                </c:pt>
                <c:pt idx="34">
                  <c:v>67.383415472999999</c:v>
                </c:pt>
                <c:pt idx="35">
                  <c:v>67.109339085000002</c:v>
                </c:pt>
                <c:pt idx="36">
                  <c:v>66.604957905000006</c:v>
                </c:pt>
                <c:pt idx="37">
                  <c:v>66.60853419</c:v>
                </c:pt>
                <c:pt idx="38">
                  <c:v>66.659642117000004</c:v>
                </c:pt>
                <c:pt idx="39">
                  <c:v>67.552575325000007</c:v>
                </c:pt>
                <c:pt idx="40">
                  <c:v>67.941624533999999</c:v>
                </c:pt>
                <c:pt idx="41">
                  <c:v>68.142123901999994</c:v>
                </c:pt>
                <c:pt idx="42">
                  <c:v>68.118785328000001</c:v>
                </c:pt>
                <c:pt idx="43">
                  <c:v>68.016846850999997</c:v>
                </c:pt>
                <c:pt idx="44">
                  <c:v>68.362674493</c:v>
                </c:pt>
                <c:pt idx="45">
                  <c:v>68.329601096999994</c:v>
                </c:pt>
                <c:pt idx="46">
                  <c:v>68.726646369999997</c:v>
                </c:pt>
                <c:pt idx="47">
                  <c:v>68.269262135000005</c:v>
                </c:pt>
              </c:numCache>
            </c:numRef>
          </c:val>
        </c:ser>
        <c:ser>
          <c:idx val="3"/>
          <c:order val="1"/>
          <c:tx>
            <c:strRef>
              <c:f>'11'!$D$27</c:f>
              <c:strCache>
                <c:ptCount val="1"/>
                <c:pt idx="0">
                  <c:v>OPEC Countries</c:v>
                </c:pt>
              </c:strCache>
            </c:strRef>
          </c:tx>
          <c:spPr>
            <a:solidFill>
              <a:schemeClr val="accent2"/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  <c:pt idx="36">
                  <c:v>43831</c:v>
                </c:pt>
                <c:pt idx="37">
                  <c:v>43862</c:v>
                </c:pt>
                <c:pt idx="38">
                  <c:v>43891</c:v>
                </c:pt>
                <c:pt idx="39">
                  <c:v>43922</c:v>
                </c:pt>
                <c:pt idx="40">
                  <c:v>43952</c:v>
                </c:pt>
                <c:pt idx="41">
                  <c:v>43983</c:v>
                </c:pt>
                <c:pt idx="42">
                  <c:v>44013</c:v>
                </c:pt>
                <c:pt idx="43">
                  <c:v>44044</c:v>
                </c:pt>
                <c:pt idx="44">
                  <c:v>44075</c:v>
                </c:pt>
                <c:pt idx="45">
                  <c:v>44105</c:v>
                </c:pt>
                <c:pt idx="46">
                  <c:v>44136</c:v>
                </c:pt>
                <c:pt idx="47">
                  <c:v>44166</c:v>
                </c:pt>
              </c:numCache>
            </c:numRef>
          </c:cat>
          <c:val>
            <c:numRef>
              <c:f>'11'!$D$28:$D$75</c:f>
              <c:numCache>
                <c:formatCode>0.000</c:formatCode>
                <c:ptCount val="48"/>
                <c:pt idx="0">
                  <c:v>37.260623373000001</c:v>
                </c:pt>
                <c:pt idx="1">
                  <c:v>37.060704862000001</c:v>
                </c:pt>
                <c:pt idx="2">
                  <c:v>36.568791359000002</c:v>
                </c:pt>
                <c:pt idx="3">
                  <c:v>36.779742343000002</c:v>
                </c:pt>
                <c:pt idx="4">
                  <c:v>37.262915778</c:v>
                </c:pt>
                <c:pt idx="5">
                  <c:v>37.658910927999997</c:v>
                </c:pt>
                <c:pt idx="6">
                  <c:v>37.894361103000001</c:v>
                </c:pt>
                <c:pt idx="7">
                  <c:v>37.688202224000001</c:v>
                </c:pt>
                <c:pt idx="8">
                  <c:v>37.847043489000001</c:v>
                </c:pt>
                <c:pt idx="9">
                  <c:v>37.582106021000001</c:v>
                </c:pt>
                <c:pt idx="10">
                  <c:v>37.420909596999998</c:v>
                </c:pt>
                <c:pt idx="11">
                  <c:v>37.345397847999998</c:v>
                </c:pt>
                <c:pt idx="12">
                  <c:v>37.647471678000002</c:v>
                </c:pt>
                <c:pt idx="13">
                  <c:v>37.490528042999998</c:v>
                </c:pt>
                <c:pt idx="14">
                  <c:v>37.240895105</c:v>
                </c:pt>
                <c:pt idx="15">
                  <c:v>37.140570668999999</c:v>
                </c:pt>
                <c:pt idx="16">
                  <c:v>37.010089499999999</c:v>
                </c:pt>
                <c:pt idx="17">
                  <c:v>37.061407101</c:v>
                </c:pt>
                <c:pt idx="18">
                  <c:v>37.114241268000001</c:v>
                </c:pt>
                <c:pt idx="19">
                  <c:v>37.378769867999999</c:v>
                </c:pt>
                <c:pt idx="20">
                  <c:v>37.540467999999997</c:v>
                </c:pt>
                <c:pt idx="21">
                  <c:v>37.710467999999999</c:v>
                </c:pt>
                <c:pt idx="22">
                  <c:v>37.467467999999997</c:v>
                </c:pt>
                <c:pt idx="23">
                  <c:v>36.691468</c:v>
                </c:pt>
                <c:pt idx="24">
                  <c:v>36.041468000000002</c:v>
                </c:pt>
                <c:pt idx="25">
                  <c:v>35.985467999999997</c:v>
                </c:pt>
                <c:pt idx="26">
                  <c:v>35.486468000000002</c:v>
                </c:pt>
                <c:pt idx="27">
                  <c:v>35.544468000000002</c:v>
                </c:pt>
                <c:pt idx="28">
                  <c:v>35.327468000000003</c:v>
                </c:pt>
                <c:pt idx="29">
                  <c:v>35.557294892999998</c:v>
                </c:pt>
                <c:pt idx="30">
                  <c:v>35.160406004999999</c:v>
                </c:pt>
                <c:pt idx="31">
                  <c:v>35.368802379999998</c:v>
                </c:pt>
                <c:pt idx="32">
                  <c:v>33.441130254000001</c:v>
                </c:pt>
                <c:pt idx="33">
                  <c:v>35.060919460999997</c:v>
                </c:pt>
                <c:pt idx="34">
                  <c:v>34.890452412000002</c:v>
                </c:pt>
                <c:pt idx="35">
                  <c:v>34.744543925000002</c:v>
                </c:pt>
                <c:pt idx="36">
                  <c:v>34.715294974000003</c:v>
                </c:pt>
                <c:pt idx="37">
                  <c:v>34.622808882999998</c:v>
                </c:pt>
                <c:pt idx="38">
                  <c:v>34.558603470000001</c:v>
                </c:pt>
                <c:pt idx="39">
                  <c:v>34.554372579000002</c:v>
                </c:pt>
                <c:pt idx="40">
                  <c:v>34.645192979999997</c:v>
                </c:pt>
                <c:pt idx="41">
                  <c:v>34.741762211999998</c:v>
                </c:pt>
                <c:pt idx="42">
                  <c:v>34.857719004000003</c:v>
                </c:pt>
                <c:pt idx="43">
                  <c:v>34.853340392</c:v>
                </c:pt>
                <c:pt idx="44">
                  <c:v>34.741284954000001</c:v>
                </c:pt>
                <c:pt idx="45">
                  <c:v>34.633610779999998</c:v>
                </c:pt>
                <c:pt idx="46">
                  <c:v>34.517130598000001</c:v>
                </c:pt>
                <c:pt idx="47">
                  <c:v>34.510829219999998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2805840"/>
        <c:axId val="502806400"/>
      </c:areaChart>
      <c:scatterChart>
        <c:scatterStyle val="lineMarker"/>
        <c:varyColors val="0"/>
        <c:ser>
          <c:idx val="0"/>
          <c:order val="2"/>
          <c:tx>
            <c:strRef>
              <c:f>'11'!$C$79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'11'!$B$80:$B$81</c:f>
              <c:numCache>
                <c:formatCode>0</c:formatCode>
                <c:ptCount val="2"/>
                <c:pt idx="0">
                  <c:v>33.5</c:v>
                </c:pt>
                <c:pt idx="1">
                  <c:v>33.5</c:v>
                </c:pt>
              </c:numCache>
            </c:numRef>
          </c:xVal>
          <c:yVal>
            <c:numRef>
              <c:f>'11'!$C$80:$C$81</c:f>
              <c:numCache>
                <c:formatCode>General</c:formatCode>
                <c:ptCount val="2"/>
                <c:pt idx="0">
                  <c:v>0</c:v>
                </c:pt>
                <c:pt idx="1">
                  <c:v>1.2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2807520"/>
        <c:axId val="502806960"/>
      </c:scatterChart>
      <c:dateAx>
        <c:axId val="502805840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502806400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502806400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502805840"/>
        <c:crosses val="autoZero"/>
        <c:crossBetween val="midCat"/>
      </c:valAx>
      <c:valAx>
        <c:axId val="502806960"/>
        <c:scaling>
          <c:orientation val="minMax"/>
          <c:max val="1"/>
        </c:scaling>
        <c:delete val="0"/>
        <c:axPos val="r"/>
        <c:numFmt formatCode="General" sourceLinked="1"/>
        <c:majorTickMark val="out"/>
        <c:minorTickMark val="none"/>
        <c:tickLblPos val="none"/>
        <c:spPr>
          <a:ln>
            <a:noFill/>
          </a:ln>
        </c:spPr>
        <c:crossAx val="502807520"/>
        <c:crosses val="max"/>
        <c:crossBetween val="midCat"/>
      </c:valAx>
      <c:valAx>
        <c:axId val="502807520"/>
        <c:scaling>
          <c:orientation val="minMax"/>
          <c:max val="48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502806960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0988" l="0.70000000000000062" r="0.70000000000000062" t="0.75000000000000988" header="0.30000000000000032" footer="0.30000000000000032"/>
    <c:pageSetup orientation="landscape"/>
  </c:printSettings>
  <c:userShapes r:id="rId1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554363631375347E-2"/>
          <c:y val="0.17899400404861415"/>
          <c:w val="0.91356379233083673"/>
          <c:h val="0.60032573640904863"/>
        </c:manualLayout>
      </c:layout>
      <c:barChart>
        <c:barDir val="col"/>
        <c:grouping val="clustered"/>
        <c:varyColors val="0"/>
        <c:ser>
          <c:idx val="1"/>
          <c:order val="0"/>
          <c:tx>
            <c:v>OPEC surplus capacity</c:v>
          </c:tx>
          <c:spPr>
            <a:solidFill>
              <a:schemeClr val="accent3"/>
            </a:solidFill>
          </c:spPr>
          <c:invertIfNegative val="0"/>
          <c:cat>
            <c:numRef>
              <c:f>'12'!$B$29:$B$42</c:f>
              <c:numCache>
                <c:formatCode>General</c:formatCode>
                <c:ptCount val="14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</c:numCache>
            </c:numRef>
          </c:cat>
          <c:val>
            <c:numRef>
              <c:f>'12'!$C$29:$C$42</c:f>
              <c:numCache>
                <c:formatCode>0.00</c:formatCode>
                <c:ptCount val="14"/>
                <c:pt idx="1">
                  <c:v>3.7770274081999999</c:v>
                </c:pt>
                <c:pt idx="2">
                  <c:v>3.9780037397000001</c:v>
                </c:pt>
                <c:pt idx="3">
                  <c:v>3.0469274137000002</c:v>
                </c:pt>
                <c:pt idx="4">
                  <c:v>2.1223238769999999</c:v>
                </c:pt>
                <c:pt idx="5">
                  <c:v>2.1556190247</c:v>
                </c:pt>
                <c:pt idx="6">
                  <c:v>2.0735442219000002</c:v>
                </c:pt>
                <c:pt idx="7">
                  <c:v>1.4591209178</c:v>
                </c:pt>
                <c:pt idx="8">
                  <c:v>1.1467601284</c:v>
                </c:pt>
                <c:pt idx="9">
                  <c:v>2.0330684932</c:v>
                </c:pt>
                <c:pt idx="10">
                  <c:v>1.4902070932</c:v>
                </c:pt>
                <c:pt idx="11">
                  <c:v>1.9586976356000001</c:v>
                </c:pt>
                <c:pt idx="12">
                  <c:v>2.0109836066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503345696"/>
        <c:axId val="503346256"/>
      </c:barChart>
      <c:lineChart>
        <c:grouping val="standard"/>
        <c:varyColors val="0"/>
        <c:ser>
          <c:idx val="0"/>
          <c:order val="1"/>
          <c:spPr>
            <a:ln w="19050">
              <a:solidFill>
                <a:schemeClr val="tx1"/>
              </a:solidFill>
            </a:ln>
          </c:spPr>
          <c:marker>
            <c:symbol val="none"/>
          </c:marker>
          <c:cat>
            <c:numRef>
              <c:f>'12'!$B$29:$B$42</c:f>
              <c:numCache>
                <c:formatCode>General</c:formatCode>
                <c:ptCount val="14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</c:numCache>
            </c:numRef>
          </c:cat>
          <c:val>
            <c:numRef>
              <c:f>'12'!$D$29:$D$42</c:f>
              <c:numCache>
                <c:formatCode>0.00</c:formatCode>
                <c:ptCount val="14"/>
                <c:pt idx="0">
                  <c:v>2.3282602317799999</c:v>
                </c:pt>
                <c:pt idx="1">
                  <c:v>2.3282602317799999</c:v>
                </c:pt>
                <c:pt idx="2">
                  <c:v>2.3282602317799999</c:v>
                </c:pt>
                <c:pt idx="3">
                  <c:v>2.3282602317799999</c:v>
                </c:pt>
                <c:pt idx="4">
                  <c:v>2.3282602317799999</c:v>
                </c:pt>
                <c:pt idx="5">
                  <c:v>2.3282602317799999</c:v>
                </c:pt>
                <c:pt idx="6">
                  <c:v>2.3282602317799999</c:v>
                </c:pt>
                <c:pt idx="7">
                  <c:v>2.3282602317799999</c:v>
                </c:pt>
                <c:pt idx="8">
                  <c:v>2.3282602317799999</c:v>
                </c:pt>
                <c:pt idx="9">
                  <c:v>2.3282602317799999</c:v>
                </c:pt>
                <c:pt idx="10">
                  <c:v>2.3282602317799999</c:v>
                </c:pt>
                <c:pt idx="11">
                  <c:v>2.3282602317799999</c:v>
                </c:pt>
                <c:pt idx="12">
                  <c:v>2.3282602317799999</c:v>
                </c:pt>
                <c:pt idx="13">
                  <c:v>2.3282602317799999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3345696"/>
        <c:axId val="503346256"/>
      </c:lineChart>
      <c:scatterChart>
        <c:scatterStyle val="lineMarker"/>
        <c:varyColors val="0"/>
        <c:ser>
          <c:idx val="2"/>
          <c:order val="2"/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'12'!$B$46:$B$48</c:f>
              <c:numCache>
                <c:formatCode>General</c:formatCode>
                <c:ptCount val="3"/>
                <c:pt idx="1">
                  <c:v>10.8</c:v>
                </c:pt>
                <c:pt idx="2">
                  <c:v>10.8</c:v>
                </c:pt>
              </c:numCache>
            </c:numRef>
          </c:xVal>
          <c:yVal>
            <c:numRef>
              <c:f>'12'!$C$46:$C$48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3346816"/>
        <c:axId val="503347376"/>
      </c:scatterChart>
      <c:dateAx>
        <c:axId val="503345696"/>
        <c:scaling>
          <c:orientation val="minMax"/>
          <c:max val="2020"/>
          <c:min val="2009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>
            <a:solidFill>
              <a:schemeClr val="tx1"/>
            </a:solidFill>
          </a:ln>
        </c:spPr>
        <c:crossAx val="503346256"/>
        <c:crosses val="autoZero"/>
        <c:auto val="0"/>
        <c:lblOffset val="100"/>
        <c:baseTimeUnit val="days"/>
      </c:dateAx>
      <c:valAx>
        <c:axId val="503346256"/>
        <c:scaling>
          <c:orientation val="minMax"/>
          <c:max val="5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.0" sourceLinked="0"/>
        <c:majorTickMark val="out"/>
        <c:minorTickMark val="none"/>
        <c:tickLblPos val="nextTo"/>
        <c:spPr>
          <a:ln>
            <a:noFill/>
          </a:ln>
        </c:spPr>
        <c:crossAx val="503345696"/>
        <c:crosses val="autoZero"/>
        <c:crossBetween val="between"/>
      </c:valAx>
      <c:valAx>
        <c:axId val="503346816"/>
        <c:scaling>
          <c:orientation val="minMax"/>
          <c:max val="13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03347376"/>
        <c:crosses val="max"/>
        <c:crossBetween val="midCat"/>
        <c:majorUnit val="1"/>
      </c:valAx>
      <c:valAx>
        <c:axId val="503347376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03346816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284342505967249E-2"/>
          <c:y val="0.19089782416251222"/>
          <c:w val="0.91482308613862295"/>
          <c:h val="0.61219462951746417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'13'!$A$29:$A$112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'13'!$C$29:$C$112</c:f>
              <c:numCache>
                <c:formatCode>0</c:formatCode>
                <c:ptCount val="84"/>
                <c:pt idx="0">
                  <c:v>54.860904013999999</c:v>
                </c:pt>
                <c:pt idx="1">
                  <c:v>56.374467115999998</c:v>
                </c:pt>
                <c:pt idx="2">
                  <c:v>56.942318589999999</c:v>
                </c:pt>
                <c:pt idx="3">
                  <c:v>58.187803219000003</c:v>
                </c:pt>
                <c:pt idx="4">
                  <c:v>58.622594876000001</c:v>
                </c:pt>
                <c:pt idx="5">
                  <c:v>57.111261403999997</c:v>
                </c:pt>
                <c:pt idx="6">
                  <c:v>57.980829251000003</c:v>
                </c:pt>
                <c:pt idx="7">
                  <c:v>58.740203485000002</c:v>
                </c:pt>
                <c:pt idx="8">
                  <c:v>58.283269672000003</c:v>
                </c:pt>
                <c:pt idx="9">
                  <c:v>58.952242042000002</c:v>
                </c:pt>
                <c:pt idx="10">
                  <c:v>57.205362563000001</c:v>
                </c:pt>
                <c:pt idx="11">
                  <c:v>58.761225418999999</c:v>
                </c:pt>
                <c:pt idx="12">
                  <c:v>54.860904013999999</c:v>
                </c:pt>
                <c:pt idx="13">
                  <c:v>56.374467115999998</c:v>
                </c:pt>
                <c:pt idx="14">
                  <c:v>56.942318589999999</c:v>
                </c:pt>
                <c:pt idx="15">
                  <c:v>58.187803219000003</c:v>
                </c:pt>
                <c:pt idx="16">
                  <c:v>58.622594876000001</c:v>
                </c:pt>
                <c:pt idx="17">
                  <c:v>57.111261403999997</c:v>
                </c:pt>
                <c:pt idx="18">
                  <c:v>57.980829251000003</c:v>
                </c:pt>
                <c:pt idx="19">
                  <c:v>58.740203485000002</c:v>
                </c:pt>
                <c:pt idx="20">
                  <c:v>58.283269672000003</c:v>
                </c:pt>
                <c:pt idx="21">
                  <c:v>58.952242042000002</c:v>
                </c:pt>
                <c:pt idx="22">
                  <c:v>57.205362563000001</c:v>
                </c:pt>
                <c:pt idx="23">
                  <c:v>58.761225418999999</c:v>
                </c:pt>
                <c:pt idx="24">
                  <c:v>54.860904013999999</c:v>
                </c:pt>
                <c:pt idx="25">
                  <c:v>56.374467115999998</c:v>
                </c:pt>
                <c:pt idx="26">
                  <c:v>56.942318589999999</c:v>
                </c:pt>
                <c:pt idx="27">
                  <c:v>58.187803219000003</c:v>
                </c:pt>
                <c:pt idx="28">
                  <c:v>58.622594876000001</c:v>
                </c:pt>
                <c:pt idx="29">
                  <c:v>57.111261403999997</c:v>
                </c:pt>
                <c:pt idx="30">
                  <c:v>57.980829251000003</c:v>
                </c:pt>
                <c:pt idx="31">
                  <c:v>58.740203485000002</c:v>
                </c:pt>
                <c:pt idx="32">
                  <c:v>58.283269672000003</c:v>
                </c:pt>
                <c:pt idx="33">
                  <c:v>58.952242042000002</c:v>
                </c:pt>
                <c:pt idx="34">
                  <c:v>57.205362563000001</c:v>
                </c:pt>
                <c:pt idx="35">
                  <c:v>58.761225418999999</c:v>
                </c:pt>
                <c:pt idx="36">
                  <c:v>54.860904013999999</c:v>
                </c:pt>
                <c:pt idx="37">
                  <c:v>56.374467115999998</c:v>
                </c:pt>
                <c:pt idx="38">
                  <c:v>56.942318589999999</c:v>
                </c:pt>
                <c:pt idx="39">
                  <c:v>58.187803219000003</c:v>
                </c:pt>
                <c:pt idx="40">
                  <c:v>58.622594876000001</c:v>
                </c:pt>
                <c:pt idx="41">
                  <c:v>57.111261403999997</c:v>
                </c:pt>
                <c:pt idx="42">
                  <c:v>57.980829251000003</c:v>
                </c:pt>
                <c:pt idx="43">
                  <c:v>58.740203485000002</c:v>
                </c:pt>
                <c:pt idx="44">
                  <c:v>58.283269672000003</c:v>
                </c:pt>
                <c:pt idx="45">
                  <c:v>58.952242042000002</c:v>
                </c:pt>
                <c:pt idx="46">
                  <c:v>57.205362563000001</c:v>
                </c:pt>
                <c:pt idx="47">
                  <c:v>58.761225418999999</c:v>
                </c:pt>
                <c:pt idx="48">
                  <c:v>54.860904013999999</c:v>
                </c:pt>
                <c:pt idx="49">
                  <c:v>56.374467115999998</c:v>
                </c:pt>
                <c:pt idx="50">
                  <c:v>56.942318589999999</c:v>
                </c:pt>
                <c:pt idx="51">
                  <c:v>58.187803219000003</c:v>
                </c:pt>
                <c:pt idx="52">
                  <c:v>58.622594876000001</c:v>
                </c:pt>
                <c:pt idx="53">
                  <c:v>57.111261403999997</c:v>
                </c:pt>
                <c:pt idx="54">
                  <c:v>57.980829251000003</c:v>
                </c:pt>
                <c:pt idx="55">
                  <c:v>58.740203485000002</c:v>
                </c:pt>
                <c:pt idx="56">
                  <c:v>58.283269672000003</c:v>
                </c:pt>
                <c:pt idx="57">
                  <c:v>58.952242042000002</c:v>
                </c:pt>
                <c:pt idx="58">
                  <c:v>57.205362563000001</c:v>
                </c:pt>
                <c:pt idx="59">
                  <c:v>58.761225418999999</c:v>
                </c:pt>
                <c:pt idx="60">
                  <c:v>54.860904013999999</c:v>
                </c:pt>
                <c:pt idx="61">
                  <c:v>56.374467115999998</c:v>
                </c:pt>
                <c:pt idx="62">
                  <c:v>56.942318589999999</c:v>
                </c:pt>
                <c:pt idx="63">
                  <c:v>58.187803219000003</c:v>
                </c:pt>
                <c:pt idx="64">
                  <c:v>58.622594876000001</c:v>
                </c:pt>
                <c:pt idx="65">
                  <c:v>57.111261403999997</c:v>
                </c:pt>
                <c:pt idx="66">
                  <c:v>57.980829251000003</c:v>
                </c:pt>
                <c:pt idx="67">
                  <c:v>58.740203485000002</c:v>
                </c:pt>
                <c:pt idx="68">
                  <c:v>58.283269672000003</c:v>
                </c:pt>
                <c:pt idx="69">
                  <c:v>58.952242042000002</c:v>
                </c:pt>
                <c:pt idx="70">
                  <c:v>57.205362563000001</c:v>
                </c:pt>
                <c:pt idx="71">
                  <c:v>58.761225418999999</c:v>
                </c:pt>
                <c:pt idx="72">
                  <c:v>54.860904013999999</c:v>
                </c:pt>
                <c:pt idx="73">
                  <c:v>56.374467115999998</c:v>
                </c:pt>
                <c:pt idx="74">
                  <c:v>56.942318589999999</c:v>
                </c:pt>
                <c:pt idx="75">
                  <c:v>58.187803219000003</c:v>
                </c:pt>
                <c:pt idx="76">
                  <c:v>58.622594876000001</c:v>
                </c:pt>
                <c:pt idx="77">
                  <c:v>57.111261403999997</c:v>
                </c:pt>
                <c:pt idx="78">
                  <c:v>57.980829251000003</c:v>
                </c:pt>
                <c:pt idx="79">
                  <c:v>58.740203485000002</c:v>
                </c:pt>
                <c:pt idx="80">
                  <c:v>58.283269672000003</c:v>
                </c:pt>
                <c:pt idx="81">
                  <c:v>58.952242042000002</c:v>
                </c:pt>
                <c:pt idx="82">
                  <c:v>57.205362563000001</c:v>
                </c:pt>
                <c:pt idx="83">
                  <c:v>58.761225418999999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solidFill>
                <a:schemeClr val="bg2">
                  <a:lumMod val="20000"/>
                  <a:lumOff val="80000"/>
                </a:schemeClr>
              </a:solidFill>
            </a:ln>
          </c:spPr>
          <c:cat>
            <c:numRef>
              <c:f>'13'!$A$29:$A$112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'13'!$E$29:$E$112</c:f>
              <c:numCache>
                <c:formatCode>0</c:formatCode>
                <c:ptCount val="84"/>
                <c:pt idx="0">
                  <c:v>10.500148490000001</c:v>
                </c:pt>
                <c:pt idx="1">
                  <c:v>8.0293426619999977</c:v>
                </c:pt>
                <c:pt idx="2">
                  <c:v>8.9393754409999957</c:v>
                </c:pt>
                <c:pt idx="3">
                  <c:v>8.5079283019999963</c:v>
                </c:pt>
                <c:pt idx="4">
                  <c:v>7.1061088429999941</c:v>
                </c:pt>
                <c:pt idx="5">
                  <c:v>8.7167634030000087</c:v>
                </c:pt>
                <c:pt idx="6">
                  <c:v>6.7812775860000016</c:v>
                </c:pt>
                <c:pt idx="7">
                  <c:v>6.9446240279999998</c:v>
                </c:pt>
                <c:pt idx="8">
                  <c:v>7.5804227369999921</c:v>
                </c:pt>
                <c:pt idx="9">
                  <c:v>5.8641884659999945</c:v>
                </c:pt>
                <c:pt idx="10">
                  <c:v>5.9174556489999972</c:v>
                </c:pt>
                <c:pt idx="11">
                  <c:v>6.584053788999995</c:v>
                </c:pt>
                <c:pt idx="12">
                  <c:v>10.500148490000001</c:v>
                </c:pt>
                <c:pt idx="13">
                  <c:v>8.0293426619999977</c:v>
                </c:pt>
                <c:pt idx="14">
                  <c:v>8.9393754409999957</c:v>
                </c:pt>
                <c:pt idx="15">
                  <c:v>8.5079283019999963</c:v>
                </c:pt>
                <c:pt idx="16">
                  <c:v>7.1061088429999941</c:v>
                </c:pt>
                <c:pt idx="17">
                  <c:v>8.7167634030000087</c:v>
                </c:pt>
                <c:pt idx="18">
                  <c:v>6.7812775860000016</c:v>
                </c:pt>
                <c:pt idx="19">
                  <c:v>6.9446240279999998</c:v>
                </c:pt>
                <c:pt idx="20">
                  <c:v>7.5804227369999921</c:v>
                </c:pt>
                <c:pt idx="21">
                  <c:v>5.8641884659999945</c:v>
                </c:pt>
                <c:pt idx="22">
                  <c:v>5.9174556489999972</c:v>
                </c:pt>
                <c:pt idx="23">
                  <c:v>6.584053788999995</c:v>
                </c:pt>
                <c:pt idx="24">
                  <c:v>10.500148490000001</c:v>
                </c:pt>
                <c:pt idx="25">
                  <c:v>8.0293426619999977</c:v>
                </c:pt>
                <c:pt idx="26">
                  <c:v>8.9393754409999957</c:v>
                </c:pt>
                <c:pt idx="27">
                  <c:v>8.5079283019999963</c:v>
                </c:pt>
                <c:pt idx="28">
                  <c:v>7.1061088429999941</c:v>
                </c:pt>
                <c:pt idx="29">
                  <c:v>8.7167634030000087</c:v>
                </c:pt>
                <c:pt idx="30">
                  <c:v>6.7812775860000016</c:v>
                </c:pt>
                <c:pt idx="31">
                  <c:v>6.9446240279999998</c:v>
                </c:pt>
                <c:pt idx="32">
                  <c:v>7.5804227369999921</c:v>
                </c:pt>
                <c:pt idx="33">
                  <c:v>5.8641884659999945</c:v>
                </c:pt>
                <c:pt idx="34">
                  <c:v>5.9174556489999972</c:v>
                </c:pt>
                <c:pt idx="35">
                  <c:v>6.584053788999995</c:v>
                </c:pt>
                <c:pt idx="36">
                  <c:v>10.500148490000001</c:v>
                </c:pt>
                <c:pt idx="37">
                  <c:v>8.0293426619999977</c:v>
                </c:pt>
                <c:pt idx="38">
                  <c:v>8.9393754409999957</c:v>
                </c:pt>
                <c:pt idx="39">
                  <c:v>8.5079283019999963</c:v>
                </c:pt>
                <c:pt idx="40">
                  <c:v>7.1061088429999941</c:v>
                </c:pt>
                <c:pt idx="41">
                  <c:v>8.7167634030000087</c:v>
                </c:pt>
                <c:pt idx="42">
                  <c:v>6.7812775860000016</c:v>
                </c:pt>
                <c:pt idx="43">
                  <c:v>6.9446240279999998</c:v>
                </c:pt>
                <c:pt idx="44">
                  <c:v>7.5804227369999921</c:v>
                </c:pt>
                <c:pt idx="45">
                  <c:v>5.8641884659999945</c:v>
                </c:pt>
                <c:pt idx="46">
                  <c:v>5.9174556489999972</c:v>
                </c:pt>
                <c:pt idx="47">
                  <c:v>6.584053788999995</c:v>
                </c:pt>
                <c:pt idx="48">
                  <c:v>10.500148490000001</c:v>
                </c:pt>
                <c:pt idx="49">
                  <c:v>8.0293426619999977</c:v>
                </c:pt>
                <c:pt idx="50">
                  <c:v>8.9393754409999957</c:v>
                </c:pt>
                <c:pt idx="51">
                  <c:v>8.5079283019999963</c:v>
                </c:pt>
                <c:pt idx="52">
                  <c:v>7.1061088429999941</c:v>
                </c:pt>
                <c:pt idx="53">
                  <c:v>8.7167634030000087</c:v>
                </c:pt>
                <c:pt idx="54">
                  <c:v>6.7812775860000016</c:v>
                </c:pt>
                <c:pt idx="55">
                  <c:v>6.9446240279999998</c:v>
                </c:pt>
                <c:pt idx="56">
                  <c:v>7.5804227369999921</c:v>
                </c:pt>
                <c:pt idx="57">
                  <c:v>5.8641884659999945</c:v>
                </c:pt>
                <c:pt idx="58">
                  <c:v>5.9174556489999972</c:v>
                </c:pt>
                <c:pt idx="59">
                  <c:v>6.584053788999995</c:v>
                </c:pt>
                <c:pt idx="60">
                  <c:v>10.500148490000001</c:v>
                </c:pt>
                <c:pt idx="61">
                  <c:v>8.0293426619999977</c:v>
                </c:pt>
                <c:pt idx="62">
                  <c:v>8.9393754409999957</c:v>
                </c:pt>
                <c:pt idx="63">
                  <c:v>8.5079283019999963</c:v>
                </c:pt>
                <c:pt idx="64">
                  <c:v>7.1061088429999941</c:v>
                </c:pt>
                <c:pt idx="65">
                  <c:v>8.7167634030000087</c:v>
                </c:pt>
                <c:pt idx="66">
                  <c:v>6.7812775860000016</c:v>
                </c:pt>
                <c:pt idx="67">
                  <c:v>6.9446240279999998</c:v>
                </c:pt>
                <c:pt idx="68">
                  <c:v>7.5804227369999921</c:v>
                </c:pt>
                <c:pt idx="69">
                  <c:v>5.8641884659999945</c:v>
                </c:pt>
                <c:pt idx="70">
                  <c:v>5.9174556489999972</c:v>
                </c:pt>
                <c:pt idx="71">
                  <c:v>6.584053788999995</c:v>
                </c:pt>
                <c:pt idx="72">
                  <c:v>10.500148490000001</c:v>
                </c:pt>
                <c:pt idx="73">
                  <c:v>8.0293426619999977</c:v>
                </c:pt>
                <c:pt idx="74">
                  <c:v>8.9393754409999957</c:v>
                </c:pt>
                <c:pt idx="75">
                  <c:v>8.5079283019999963</c:v>
                </c:pt>
                <c:pt idx="76">
                  <c:v>7.1061088429999941</c:v>
                </c:pt>
                <c:pt idx="77">
                  <c:v>8.7167634030000087</c:v>
                </c:pt>
                <c:pt idx="78">
                  <c:v>6.7812775860000016</c:v>
                </c:pt>
                <c:pt idx="79">
                  <c:v>6.9446240279999998</c:v>
                </c:pt>
                <c:pt idx="80">
                  <c:v>7.5804227369999921</c:v>
                </c:pt>
                <c:pt idx="81">
                  <c:v>5.8641884659999945</c:v>
                </c:pt>
                <c:pt idx="82">
                  <c:v>5.9174556489999972</c:v>
                </c:pt>
                <c:pt idx="83">
                  <c:v>6.584053788999995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3353536"/>
        <c:axId val="503354096"/>
      </c:areaChart>
      <c:lineChart>
        <c:grouping val="standard"/>
        <c:varyColors val="0"/>
        <c:ser>
          <c:idx val="0"/>
          <c:order val="0"/>
          <c:tx>
            <c:v>OECD commercial crude oil stocks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'13'!$A$29:$A$112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'13'!$B$29:$B$112</c:f>
              <c:numCache>
                <c:formatCode>0.0</c:formatCode>
                <c:ptCount val="84"/>
                <c:pt idx="0">
                  <c:v>54.860904013999999</c:v>
                </c:pt>
                <c:pt idx="1">
                  <c:v>56.374467115999998</c:v>
                </c:pt>
                <c:pt idx="2">
                  <c:v>56.942318589999999</c:v>
                </c:pt>
                <c:pt idx="3">
                  <c:v>58.187803219000003</c:v>
                </c:pt>
                <c:pt idx="4">
                  <c:v>58.622594876000001</c:v>
                </c:pt>
                <c:pt idx="5">
                  <c:v>57.111261403999997</c:v>
                </c:pt>
                <c:pt idx="6">
                  <c:v>58.089030655000002</c:v>
                </c:pt>
                <c:pt idx="7">
                  <c:v>58.740203485000002</c:v>
                </c:pt>
                <c:pt idx="8">
                  <c:v>58.283269672000003</c:v>
                </c:pt>
                <c:pt idx="9">
                  <c:v>58.952242042000002</c:v>
                </c:pt>
                <c:pt idx="10">
                  <c:v>57.205362563000001</c:v>
                </c:pt>
                <c:pt idx="11">
                  <c:v>58.761225418999999</c:v>
                </c:pt>
                <c:pt idx="12">
                  <c:v>56.855301935999996</c:v>
                </c:pt>
                <c:pt idx="13">
                  <c:v>58.724206307000003</c:v>
                </c:pt>
                <c:pt idx="14">
                  <c:v>60.460409599000002</c:v>
                </c:pt>
                <c:pt idx="15">
                  <c:v>62.710686959999997</c:v>
                </c:pt>
                <c:pt idx="16">
                  <c:v>61.645036361000003</c:v>
                </c:pt>
                <c:pt idx="17">
                  <c:v>60.625831232000003</c:v>
                </c:pt>
                <c:pt idx="18">
                  <c:v>61.096615145000001</c:v>
                </c:pt>
                <c:pt idx="19">
                  <c:v>62.629582595999999</c:v>
                </c:pt>
                <c:pt idx="20">
                  <c:v>63.354050303999998</c:v>
                </c:pt>
                <c:pt idx="21">
                  <c:v>64.200574310999997</c:v>
                </c:pt>
                <c:pt idx="22">
                  <c:v>62.360418082999999</c:v>
                </c:pt>
                <c:pt idx="23">
                  <c:v>65.345279207999994</c:v>
                </c:pt>
                <c:pt idx="24">
                  <c:v>63.489907318</c:v>
                </c:pt>
                <c:pt idx="25">
                  <c:v>64.403809777999996</c:v>
                </c:pt>
                <c:pt idx="26">
                  <c:v>65.513879742</c:v>
                </c:pt>
                <c:pt idx="27">
                  <c:v>66.695731520999999</c:v>
                </c:pt>
                <c:pt idx="28">
                  <c:v>65.728703718999995</c:v>
                </c:pt>
                <c:pt idx="29">
                  <c:v>65.828024807000006</c:v>
                </c:pt>
                <c:pt idx="30">
                  <c:v>64.762106837000005</c:v>
                </c:pt>
                <c:pt idx="31">
                  <c:v>65.684827513000002</c:v>
                </c:pt>
                <c:pt idx="32">
                  <c:v>65.863692408999995</c:v>
                </c:pt>
                <c:pt idx="33">
                  <c:v>64.816430507999996</c:v>
                </c:pt>
                <c:pt idx="34">
                  <c:v>63.122818211999999</c:v>
                </c:pt>
                <c:pt idx="35">
                  <c:v>65.183606022999996</c:v>
                </c:pt>
                <c:pt idx="36">
                  <c:v>65.361052504</c:v>
                </c:pt>
                <c:pt idx="37">
                  <c:v>64.128533536000006</c:v>
                </c:pt>
                <c:pt idx="38">
                  <c:v>65.881694030999995</c:v>
                </c:pt>
                <c:pt idx="39">
                  <c:v>64.731582863</c:v>
                </c:pt>
                <c:pt idx="40">
                  <c:v>63.476323043999997</c:v>
                </c:pt>
                <c:pt idx="41">
                  <c:v>63.367093679</c:v>
                </c:pt>
                <c:pt idx="42">
                  <c:v>63.169240447</c:v>
                </c:pt>
                <c:pt idx="43">
                  <c:v>63.277452871000001</c:v>
                </c:pt>
                <c:pt idx="44">
                  <c:v>62.721617277</c:v>
                </c:pt>
                <c:pt idx="45">
                  <c:v>60.285749795999998</c:v>
                </c:pt>
                <c:pt idx="46">
                  <c:v>59.975166575000003</c:v>
                </c:pt>
                <c:pt idx="47">
                  <c:v>60.276025578000002</c:v>
                </c:pt>
                <c:pt idx="48">
                  <c:v>59.711935494000002</c:v>
                </c:pt>
                <c:pt idx="49">
                  <c:v>59.346294852</c:v>
                </c:pt>
                <c:pt idx="50">
                  <c:v>60.061662204999998</c:v>
                </c:pt>
                <c:pt idx="51">
                  <c:v>60.079384103000002</c:v>
                </c:pt>
                <c:pt idx="52">
                  <c:v>59.303801348</c:v>
                </c:pt>
                <c:pt idx="53">
                  <c:v>58.297734085000002</c:v>
                </c:pt>
                <c:pt idx="54">
                  <c:v>57.980829251000003</c:v>
                </c:pt>
                <c:pt idx="55">
                  <c:v>60.653250303999997</c:v>
                </c:pt>
                <c:pt idx="56">
                  <c:v>59.662374216000003</c:v>
                </c:pt>
                <c:pt idx="57">
                  <c:v>59.615778405</c:v>
                </c:pt>
                <c:pt idx="58">
                  <c:v>60.856732313999998</c:v>
                </c:pt>
                <c:pt idx="59">
                  <c:v>60.542471202999998</c:v>
                </c:pt>
                <c:pt idx="60">
                  <c:v>60.075411201999998</c:v>
                </c:pt>
                <c:pt idx="61">
                  <c:v>61.644707875999998</c:v>
                </c:pt>
                <c:pt idx="62">
                  <c:v>60.816220747999999</c:v>
                </c:pt>
                <c:pt idx="63">
                  <c:v>62.270369095</c:v>
                </c:pt>
                <c:pt idx="64">
                  <c:v>61.702256359000003</c:v>
                </c:pt>
                <c:pt idx="65">
                  <c:v>60.975747028999997</c:v>
                </c:pt>
                <c:pt idx="66">
                  <c:v>60.788850799000002</c:v>
                </c:pt>
                <c:pt idx="67">
                  <c:v>60.818986633999998</c:v>
                </c:pt>
                <c:pt idx="68">
                  <c:v>60.496625801</c:v>
                </c:pt>
                <c:pt idx="69">
                  <c:v>60.534688045000003</c:v>
                </c:pt>
                <c:pt idx="70">
                  <c:v>59.901405441999998</c:v>
                </c:pt>
                <c:pt idx="71">
                  <c:v>61.355368620999997</c:v>
                </c:pt>
                <c:pt idx="72">
                  <c:v>60.092626422000002</c:v>
                </c:pt>
                <c:pt idx="73">
                  <c:v>60.777146154999997</c:v>
                </c:pt>
                <c:pt idx="74">
                  <c:v>61.791901494000001</c:v>
                </c:pt>
                <c:pt idx="75">
                  <c:v>62.457805432000001</c:v>
                </c:pt>
                <c:pt idx="76">
                  <c:v>61.650373363</c:v>
                </c:pt>
                <c:pt idx="77">
                  <c:v>61.294134704000001</c:v>
                </c:pt>
                <c:pt idx="78">
                  <c:v>61.063122020000002</c:v>
                </c:pt>
                <c:pt idx="79">
                  <c:v>61.619048438999997</c:v>
                </c:pt>
                <c:pt idx="80">
                  <c:v>61.643880979999999</c:v>
                </c:pt>
                <c:pt idx="81">
                  <c:v>61.818154872000001</c:v>
                </c:pt>
                <c:pt idx="82">
                  <c:v>61.142647451999999</c:v>
                </c:pt>
                <c:pt idx="83">
                  <c:v>62.596610630999997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3353536"/>
        <c:axId val="503354096"/>
      </c:lineChart>
      <c:scatterChart>
        <c:scatterStyle val="lineMarker"/>
        <c:varyColors val="0"/>
        <c:ser>
          <c:idx val="3"/>
          <c:order val="3"/>
          <c:tx>
            <c:strRef>
              <c:f>'13'!$B$116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1.6054761447501988E-2"/>
                  <c:y val="3.9535947453804454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'13'!$A$117:$A$118</c:f>
              <c:numCache>
                <c:formatCode>0</c:formatCode>
                <c:ptCount val="2"/>
                <c:pt idx="0">
                  <c:v>69</c:v>
                </c:pt>
                <c:pt idx="1">
                  <c:v>69</c:v>
                </c:pt>
              </c:numCache>
            </c:numRef>
          </c:xVal>
          <c:yVal>
            <c:numRef>
              <c:f>'13'!$B$117:$B$118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3354656"/>
        <c:axId val="503355216"/>
      </c:scatterChart>
      <c:dateAx>
        <c:axId val="503353536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503354096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503354096"/>
        <c:scaling>
          <c:orientation val="minMax"/>
          <c:max val="80"/>
          <c:min val="4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503353536"/>
        <c:crosses val="autoZero"/>
        <c:crossBetween val="between"/>
      </c:valAx>
      <c:valAx>
        <c:axId val="503354656"/>
        <c:scaling>
          <c:orientation val="minMax"/>
          <c:max val="84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503355216"/>
        <c:crosses val="max"/>
        <c:crossBetween val="midCat"/>
      </c:valAx>
      <c:valAx>
        <c:axId val="503355216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03354656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220925554798332"/>
          <c:y val="0.12225971753530811"/>
          <c:w val="0.80323666803211691"/>
          <c:h val="0.73318428946381697"/>
        </c:manualLayout>
      </c:layout>
      <c:barChart>
        <c:barDir val="col"/>
        <c:grouping val="stacked"/>
        <c:varyColors val="0"/>
        <c:ser>
          <c:idx val="4"/>
          <c:order val="1"/>
          <c:tx>
            <c:strRef>
              <c:f>'14'!$B$28</c:f>
              <c:strCache>
                <c:ptCount val="1"/>
                <c:pt idx="0">
                  <c:v>         Lower 48 States (excl GOM)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'14'!$I$25:$L$25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'14'!$I$28:$L$28</c:f>
              <c:numCache>
                <c:formatCode>0.00</c:formatCode>
                <c:ptCount val="4"/>
                <c:pt idx="0">
                  <c:v>0.42680033749999957</c:v>
                </c:pt>
                <c:pt idx="1">
                  <c:v>1.5769830108999994</c:v>
                </c:pt>
                <c:pt idx="2">
                  <c:v>1.1347516648000013</c:v>
                </c:pt>
                <c:pt idx="3">
                  <c:v>0.77204816799999954</c:v>
                </c:pt>
              </c:numCache>
            </c:numRef>
          </c:val>
          <c:extLst xmlns:c15="http://schemas.microsoft.com/office/drawing/2012/chart"/>
        </c:ser>
        <c:ser>
          <c:idx val="1"/>
          <c:order val="2"/>
          <c:tx>
            <c:strRef>
              <c:f>'14'!$B$26</c:f>
              <c:strCache>
                <c:ptCount val="1"/>
                <c:pt idx="0">
                  <c:v>         Alaska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'14'!$I$25:$L$25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'14'!$I$26:$L$26</c:f>
              <c:numCache>
                <c:formatCode>0.00</c:formatCode>
                <c:ptCount val="4"/>
                <c:pt idx="0">
                  <c:v>4.5470100100000188E-3</c:v>
                </c:pt>
                <c:pt idx="1">
                  <c:v>-1.5745531500000021E-2</c:v>
                </c:pt>
                <c:pt idx="2">
                  <c:v>1.2701367899999871E-3</c:v>
                </c:pt>
                <c:pt idx="3">
                  <c:v>8.9035982900000366E-3</c:v>
                </c:pt>
              </c:numCache>
            </c:numRef>
          </c:val>
          <c:extLst/>
        </c:ser>
        <c:ser>
          <c:idx val="2"/>
          <c:order val="3"/>
          <c:tx>
            <c:strRef>
              <c:f>'14'!$B$27</c:f>
              <c:strCache>
                <c:ptCount val="1"/>
                <c:pt idx="0">
                  <c:v>         Federal Gulf of Mexico 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'14'!$I$25:$L$25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'14'!$I$27:$L$27</c:f>
              <c:numCache>
                <c:formatCode>0.00</c:formatCode>
                <c:ptCount val="4"/>
                <c:pt idx="0">
                  <c:v>8.118357800000009E-2</c:v>
                </c:pt>
                <c:pt idx="1">
                  <c:v>7.7401199999999948E-2</c:v>
                </c:pt>
                <c:pt idx="2">
                  <c:v>0.13446808679999989</c:v>
                </c:pt>
                <c:pt idx="3">
                  <c:v>0.13072581090000002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03361936"/>
        <c:axId val="503362496"/>
        <c:extLst/>
      </c:barChart>
      <c:lineChart>
        <c:grouping val="stacked"/>
        <c:varyColors val="0"/>
        <c:ser>
          <c:idx val="3"/>
          <c:order val="0"/>
          <c:tx>
            <c:strRef>
              <c:f>'14'!$B$29</c:f>
              <c:strCache>
                <c:ptCount val="1"/>
                <c:pt idx="0">
                  <c:v>total U.S. production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 cap="rnd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7073111591569987E-2"/>
                  <c:y val="-2.576396700412448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7184062073488158E-2"/>
                  <c:y val="-2.576396700412448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8.1849860485279771E-2"/>
                  <c:y val="-3.766872890888642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7184062073488158E-2"/>
                  <c:y val="-3.766872890888638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'14'!$I$25:$L$25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'14'!$I$29:$L$29</c:f>
              <c:numCache>
                <c:formatCode>0.00</c:formatCode>
                <c:ptCount val="4"/>
                <c:pt idx="0">
                  <c:v>0.51253092550999968</c:v>
                </c:pt>
                <c:pt idx="1">
                  <c:v>1.6386386793999992</c:v>
                </c:pt>
                <c:pt idx="2">
                  <c:v>1.2704898883900011</c:v>
                </c:pt>
                <c:pt idx="3">
                  <c:v>0.91167757718999964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3361936"/>
        <c:axId val="503362496"/>
      </c:lineChart>
      <c:scatterChart>
        <c:scatterStyle val="lineMarker"/>
        <c:varyColors val="0"/>
        <c:ser>
          <c:idx val="0"/>
          <c:order val="4"/>
          <c:tx>
            <c:strRef>
              <c:f>'14'!$B$89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'14'!$A$90:$A$91</c:f>
              <c:numCache>
                <c:formatCode>0.00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'14'!$B$90:$B$91</c:f>
              <c:numCache>
                <c:formatCode>0.00</c:formatCode>
                <c:ptCount val="2"/>
                <c:pt idx="0">
                  <c:v>-2</c:v>
                </c:pt>
                <c:pt idx="1">
                  <c:v>10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3363616"/>
        <c:axId val="503363056"/>
      </c:scatterChart>
      <c:catAx>
        <c:axId val="503361936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low"/>
        <c:spPr>
          <a:noFill/>
          <a:ln w="6350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3362496"/>
        <c:crosses val="autoZero"/>
        <c:auto val="1"/>
        <c:lblAlgn val="ctr"/>
        <c:lblOffset val="100"/>
        <c:tickLblSkip val="1"/>
        <c:noMultiLvlLbl val="0"/>
      </c:catAx>
      <c:valAx>
        <c:axId val="503362496"/>
        <c:scaling>
          <c:orientation val="minMax"/>
          <c:max val="3"/>
          <c:min val="-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3361936"/>
        <c:crosses val="autoZero"/>
        <c:crossBetween val="between"/>
        <c:majorUnit val="0.5"/>
      </c:valAx>
      <c:valAx>
        <c:axId val="503363056"/>
        <c:scaling>
          <c:orientation val="minMax"/>
          <c:max val="10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503363616"/>
        <c:crosses val="max"/>
        <c:crossBetween val="midCat"/>
      </c:valAx>
      <c:valAx>
        <c:axId val="503363616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503363056"/>
        <c:crosses val="autoZero"/>
        <c:crossBetween val="midCat"/>
      </c:valAx>
      <c:spPr>
        <a:noFill/>
        <a:ln>
          <a:solidFill>
            <a:schemeClr val="tx1">
              <a:lumMod val="15000"/>
              <a:lumOff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618110236220476"/>
          <c:y val="0.12351364789624009"/>
          <c:w val="0.79455963837853605"/>
          <c:h val="0.7368577313986352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'14'!$A$35:$A$82</c:f>
              <c:numCache>
                <c:formatCode>0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'14'!$C$35:$C$82</c:f>
              <c:numCache>
                <c:formatCode>0.00</c:formatCode>
                <c:ptCount val="48"/>
                <c:pt idx="0">
                  <c:v>8.8633089999999992</c:v>
                </c:pt>
                <c:pt idx="1">
                  <c:v>9.1026900000000008</c:v>
                </c:pt>
                <c:pt idx="2">
                  <c:v>9.1622000000000003</c:v>
                </c:pt>
                <c:pt idx="3">
                  <c:v>9.1002700000000001</c:v>
                </c:pt>
                <c:pt idx="4">
                  <c:v>9.1825460000000003</c:v>
                </c:pt>
                <c:pt idx="5">
                  <c:v>9.1065900000000006</c:v>
                </c:pt>
                <c:pt idx="6">
                  <c:v>9.2350600000000007</c:v>
                </c:pt>
                <c:pt idx="7">
                  <c:v>9.2484660000000005</c:v>
                </c:pt>
                <c:pt idx="8">
                  <c:v>9.5118550000000006</c:v>
                </c:pt>
                <c:pt idx="9">
                  <c:v>9.6532400000000003</c:v>
                </c:pt>
                <c:pt idx="10">
                  <c:v>10.070655</c:v>
                </c:pt>
                <c:pt idx="11">
                  <c:v>9.9732780000000005</c:v>
                </c:pt>
                <c:pt idx="12">
                  <c:v>10.017673</c:v>
                </c:pt>
                <c:pt idx="13">
                  <c:v>10.281404</c:v>
                </c:pt>
                <c:pt idx="14">
                  <c:v>10.504038</c:v>
                </c:pt>
                <c:pt idx="15">
                  <c:v>10.510258</c:v>
                </c:pt>
                <c:pt idx="16">
                  <c:v>10.459527</c:v>
                </c:pt>
                <c:pt idx="17">
                  <c:v>10.649082999999999</c:v>
                </c:pt>
                <c:pt idx="18">
                  <c:v>10.890997</c:v>
                </c:pt>
                <c:pt idx="19">
                  <c:v>11.360519999999999</c:v>
                </c:pt>
                <c:pt idx="20">
                  <c:v>11.497683</c:v>
                </c:pt>
                <c:pt idx="21">
                  <c:v>11.631364</c:v>
                </c:pt>
                <c:pt idx="22">
                  <c:v>11.999309</c:v>
                </c:pt>
                <c:pt idx="23">
                  <c:v>12.037535999999999</c:v>
                </c:pt>
                <c:pt idx="24">
                  <c:v>11.856391</c:v>
                </c:pt>
                <c:pt idx="25">
                  <c:v>11.669055</c:v>
                </c:pt>
                <c:pt idx="26">
                  <c:v>11.891731999999999</c:v>
                </c:pt>
                <c:pt idx="27">
                  <c:v>12.122726999999999</c:v>
                </c:pt>
                <c:pt idx="28">
                  <c:v>12.11314</c:v>
                </c:pt>
                <c:pt idx="29">
                  <c:v>12.081823</c:v>
                </c:pt>
                <c:pt idx="30">
                  <c:v>11.806184</c:v>
                </c:pt>
                <c:pt idx="31">
                  <c:v>12.353461905</c:v>
                </c:pt>
                <c:pt idx="32">
                  <c:v>12.585939388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'14'!$A$35:$A$82</c:f>
              <c:numCache>
                <c:formatCode>0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'14'!$D$35:$D$82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12.585939388</c:v>
                </c:pt>
                <c:pt idx="33">
                  <c:v>12.66841</c:v>
                </c:pt>
                <c:pt idx="34">
                  <c:v>12.94786</c:v>
                </c:pt>
                <c:pt idx="35">
                  <c:v>12.9999</c:v>
                </c:pt>
                <c:pt idx="36">
                  <c:v>13.02599</c:v>
                </c:pt>
                <c:pt idx="37">
                  <c:v>13.04336</c:v>
                </c:pt>
                <c:pt idx="38">
                  <c:v>13.08052</c:v>
                </c:pt>
                <c:pt idx="39">
                  <c:v>13.11664</c:v>
                </c:pt>
                <c:pt idx="40">
                  <c:v>13.169930000000001</c:v>
                </c:pt>
                <c:pt idx="41">
                  <c:v>13.147959999999999</c:v>
                </c:pt>
                <c:pt idx="42">
                  <c:v>13.1182</c:v>
                </c:pt>
                <c:pt idx="43">
                  <c:v>13.17197</c:v>
                </c:pt>
                <c:pt idx="44">
                  <c:v>13.25217</c:v>
                </c:pt>
                <c:pt idx="45">
                  <c:v>13.18927</c:v>
                </c:pt>
                <c:pt idx="46">
                  <c:v>13.381539999999999</c:v>
                </c:pt>
                <c:pt idx="47">
                  <c:v>13.372450000000001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'14'!$E$34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4003" cap="rnd">
              <a:solidFill>
                <a:schemeClr val="tx1">
                  <a:alpha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'14'!$A$35:$A$82</c:f>
              <c:numCache>
                <c:formatCode>0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'14'!$E$35:$E$82</c:f>
              <c:numCache>
                <c:formatCode>0.00</c:formatCode>
                <c:ptCount val="48"/>
                <c:pt idx="1">
                  <c:v>9.3508465833333343</c:v>
                </c:pt>
                <c:pt idx="2">
                  <c:v>9.3508465833333343</c:v>
                </c:pt>
                <c:pt idx="3">
                  <c:v>9.3508465833333343</c:v>
                </c:pt>
                <c:pt idx="4">
                  <c:v>9.3508465833333343</c:v>
                </c:pt>
                <c:pt idx="5">
                  <c:v>9.3508465833333343</c:v>
                </c:pt>
                <c:pt idx="6">
                  <c:v>9.3508465833333343</c:v>
                </c:pt>
                <c:pt idx="7">
                  <c:v>9.3508465833333343</c:v>
                </c:pt>
                <c:pt idx="8">
                  <c:v>9.3508465833333343</c:v>
                </c:pt>
                <c:pt idx="9">
                  <c:v>9.3508465833333343</c:v>
                </c:pt>
                <c:pt idx="10">
                  <c:v>9.3508465833333343</c:v>
                </c:pt>
                <c:pt idx="13">
                  <c:v>10.986615999999998</c:v>
                </c:pt>
                <c:pt idx="14">
                  <c:v>10.986615999999998</c:v>
                </c:pt>
                <c:pt idx="15">
                  <c:v>10.986615999999998</c:v>
                </c:pt>
                <c:pt idx="16">
                  <c:v>10.986615999999998</c:v>
                </c:pt>
                <c:pt idx="17">
                  <c:v>10.986615999999998</c:v>
                </c:pt>
                <c:pt idx="18">
                  <c:v>10.986615999999998</c:v>
                </c:pt>
                <c:pt idx="19">
                  <c:v>10.986615999999998</c:v>
                </c:pt>
                <c:pt idx="20">
                  <c:v>10.986615999999998</c:v>
                </c:pt>
                <c:pt idx="21">
                  <c:v>10.986615999999998</c:v>
                </c:pt>
                <c:pt idx="22">
                  <c:v>10.986615999999998</c:v>
                </c:pt>
                <c:pt idx="25">
                  <c:v>12.258051941083332</c:v>
                </c:pt>
                <c:pt idx="26">
                  <c:v>12.258051941083332</c:v>
                </c:pt>
                <c:pt idx="27">
                  <c:v>12.258051941083332</c:v>
                </c:pt>
                <c:pt idx="28">
                  <c:v>12.258051941083332</c:v>
                </c:pt>
                <c:pt idx="29">
                  <c:v>12.258051941083332</c:v>
                </c:pt>
                <c:pt idx="30">
                  <c:v>12.258051941083332</c:v>
                </c:pt>
                <c:pt idx="31">
                  <c:v>12.258051941083332</c:v>
                </c:pt>
                <c:pt idx="32">
                  <c:v>12.258051941083332</c:v>
                </c:pt>
                <c:pt idx="33">
                  <c:v>12.258051941083332</c:v>
                </c:pt>
                <c:pt idx="34">
                  <c:v>12.258051941083332</c:v>
                </c:pt>
                <c:pt idx="37">
                  <c:v>13.172499999999999</c:v>
                </c:pt>
                <c:pt idx="38">
                  <c:v>13.172499999999999</c:v>
                </c:pt>
                <c:pt idx="39">
                  <c:v>13.172499999999999</c:v>
                </c:pt>
                <c:pt idx="40">
                  <c:v>13.172499999999999</c:v>
                </c:pt>
                <c:pt idx="41">
                  <c:v>13.172499999999999</c:v>
                </c:pt>
                <c:pt idx="42">
                  <c:v>13.172499999999999</c:v>
                </c:pt>
                <c:pt idx="43">
                  <c:v>13.172499999999999</c:v>
                </c:pt>
                <c:pt idx="44">
                  <c:v>13.172499999999999</c:v>
                </c:pt>
                <c:pt idx="45">
                  <c:v>13.172499999999999</c:v>
                </c:pt>
                <c:pt idx="46">
                  <c:v>13.172499999999999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3367536"/>
        <c:axId val="503368096"/>
      </c:lineChart>
      <c:catAx>
        <c:axId val="5033675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336809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50336809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3367536"/>
        <c:crosses val="autoZero"/>
        <c:crossBetween val="midCat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2655074365704286"/>
          <c:y val="0.48304106830428128"/>
          <c:w val="0.521829250510353"/>
          <c:h val="0.2053190906054820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8930103249288957E-2"/>
          <c:y val="0.15539486558263058"/>
          <c:w val="0.91017732539530116"/>
          <c:h val="0.67136622715060024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'15'!$A$29:$A$112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'15'!$C$29:$C$112</c:f>
              <c:numCache>
                <c:formatCode>0</c:formatCode>
                <c:ptCount val="84"/>
                <c:pt idx="0">
                  <c:v>336.238</c:v>
                </c:pt>
                <c:pt idx="1">
                  <c:v>345.274</c:v>
                </c:pt>
                <c:pt idx="2">
                  <c:v>354.98700000000002</c:v>
                </c:pt>
                <c:pt idx="3">
                  <c:v>365.339</c:v>
                </c:pt>
                <c:pt idx="4">
                  <c:v>365.46</c:v>
                </c:pt>
                <c:pt idx="5">
                  <c:v>354.30500000000001</c:v>
                </c:pt>
                <c:pt idx="6">
                  <c:v>338.73700000000002</c:v>
                </c:pt>
                <c:pt idx="7">
                  <c:v>331.07600000000002</c:v>
                </c:pt>
                <c:pt idx="8">
                  <c:v>332.15499999999997</c:v>
                </c:pt>
                <c:pt idx="9">
                  <c:v>351.71699999999998</c:v>
                </c:pt>
                <c:pt idx="10">
                  <c:v>356.72899999999998</c:v>
                </c:pt>
                <c:pt idx="11">
                  <c:v>360.86500000000001</c:v>
                </c:pt>
                <c:pt idx="12">
                  <c:v>336.238</c:v>
                </c:pt>
                <c:pt idx="13">
                  <c:v>345.274</c:v>
                </c:pt>
                <c:pt idx="14">
                  <c:v>354.98700000000002</c:v>
                </c:pt>
                <c:pt idx="15">
                  <c:v>365.339</c:v>
                </c:pt>
                <c:pt idx="16">
                  <c:v>365.46</c:v>
                </c:pt>
                <c:pt idx="17">
                  <c:v>354.30500000000001</c:v>
                </c:pt>
                <c:pt idx="18">
                  <c:v>338.73700000000002</c:v>
                </c:pt>
                <c:pt idx="19">
                  <c:v>331.07600000000002</c:v>
                </c:pt>
                <c:pt idx="20">
                  <c:v>332.15499999999997</c:v>
                </c:pt>
                <c:pt idx="21">
                  <c:v>351.71699999999998</c:v>
                </c:pt>
                <c:pt idx="22">
                  <c:v>356.72899999999998</c:v>
                </c:pt>
                <c:pt idx="23">
                  <c:v>360.86500000000001</c:v>
                </c:pt>
                <c:pt idx="24">
                  <c:v>336.238</c:v>
                </c:pt>
                <c:pt idx="25">
                  <c:v>345.274</c:v>
                </c:pt>
                <c:pt idx="26">
                  <c:v>354.98700000000002</c:v>
                </c:pt>
                <c:pt idx="27">
                  <c:v>365.339</c:v>
                </c:pt>
                <c:pt idx="28">
                  <c:v>365.46</c:v>
                </c:pt>
                <c:pt idx="29">
                  <c:v>354.30500000000001</c:v>
                </c:pt>
                <c:pt idx="30">
                  <c:v>338.73700000000002</c:v>
                </c:pt>
                <c:pt idx="31">
                  <c:v>331.07600000000002</c:v>
                </c:pt>
                <c:pt idx="32">
                  <c:v>332.15499999999997</c:v>
                </c:pt>
                <c:pt idx="33">
                  <c:v>351.71699999999998</c:v>
                </c:pt>
                <c:pt idx="34">
                  <c:v>356.72899999999998</c:v>
                </c:pt>
                <c:pt idx="35">
                  <c:v>360.86500000000001</c:v>
                </c:pt>
                <c:pt idx="36">
                  <c:v>336.238</c:v>
                </c:pt>
                <c:pt idx="37">
                  <c:v>345.274</c:v>
                </c:pt>
                <c:pt idx="38">
                  <c:v>354.98700000000002</c:v>
                </c:pt>
                <c:pt idx="39">
                  <c:v>365.339</c:v>
                </c:pt>
                <c:pt idx="40">
                  <c:v>365.46</c:v>
                </c:pt>
                <c:pt idx="41">
                  <c:v>354.30500000000001</c:v>
                </c:pt>
                <c:pt idx="42">
                  <c:v>338.73700000000002</c:v>
                </c:pt>
                <c:pt idx="43">
                  <c:v>331.07600000000002</c:v>
                </c:pt>
                <c:pt idx="44">
                  <c:v>332.15499999999997</c:v>
                </c:pt>
                <c:pt idx="45">
                  <c:v>351.71699999999998</c:v>
                </c:pt>
                <c:pt idx="46">
                  <c:v>356.72899999999998</c:v>
                </c:pt>
                <c:pt idx="47">
                  <c:v>360.86500000000001</c:v>
                </c:pt>
                <c:pt idx="48">
                  <c:v>336.238</c:v>
                </c:pt>
                <c:pt idx="49">
                  <c:v>345.274</c:v>
                </c:pt>
                <c:pt idx="50">
                  <c:v>354.98700000000002</c:v>
                </c:pt>
                <c:pt idx="51">
                  <c:v>365.339</c:v>
                </c:pt>
                <c:pt idx="52">
                  <c:v>365.46</c:v>
                </c:pt>
                <c:pt idx="53">
                  <c:v>354.30500000000001</c:v>
                </c:pt>
                <c:pt idx="54">
                  <c:v>338.73700000000002</c:v>
                </c:pt>
                <c:pt idx="55">
                  <c:v>331.07600000000002</c:v>
                </c:pt>
                <c:pt idx="56">
                  <c:v>332.15499999999997</c:v>
                </c:pt>
                <c:pt idx="57">
                  <c:v>351.71699999999998</c:v>
                </c:pt>
                <c:pt idx="58">
                  <c:v>356.72899999999998</c:v>
                </c:pt>
                <c:pt idx="59">
                  <c:v>360.86500000000001</c:v>
                </c:pt>
                <c:pt idx="60">
                  <c:v>336.238</c:v>
                </c:pt>
                <c:pt idx="61">
                  <c:v>345.274</c:v>
                </c:pt>
                <c:pt idx="62">
                  <c:v>354.98700000000002</c:v>
                </c:pt>
                <c:pt idx="63">
                  <c:v>365.339</c:v>
                </c:pt>
                <c:pt idx="64">
                  <c:v>365.46</c:v>
                </c:pt>
                <c:pt idx="65">
                  <c:v>354.30500000000001</c:v>
                </c:pt>
                <c:pt idx="66">
                  <c:v>338.73700000000002</c:v>
                </c:pt>
                <c:pt idx="67">
                  <c:v>331.07600000000002</c:v>
                </c:pt>
                <c:pt idx="68">
                  <c:v>332.15499999999997</c:v>
                </c:pt>
                <c:pt idx="69">
                  <c:v>351.71699999999998</c:v>
                </c:pt>
                <c:pt idx="70">
                  <c:v>356.72899999999998</c:v>
                </c:pt>
                <c:pt idx="71">
                  <c:v>360.86500000000001</c:v>
                </c:pt>
                <c:pt idx="72">
                  <c:v>336.238</c:v>
                </c:pt>
                <c:pt idx="73">
                  <c:v>345.274</c:v>
                </c:pt>
                <c:pt idx="74">
                  <c:v>354.98700000000002</c:v>
                </c:pt>
                <c:pt idx="75">
                  <c:v>365.339</c:v>
                </c:pt>
                <c:pt idx="76">
                  <c:v>365.46</c:v>
                </c:pt>
                <c:pt idx="77">
                  <c:v>354.30500000000001</c:v>
                </c:pt>
                <c:pt idx="78">
                  <c:v>338.73700000000002</c:v>
                </c:pt>
                <c:pt idx="79">
                  <c:v>331.07600000000002</c:v>
                </c:pt>
                <c:pt idx="80">
                  <c:v>332.15499999999997</c:v>
                </c:pt>
                <c:pt idx="81">
                  <c:v>351.71699999999998</c:v>
                </c:pt>
                <c:pt idx="82">
                  <c:v>356.72899999999998</c:v>
                </c:pt>
                <c:pt idx="83">
                  <c:v>360.86500000000001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noFill/>
            </a:ln>
          </c:spPr>
          <c:cat>
            <c:numRef>
              <c:f>'15'!$A$29:$A$112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'15'!$E$29:$E$112</c:f>
              <c:numCache>
                <c:formatCode>0</c:formatCode>
                <c:ptCount val="84"/>
                <c:pt idx="0">
                  <c:v>170.56</c:v>
                </c:pt>
                <c:pt idx="1">
                  <c:v>180.14499999999998</c:v>
                </c:pt>
                <c:pt idx="2">
                  <c:v>183.608</c:v>
                </c:pt>
                <c:pt idx="3">
                  <c:v>158.94699999999995</c:v>
                </c:pt>
                <c:pt idx="4">
                  <c:v>151.34800000000001</c:v>
                </c:pt>
                <c:pt idx="5">
                  <c:v>147.25200000000001</c:v>
                </c:pt>
                <c:pt idx="6">
                  <c:v>154.721</c:v>
                </c:pt>
                <c:pt idx="7">
                  <c:v>155.59899999999999</c:v>
                </c:pt>
                <c:pt idx="8">
                  <c:v>139.38200000000001</c:v>
                </c:pt>
                <c:pt idx="9">
                  <c:v>139.48599999999999</c:v>
                </c:pt>
                <c:pt idx="10">
                  <c:v>134.005</c:v>
                </c:pt>
                <c:pt idx="11">
                  <c:v>123.75700000000001</c:v>
                </c:pt>
                <c:pt idx="12">
                  <c:v>170.56</c:v>
                </c:pt>
                <c:pt idx="13">
                  <c:v>180.14499999999998</c:v>
                </c:pt>
                <c:pt idx="14">
                  <c:v>183.608</c:v>
                </c:pt>
                <c:pt idx="15">
                  <c:v>158.94699999999995</c:v>
                </c:pt>
                <c:pt idx="16">
                  <c:v>151.34800000000001</c:v>
                </c:pt>
                <c:pt idx="17">
                  <c:v>147.25200000000001</c:v>
                </c:pt>
                <c:pt idx="18">
                  <c:v>154.721</c:v>
                </c:pt>
                <c:pt idx="19">
                  <c:v>155.59899999999999</c:v>
                </c:pt>
                <c:pt idx="20">
                  <c:v>139.38200000000001</c:v>
                </c:pt>
                <c:pt idx="21">
                  <c:v>139.48599999999999</c:v>
                </c:pt>
                <c:pt idx="22">
                  <c:v>134.005</c:v>
                </c:pt>
                <c:pt idx="23">
                  <c:v>123.75700000000001</c:v>
                </c:pt>
                <c:pt idx="24">
                  <c:v>170.56</c:v>
                </c:pt>
                <c:pt idx="25">
                  <c:v>180.14499999999998</c:v>
                </c:pt>
                <c:pt idx="26">
                  <c:v>183.608</c:v>
                </c:pt>
                <c:pt idx="27">
                  <c:v>158.94699999999995</c:v>
                </c:pt>
                <c:pt idx="28">
                  <c:v>151.34800000000001</c:v>
                </c:pt>
                <c:pt idx="29">
                  <c:v>147.25200000000001</c:v>
                </c:pt>
                <c:pt idx="30">
                  <c:v>154.721</c:v>
                </c:pt>
                <c:pt idx="31">
                  <c:v>155.59899999999999</c:v>
                </c:pt>
                <c:pt idx="32">
                  <c:v>139.38200000000001</c:v>
                </c:pt>
                <c:pt idx="33">
                  <c:v>139.48599999999999</c:v>
                </c:pt>
                <c:pt idx="34">
                  <c:v>134.005</c:v>
                </c:pt>
                <c:pt idx="35">
                  <c:v>123.75700000000001</c:v>
                </c:pt>
                <c:pt idx="36">
                  <c:v>170.56</c:v>
                </c:pt>
                <c:pt idx="37">
                  <c:v>180.14499999999998</c:v>
                </c:pt>
                <c:pt idx="38">
                  <c:v>183.608</c:v>
                </c:pt>
                <c:pt idx="39">
                  <c:v>158.94699999999995</c:v>
                </c:pt>
                <c:pt idx="40">
                  <c:v>151.34800000000001</c:v>
                </c:pt>
                <c:pt idx="41">
                  <c:v>147.25200000000001</c:v>
                </c:pt>
                <c:pt idx="42">
                  <c:v>154.721</c:v>
                </c:pt>
                <c:pt idx="43">
                  <c:v>155.59899999999999</c:v>
                </c:pt>
                <c:pt idx="44">
                  <c:v>139.38200000000001</c:v>
                </c:pt>
                <c:pt idx="45">
                  <c:v>139.48599999999999</c:v>
                </c:pt>
                <c:pt idx="46">
                  <c:v>134.005</c:v>
                </c:pt>
                <c:pt idx="47">
                  <c:v>123.75700000000001</c:v>
                </c:pt>
                <c:pt idx="48">
                  <c:v>170.56</c:v>
                </c:pt>
                <c:pt idx="49">
                  <c:v>180.14499999999998</c:v>
                </c:pt>
                <c:pt idx="50">
                  <c:v>183.608</c:v>
                </c:pt>
                <c:pt idx="51">
                  <c:v>158.94699999999995</c:v>
                </c:pt>
                <c:pt idx="52">
                  <c:v>151.34800000000001</c:v>
                </c:pt>
                <c:pt idx="53">
                  <c:v>147.25200000000001</c:v>
                </c:pt>
                <c:pt idx="54">
                  <c:v>154.721</c:v>
                </c:pt>
                <c:pt idx="55">
                  <c:v>155.59899999999999</c:v>
                </c:pt>
                <c:pt idx="56">
                  <c:v>139.38200000000001</c:v>
                </c:pt>
                <c:pt idx="57">
                  <c:v>139.48599999999999</c:v>
                </c:pt>
                <c:pt idx="58">
                  <c:v>134.005</c:v>
                </c:pt>
                <c:pt idx="59">
                  <c:v>123.75700000000001</c:v>
                </c:pt>
                <c:pt idx="60">
                  <c:v>170.56</c:v>
                </c:pt>
                <c:pt idx="61">
                  <c:v>180.14499999999998</c:v>
                </c:pt>
                <c:pt idx="62">
                  <c:v>183.608</c:v>
                </c:pt>
                <c:pt idx="63">
                  <c:v>158.94699999999995</c:v>
                </c:pt>
                <c:pt idx="64">
                  <c:v>151.34800000000001</c:v>
                </c:pt>
                <c:pt idx="65">
                  <c:v>147.25200000000001</c:v>
                </c:pt>
                <c:pt idx="66">
                  <c:v>154.721</c:v>
                </c:pt>
                <c:pt idx="67">
                  <c:v>155.59899999999999</c:v>
                </c:pt>
                <c:pt idx="68">
                  <c:v>139.38200000000001</c:v>
                </c:pt>
                <c:pt idx="69">
                  <c:v>139.48599999999999</c:v>
                </c:pt>
                <c:pt idx="70">
                  <c:v>134.005</c:v>
                </c:pt>
                <c:pt idx="71">
                  <c:v>123.75700000000001</c:v>
                </c:pt>
                <c:pt idx="72">
                  <c:v>170.56</c:v>
                </c:pt>
                <c:pt idx="73">
                  <c:v>180.14499999999998</c:v>
                </c:pt>
                <c:pt idx="74">
                  <c:v>183.608</c:v>
                </c:pt>
                <c:pt idx="75">
                  <c:v>158.94699999999995</c:v>
                </c:pt>
                <c:pt idx="76">
                  <c:v>151.34800000000001</c:v>
                </c:pt>
                <c:pt idx="77">
                  <c:v>147.25200000000001</c:v>
                </c:pt>
                <c:pt idx="78">
                  <c:v>154.721</c:v>
                </c:pt>
                <c:pt idx="79">
                  <c:v>155.59899999999999</c:v>
                </c:pt>
                <c:pt idx="80">
                  <c:v>139.38200000000001</c:v>
                </c:pt>
                <c:pt idx="81">
                  <c:v>139.48599999999999</c:v>
                </c:pt>
                <c:pt idx="82">
                  <c:v>134.005</c:v>
                </c:pt>
                <c:pt idx="83">
                  <c:v>123.75700000000001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3373136"/>
        <c:axId val="503373696"/>
      </c:areaChart>
      <c:lineChart>
        <c:grouping val="standard"/>
        <c:varyColors val="0"/>
        <c:ser>
          <c:idx val="0"/>
          <c:order val="0"/>
          <c:tx>
            <c:v>OECD commercial crude oil stocks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'15'!$A$29:$A$112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'15'!$B$29:$B$112</c:f>
              <c:numCache>
                <c:formatCode>0.0</c:formatCode>
                <c:ptCount val="84"/>
                <c:pt idx="0">
                  <c:v>336.238</c:v>
                </c:pt>
                <c:pt idx="1">
                  <c:v>345.274</c:v>
                </c:pt>
                <c:pt idx="2">
                  <c:v>354.98700000000002</c:v>
                </c:pt>
                <c:pt idx="3">
                  <c:v>365.339</c:v>
                </c:pt>
                <c:pt idx="4">
                  <c:v>365.46</c:v>
                </c:pt>
                <c:pt idx="5">
                  <c:v>354.30500000000001</c:v>
                </c:pt>
                <c:pt idx="6">
                  <c:v>338.73700000000002</c:v>
                </c:pt>
                <c:pt idx="7">
                  <c:v>331.07600000000002</c:v>
                </c:pt>
                <c:pt idx="8">
                  <c:v>332.15499999999997</c:v>
                </c:pt>
                <c:pt idx="9">
                  <c:v>351.71699999999998</c:v>
                </c:pt>
                <c:pt idx="10">
                  <c:v>356.72899999999998</c:v>
                </c:pt>
                <c:pt idx="11">
                  <c:v>360.86500000000001</c:v>
                </c:pt>
                <c:pt idx="12">
                  <c:v>389.21300000000002</c:v>
                </c:pt>
                <c:pt idx="13">
                  <c:v>415.31299999999999</c:v>
                </c:pt>
                <c:pt idx="14">
                  <c:v>443.2</c:v>
                </c:pt>
                <c:pt idx="15">
                  <c:v>452.71300000000002</c:v>
                </c:pt>
                <c:pt idx="16">
                  <c:v>448.96100000000001</c:v>
                </c:pt>
                <c:pt idx="17">
                  <c:v>438.81</c:v>
                </c:pt>
                <c:pt idx="18">
                  <c:v>424.80900000000003</c:v>
                </c:pt>
                <c:pt idx="19">
                  <c:v>425.85300000000001</c:v>
                </c:pt>
                <c:pt idx="20">
                  <c:v>429.12900000000002</c:v>
                </c:pt>
                <c:pt idx="21">
                  <c:v>455.21300000000002</c:v>
                </c:pt>
                <c:pt idx="22">
                  <c:v>455.99400000000003</c:v>
                </c:pt>
                <c:pt idx="23">
                  <c:v>449.22</c:v>
                </c:pt>
                <c:pt idx="24">
                  <c:v>471.767</c:v>
                </c:pt>
                <c:pt idx="25">
                  <c:v>492.15300000000002</c:v>
                </c:pt>
                <c:pt idx="26">
                  <c:v>504.81099999999998</c:v>
                </c:pt>
                <c:pt idx="27">
                  <c:v>509.32299999999998</c:v>
                </c:pt>
                <c:pt idx="28">
                  <c:v>511.86099999999999</c:v>
                </c:pt>
                <c:pt idx="29">
                  <c:v>500.85700000000003</c:v>
                </c:pt>
                <c:pt idx="30">
                  <c:v>493.45800000000003</c:v>
                </c:pt>
                <c:pt idx="31">
                  <c:v>486.67500000000001</c:v>
                </c:pt>
                <c:pt idx="32">
                  <c:v>471.53699999999998</c:v>
                </c:pt>
                <c:pt idx="33">
                  <c:v>491.20299999999997</c:v>
                </c:pt>
                <c:pt idx="34">
                  <c:v>490.73399999999998</c:v>
                </c:pt>
                <c:pt idx="35">
                  <c:v>484.62200000000001</c:v>
                </c:pt>
                <c:pt idx="36">
                  <c:v>506.798</c:v>
                </c:pt>
                <c:pt idx="37">
                  <c:v>525.41899999999998</c:v>
                </c:pt>
                <c:pt idx="38">
                  <c:v>538.59500000000003</c:v>
                </c:pt>
                <c:pt idx="39">
                  <c:v>524.28599999999994</c:v>
                </c:pt>
                <c:pt idx="40">
                  <c:v>516.80799999999999</c:v>
                </c:pt>
                <c:pt idx="41">
                  <c:v>501.55700000000002</c:v>
                </c:pt>
                <c:pt idx="42">
                  <c:v>483.411</c:v>
                </c:pt>
                <c:pt idx="43">
                  <c:v>459.98200000000003</c:v>
                </c:pt>
                <c:pt idx="44">
                  <c:v>469.58800000000002</c:v>
                </c:pt>
                <c:pt idx="45">
                  <c:v>459.73099999999999</c:v>
                </c:pt>
                <c:pt idx="46">
                  <c:v>453.05399999999997</c:v>
                </c:pt>
                <c:pt idx="47">
                  <c:v>421.64600000000002</c:v>
                </c:pt>
                <c:pt idx="48">
                  <c:v>420.76</c:v>
                </c:pt>
                <c:pt idx="49">
                  <c:v>423.84300000000002</c:v>
                </c:pt>
                <c:pt idx="50">
                  <c:v>424.93900000000002</c:v>
                </c:pt>
                <c:pt idx="51">
                  <c:v>436.57799999999997</c:v>
                </c:pt>
                <c:pt idx="52">
                  <c:v>434.197</c:v>
                </c:pt>
                <c:pt idx="53">
                  <c:v>415.15199999999999</c:v>
                </c:pt>
                <c:pt idx="54">
                  <c:v>409.64100000000002</c:v>
                </c:pt>
                <c:pt idx="55">
                  <c:v>407.58300000000003</c:v>
                </c:pt>
                <c:pt idx="56">
                  <c:v>416.68400000000003</c:v>
                </c:pt>
                <c:pt idx="57">
                  <c:v>433.80799999999999</c:v>
                </c:pt>
                <c:pt idx="58">
                  <c:v>449.37900000000002</c:v>
                </c:pt>
                <c:pt idx="59">
                  <c:v>442.50099999999998</c:v>
                </c:pt>
                <c:pt idx="60">
                  <c:v>448.80399999999997</c:v>
                </c:pt>
                <c:pt idx="61">
                  <c:v>451.72800000000001</c:v>
                </c:pt>
                <c:pt idx="62">
                  <c:v>459.322</c:v>
                </c:pt>
                <c:pt idx="63">
                  <c:v>468.82900000000001</c:v>
                </c:pt>
                <c:pt idx="64">
                  <c:v>480.15800000000002</c:v>
                </c:pt>
                <c:pt idx="65">
                  <c:v>463.96100000000001</c:v>
                </c:pt>
                <c:pt idx="66">
                  <c:v>442.05</c:v>
                </c:pt>
                <c:pt idx="67">
                  <c:v>421.00514285999998</c:v>
                </c:pt>
                <c:pt idx="68">
                  <c:v>423.62851343</c:v>
                </c:pt>
                <c:pt idx="69">
                  <c:v>442.54759999999999</c:v>
                </c:pt>
                <c:pt idx="70">
                  <c:v>448.2287</c:v>
                </c:pt>
                <c:pt idx="71">
                  <c:v>444.73360000000002</c:v>
                </c:pt>
                <c:pt idx="72">
                  <c:v>453.99250000000001</c:v>
                </c:pt>
                <c:pt idx="73">
                  <c:v>467.29419999999999</c:v>
                </c:pt>
                <c:pt idx="74">
                  <c:v>482.4683</c:v>
                </c:pt>
                <c:pt idx="75">
                  <c:v>487.4074</c:v>
                </c:pt>
                <c:pt idx="76">
                  <c:v>491.66370000000001</c:v>
                </c:pt>
                <c:pt idx="77">
                  <c:v>480.34820000000002</c:v>
                </c:pt>
                <c:pt idx="78">
                  <c:v>469.91640000000001</c:v>
                </c:pt>
                <c:pt idx="79">
                  <c:v>467.68799999999999</c:v>
                </c:pt>
                <c:pt idx="80">
                  <c:v>468.77820000000003</c:v>
                </c:pt>
                <c:pt idx="81">
                  <c:v>483.26400000000001</c:v>
                </c:pt>
                <c:pt idx="82">
                  <c:v>484.9212</c:v>
                </c:pt>
                <c:pt idx="83">
                  <c:v>476.67070000000001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3373136"/>
        <c:axId val="503373696"/>
      </c:lineChart>
      <c:scatterChart>
        <c:scatterStyle val="lineMarker"/>
        <c:varyColors val="0"/>
        <c:ser>
          <c:idx val="3"/>
          <c:order val="3"/>
          <c:tx>
            <c:strRef>
              <c:f>'15'!$B$116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5346282934145425E-2"/>
                  <c:y val="3.164639922968210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'15'!$A$117:$A$118</c:f>
              <c:numCache>
                <c:formatCode>0</c:formatCode>
                <c:ptCount val="2"/>
                <c:pt idx="0">
                  <c:v>69</c:v>
                </c:pt>
                <c:pt idx="1">
                  <c:v>69</c:v>
                </c:pt>
              </c:numCache>
            </c:numRef>
          </c:xVal>
          <c:yVal>
            <c:numRef>
              <c:f>'15'!$B$117:$B$118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3374256"/>
        <c:axId val="503374816"/>
      </c:scatterChart>
      <c:dateAx>
        <c:axId val="503373136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cross"/>
        <c:minorTickMark val="none"/>
        <c:tickLblPos val="nextTo"/>
        <c:spPr>
          <a:ln>
            <a:solidFill>
              <a:schemeClr val="tx1"/>
            </a:solidFill>
          </a:ln>
        </c:spPr>
        <c:crossAx val="503373696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503373696"/>
        <c:scaling>
          <c:orientation val="minMax"/>
          <c:max val="600"/>
          <c:min val="275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crossAx val="503373136"/>
        <c:crosses val="autoZero"/>
        <c:crossBetween val="between"/>
        <c:majorUnit val="25"/>
      </c:valAx>
      <c:valAx>
        <c:axId val="503374256"/>
        <c:scaling>
          <c:orientation val="minMax"/>
          <c:max val="84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503374816"/>
        <c:crosses val="max"/>
        <c:crossBetween val="midCat"/>
      </c:valAx>
      <c:valAx>
        <c:axId val="503374816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03374256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655475357247012"/>
          <c:y val="0.1224615943180013"/>
          <c:w val="0.80772309711286094"/>
          <c:h val="0.717497863199376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'16'!$B$26</c:f>
              <c:strCache>
                <c:ptCount val="1"/>
                <c:pt idx="0">
                  <c:v>crude oil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'16'!$I$25:$L$25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'16'!$I$26:$L$26</c:f>
              <c:numCache>
                <c:formatCode>0.000</c:formatCode>
                <c:ptCount val="4"/>
                <c:pt idx="0">
                  <c:v>0.51253092550000012</c:v>
                </c:pt>
                <c:pt idx="1">
                  <c:v>1.6386386789999996</c:v>
                </c:pt>
                <c:pt idx="2">
                  <c:v>1.2704909610000001</c:v>
                </c:pt>
                <c:pt idx="3">
                  <c:v>0.91167815300000044</c:v>
                </c:pt>
              </c:numCache>
            </c:numRef>
          </c:val>
          <c:extLst/>
        </c:ser>
        <c:ser>
          <c:idx val="2"/>
          <c:order val="1"/>
          <c:tx>
            <c:strRef>
              <c:f>'16'!$B$27</c:f>
              <c:strCache>
                <c:ptCount val="1"/>
                <c:pt idx="0">
                  <c:v>natural gas plant liquids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'16'!$I$25:$L$25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'16'!$I$27:$L$27</c:f>
              <c:numCache>
                <c:formatCode>0.000</c:formatCode>
                <c:ptCount val="4"/>
                <c:pt idx="0">
                  <c:v>0.27357300059999989</c:v>
                </c:pt>
                <c:pt idx="1">
                  <c:v>0.58660547939999974</c:v>
                </c:pt>
                <c:pt idx="2">
                  <c:v>0.54140818080000042</c:v>
                </c:pt>
                <c:pt idx="3">
                  <c:v>0.49603293479999966</c:v>
                </c:pt>
              </c:numCache>
            </c:numRef>
          </c:val>
          <c:extLst/>
        </c:ser>
        <c:ser>
          <c:idx val="5"/>
          <c:order val="3"/>
          <c:tx>
            <c:strRef>
              <c:f>'16'!$B$28</c:f>
              <c:strCache>
                <c:ptCount val="1"/>
                <c:pt idx="0">
                  <c:v>ethanol and biodiesel</c:v>
                </c:pt>
              </c:strCache>
            </c:strRef>
          </c:tx>
          <c:spPr>
            <a:solidFill>
              <a:schemeClr val="accent4"/>
            </a:solidFill>
            <a:ln w="28575">
              <a:noFill/>
            </a:ln>
          </c:spPr>
          <c:invertIfNegative val="0"/>
          <c:cat>
            <c:numRef>
              <c:f>'16'!$I$25:$L$25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'16'!$I$28:$L$28</c:f>
              <c:numCache>
                <c:formatCode>#,##0.000</c:formatCode>
                <c:ptCount val="4"/>
                <c:pt idx="0">
                  <c:v>3.8972286270000045E-2</c:v>
                </c:pt>
                <c:pt idx="1">
                  <c:v>2.5520994580000067E-2</c:v>
                </c:pt>
                <c:pt idx="2">
                  <c:v>-1.7211047650000019E-2</c:v>
                </c:pt>
                <c:pt idx="3">
                  <c:v>2.4539800499999889E-2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9"/>
        <c:overlap val="100"/>
        <c:axId val="504444672"/>
        <c:axId val="504445232"/>
        <c:extLst/>
      </c:barChart>
      <c:lineChart>
        <c:grouping val="stacked"/>
        <c:varyColors val="0"/>
        <c:ser>
          <c:idx val="4"/>
          <c:order val="2"/>
          <c:tx>
            <c:strRef>
              <c:f>'16'!$B$31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7.1099445902595509E-2"/>
                  <c:y val="-4.435351831021129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8728856809565475E-2"/>
                  <c:y val="-3.641701037370330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7988116068824734E-2"/>
                  <c:y val="-4.038526434195732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layout/>
                <c15:showLeaderLines val="0"/>
              </c:ext>
            </c:extLst>
          </c:dLbls>
          <c:cat>
            <c:numRef>
              <c:f>'16'!$I$25:$L$25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'16'!$I$31:$L$31</c:f>
              <c:numCache>
                <c:formatCode>0.0</c:formatCode>
                <c:ptCount val="4"/>
                <c:pt idx="0">
                  <c:v>0.82507621237000006</c:v>
                </c:pt>
                <c:pt idx="1">
                  <c:v>2.2507651529799992</c:v>
                </c:pt>
                <c:pt idx="2">
                  <c:v>1.7946880941500005</c:v>
                </c:pt>
                <c:pt idx="3">
                  <c:v>1.4322508883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4444672"/>
        <c:axId val="504445232"/>
      </c:lineChart>
      <c:scatterChart>
        <c:scatterStyle val="lineMarker"/>
        <c:varyColors val="0"/>
        <c:ser>
          <c:idx val="0"/>
          <c:order val="4"/>
          <c:tx>
            <c:strRef>
              <c:f>'16'!$B$89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'16'!$A$90:$A$91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'16'!$B$90:$B$91</c:f>
              <c:numCache>
                <c:formatCode>0</c:formatCode>
                <c:ptCount val="2"/>
                <c:pt idx="0">
                  <c:v>-1</c:v>
                </c:pt>
                <c:pt idx="1">
                  <c:v>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4446352"/>
        <c:axId val="504445792"/>
      </c:scatterChart>
      <c:catAx>
        <c:axId val="504444672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4445232"/>
        <c:crosses val="autoZero"/>
        <c:auto val="1"/>
        <c:lblAlgn val="ctr"/>
        <c:lblOffset val="100"/>
        <c:tickLblSkip val="1"/>
        <c:noMultiLvlLbl val="0"/>
      </c:catAx>
      <c:valAx>
        <c:axId val="504445232"/>
        <c:scaling>
          <c:orientation val="minMax"/>
          <c:max val="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4444672"/>
        <c:crosses val="autoZero"/>
        <c:crossBetween val="between"/>
        <c:majorUnit val="1"/>
        <c:minorUnit val="0.5"/>
      </c:valAx>
      <c:valAx>
        <c:axId val="504445792"/>
        <c:scaling>
          <c:orientation val="minMax"/>
          <c:max val="2"/>
          <c:min val="-1"/>
        </c:scaling>
        <c:delete val="0"/>
        <c:axPos val="r"/>
        <c:numFmt formatCode="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504446352"/>
        <c:crosses val="max"/>
        <c:crossBetween val="midCat"/>
      </c:valAx>
      <c:valAx>
        <c:axId val="50444635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04445792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226888305628463"/>
          <c:y val="0.13137420322459695"/>
          <c:w val="0.80388998250218735"/>
          <c:h val="0.70921447319085118"/>
        </c:manualLayout>
      </c:layout>
      <c:lineChart>
        <c:grouping val="standard"/>
        <c:varyColors val="0"/>
        <c:ser>
          <c:idx val="0"/>
          <c:order val="0"/>
          <c:tx>
            <c:strRef>
              <c:f>'16'!$C$35</c:f>
              <c:strCache>
                <c:ptCount val="1"/>
                <c:pt idx="0">
                  <c:v>total monthly production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'16'!$A$36:$A$83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'16'!$C$36:$C$83</c:f>
              <c:numCache>
                <c:formatCode>0.000</c:formatCode>
                <c:ptCount val="48"/>
                <c:pt idx="0">
                  <c:v>13.442325</c:v>
                </c:pt>
                <c:pt idx="1">
                  <c:v>13.906143</c:v>
                </c:pt>
                <c:pt idx="2">
                  <c:v>14.024208</c:v>
                </c:pt>
                <c:pt idx="3">
                  <c:v>13.922053999999999</c:v>
                </c:pt>
                <c:pt idx="4">
                  <c:v>14.129752999999999</c:v>
                </c:pt>
                <c:pt idx="5">
                  <c:v>14.100965</c:v>
                </c:pt>
                <c:pt idx="6">
                  <c:v>14.247313</c:v>
                </c:pt>
                <c:pt idx="7">
                  <c:v>14.229699</c:v>
                </c:pt>
                <c:pt idx="8">
                  <c:v>14.418955</c:v>
                </c:pt>
                <c:pt idx="9">
                  <c:v>14.882849999999999</c:v>
                </c:pt>
                <c:pt idx="10">
                  <c:v>15.439000999999999</c:v>
                </c:pt>
                <c:pt idx="11">
                  <c:v>15.178189</c:v>
                </c:pt>
                <c:pt idx="12">
                  <c:v>15.075953</c:v>
                </c:pt>
                <c:pt idx="13">
                  <c:v>15.565201</c:v>
                </c:pt>
                <c:pt idx="14">
                  <c:v>15.913446</c:v>
                </c:pt>
                <c:pt idx="15">
                  <c:v>15.996441000000001</c:v>
                </c:pt>
                <c:pt idx="16">
                  <c:v>16.035838999999999</c:v>
                </c:pt>
                <c:pt idx="17">
                  <c:v>16.240034999999999</c:v>
                </c:pt>
                <c:pt idx="18">
                  <c:v>16.610423999999998</c:v>
                </c:pt>
                <c:pt idx="19">
                  <c:v>17.246259999999999</c:v>
                </c:pt>
                <c:pt idx="20">
                  <c:v>17.344522000000001</c:v>
                </c:pt>
                <c:pt idx="21">
                  <c:v>17.433050999999999</c:v>
                </c:pt>
                <c:pt idx="22">
                  <c:v>17.797643999999998</c:v>
                </c:pt>
                <c:pt idx="23">
                  <c:v>17.740787999999998</c:v>
                </c:pt>
                <c:pt idx="24">
                  <c:v>17.588746</c:v>
                </c:pt>
                <c:pt idx="25">
                  <c:v>17.57037</c:v>
                </c:pt>
                <c:pt idx="26">
                  <c:v>17.779471999999998</c:v>
                </c:pt>
                <c:pt idx="27">
                  <c:v>18.120246999999999</c:v>
                </c:pt>
                <c:pt idx="28">
                  <c:v>18.176981999999999</c:v>
                </c:pt>
                <c:pt idx="29">
                  <c:v>18.114301000000001</c:v>
                </c:pt>
                <c:pt idx="30">
                  <c:v>17.72681</c:v>
                </c:pt>
                <c:pt idx="31">
                  <c:v>18.461172249000001</c:v>
                </c:pt>
                <c:pt idx="32">
                  <c:v>18.767864875000001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'16'!$D$35</c:f>
              <c:strCache>
                <c:ptCount val="1"/>
                <c:pt idx="0">
                  <c:v> forecast</c:v>
                </c:pt>
              </c:strCache>
            </c:strRef>
          </c:tx>
          <c:spPr>
            <a:ln w="25400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'16'!$A$36:$A$83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'16'!$D$36:$D$83</c:f>
              <c:numCache>
                <c:formatCode>0.000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18.767864875000001</c:v>
                </c:pt>
                <c:pt idx="33">
                  <c:v>19.725380000000001</c:v>
                </c:pt>
                <c:pt idx="34">
                  <c:v>20.12548</c:v>
                </c:pt>
                <c:pt idx="35">
                  <c:v>20.09076</c:v>
                </c:pt>
                <c:pt idx="36">
                  <c:v>19.971620000000001</c:v>
                </c:pt>
                <c:pt idx="37">
                  <c:v>20.010359999999999</c:v>
                </c:pt>
                <c:pt idx="38">
                  <c:v>20.167369999999998</c:v>
                </c:pt>
                <c:pt idx="39">
                  <c:v>20.24905</c:v>
                </c:pt>
                <c:pt idx="40">
                  <c:v>20.317789999999999</c:v>
                </c:pt>
                <c:pt idx="41">
                  <c:v>20.371099999999998</c:v>
                </c:pt>
                <c:pt idx="42">
                  <c:v>20.354700000000001</c:v>
                </c:pt>
                <c:pt idx="43">
                  <c:v>20.50074</c:v>
                </c:pt>
                <c:pt idx="44">
                  <c:v>20.604849999999999</c:v>
                </c:pt>
                <c:pt idx="45">
                  <c:v>20.590979999999998</c:v>
                </c:pt>
                <c:pt idx="46">
                  <c:v>20.883679999999998</c:v>
                </c:pt>
                <c:pt idx="47">
                  <c:v>20.748449999999998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'16'!$E$35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5400" cap="rnd">
              <a:solidFill>
                <a:schemeClr val="tx1">
                  <a:alpha val="67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'16'!$A$36:$A$83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'16'!$E$36:$E$83</c:f>
              <c:numCache>
                <c:formatCode>0.000</c:formatCode>
                <c:ptCount val="48"/>
                <c:pt idx="1">
                  <c:v>14.326787916666666</c:v>
                </c:pt>
                <c:pt idx="2">
                  <c:v>14.326787916666666</c:v>
                </c:pt>
                <c:pt idx="3">
                  <c:v>14.326787916666666</c:v>
                </c:pt>
                <c:pt idx="4">
                  <c:v>14.326787916666666</c:v>
                </c:pt>
                <c:pt idx="5">
                  <c:v>14.326787916666666</c:v>
                </c:pt>
                <c:pt idx="6">
                  <c:v>14.326787916666666</c:v>
                </c:pt>
                <c:pt idx="7">
                  <c:v>14.326787916666666</c:v>
                </c:pt>
                <c:pt idx="8">
                  <c:v>14.326787916666666</c:v>
                </c:pt>
                <c:pt idx="9">
                  <c:v>14.326787916666666</c:v>
                </c:pt>
                <c:pt idx="10">
                  <c:v>14.326787916666666</c:v>
                </c:pt>
                <c:pt idx="13">
                  <c:v>16.583300333333334</c:v>
                </c:pt>
                <c:pt idx="14">
                  <c:v>16.583300333333334</c:v>
                </c:pt>
                <c:pt idx="15">
                  <c:v>16.583300333333334</c:v>
                </c:pt>
                <c:pt idx="16">
                  <c:v>16.583300333333334</c:v>
                </c:pt>
                <c:pt idx="17">
                  <c:v>16.583300333333334</c:v>
                </c:pt>
                <c:pt idx="18">
                  <c:v>16.583300333333334</c:v>
                </c:pt>
                <c:pt idx="19">
                  <c:v>16.583300333333334</c:v>
                </c:pt>
                <c:pt idx="20">
                  <c:v>16.583300333333334</c:v>
                </c:pt>
                <c:pt idx="21">
                  <c:v>16.583300333333334</c:v>
                </c:pt>
                <c:pt idx="22">
                  <c:v>16.583300333333334</c:v>
                </c:pt>
                <c:pt idx="25">
                  <c:v>18.520632093666663</c:v>
                </c:pt>
                <c:pt idx="26">
                  <c:v>18.520632093666663</c:v>
                </c:pt>
                <c:pt idx="27">
                  <c:v>18.520632093666663</c:v>
                </c:pt>
                <c:pt idx="28">
                  <c:v>18.520632093666663</c:v>
                </c:pt>
                <c:pt idx="29">
                  <c:v>18.520632093666663</c:v>
                </c:pt>
                <c:pt idx="30">
                  <c:v>18.520632093666663</c:v>
                </c:pt>
                <c:pt idx="31">
                  <c:v>18.520632093666663</c:v>
                </c:pt>
                <c:pt idx="32">
                  <c:v>18.520632093666663</c:v>
                </c:pt>
                <c:pt idx="33">
                  <c:v>18.520632093666663</c:v>
                </c:pt>
                <c:pt idx="34">
                  <c:v>18.520632093666663</c:v>
                </c:pt>
                <c:pt idx="37">
                  <c:v>20.397557500000001</c:v>
                </c:pt>
                <c:pt idx="38">
                  <c:v>20.397557500000001</c:v>
                </c:pt>
                <c:pt idx="39">
                  <c:v>20.397557500000001</c:v>
                </c:pt>
                <c:pt idx="40">
                  <c:v>20.397557500000001</c:v>
                </c:pt>
                <c:pt idx="41">
                  <c:v>20.397557500000001</c:v>
                </c:pt>
                <c:pt idx="42">
                  <c:v>20.397557500000001</c:v>
                </c:pt>
                <c:pt idx="43">
                  <c:v>20.397557500000001</c:v>
                </c:pt>
                <c:pt idx="44">
                  <c:v>20.397557500000001</c:v>
                </c:pt>
                <c:pt idx="45">
                  <c:v>20.397557500000001</c:v>
                </c:pt>
                <c:pt idx="46">
                  <c:v>20.397557500000001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4450272"/>
        <c:axId val="504450832"/>
      </c:lineChart>
      <c:catAx>
        <c:axId val="5044502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4450832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504450832"/>
        <c:scaling>
          <c:orientation val="minMax"/>
          <c:max val="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4450272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034025955088947"/>
          <c:y val="0.44735033120859902"/>
          <c:w val="0.70238480606590847"/>
          <c:h val="0.2127990251218597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229549431321085"/>
          <c:y val="0.17364808269704923"/>
          <c:w val="0.80323673082531355"/>
          <c:h val="0.6699596925384325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'17'!$C$26</c:f>
              <c:strCache>
                <c:ptCount val="1"/>
                <c:pt idx="0">
                  <c:v>motor gasoline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'17'!$J$26:$M$26</c:f>
              <c:numCache>
                <c:formatCode>0.000</c:formatCode>
                <c:ptCount val="4"/>
                <c:pt idx="0">
                  <c:v>9.4564793999989405E-3</c:v>
                </c:pt>
                <c:pt idx="1">
                  <c:v>2.4483342000003461E-3</c:v>
                </c:pt>
                <c:pt idx="2">
                  <c:v>-2.4933794499998996E-2</c:v>
                </c:pt>
                <c:pt idx="3">
                  <c:v>-4.0334973000000218E-3</c:v>
                </c:pt>
              </c:numCache>
            </c:numRef>
          </c:val>
          <c:extLst/>
        </c:ser>
        <c:ser>
          <c:idx val="2"/>
          <c:order val="1"/>
          <c:tx>
            <c:strRef>
              <c:f>'17'!$C$27</c:f>
              <c:strCache>
                <c:ptCount val="1"/>
                <c:pt idx="0">
                  <c:v>jet fuel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'17'!$J$27:$M$27</c:f>
              <c:numCache>
                <c:formatCode>0.000</c:formatCode>
                <c:ptCount val="4"/>
                <c:pt idx="0">
                  <c:v>6.7948294100000028E-2</c:v>
                </c:pt>
                <c:pt idx="1">
                  <c:v>2.4841301299999952E-2</c:v>
                </c:pt>
                <c:pt idx="2">
                  <c:v>4.4257364400000165E-2</c:v>
                </c:pt>
                <c:pt idx="3">
                  <c:v>2.9408933599999854E-2</c:v>
                </c:pt>
              </c:numCache>
            </c:numRef>
          </c:val>
          <c:extLst/>
        </c:ser>
        <c:ser>
          <c:idx val="0"/>
          <c:order val="3"/>
          <c:tx>
            <c:strRef>
              <c:f>'17'!$C$28</c:f>
              <c:strCache>
                <c:ptCount val="1"/>
                <c:pt idx="0">
                  <c:v>distillate fuel</c:v>
                </c:pt>
              </c:strCache>
            </c:strRef>
          </c:tx>
          <c:spPr>
            <a:solidFill>
              <a:schemeClr val="accent4"/>
            </a:solidFill>
            <a:ln w="28575">
              <a:noFill/>
            </a:ln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'17'!$J$28:$M$28</c:f>
              <c:numCache>
                <c:formatCode>0.000</c:formatCode>
                <c:ptCount val="4"/>
                <c:pt idx="0">
                  <c:v>5.493650590000021E-2</c:v>
                </c:pt>
                <c:pt idx="1">
                  <c:v>0.21364893700000032</c:v>
                </c:pt>
                <c:pt idx="2">
                  <c:v>-5.6981098600000557E-2</c:v>
                </c:pt>
                <c:pt idx="3">
                  <c:v>5.7958177599999772E-2</c:v>
                </c:pt>
              </c:numCache>
            </c:numRef>
          </c:val>
        </c:ser>
        <c:ser>
          <c:idx val="5"/>
          <c:order val="4"/>
          <c:tx>
            <c:strRef>
              <c:f>'17'!$C$30</c:f>
              <c:strCache>
                <c:ptCount val="1"/>
                <c:pt idx="0">
                  <c:v>other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 w="28575">
              <a:noFill/>
            </a:ln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'17'!$J$30:$M$30</c:f>
              <c:numCache>
                <c:formatCode>0.000</c:formatCode>
                <c:ptCount val="4"/>
                <c:pt idx="0">
                  <c:v>3.1446356600003611E-2</c:v>
                </c:pt>
                <c:pt idx="1">
                  <c:v>-5.78153667000052E-2</c:v>
                </c:pt>
                <c:pt idx="2">
                  <c:v>-0.10161559470000014</c:v>
                </c:pt>
                <c:pt idx="3">
                  <c:v>-8.466260539999837E-2</c:v>
                </c:pt>
              </c:numCache>
            </c:numRef>
          </c:val>
        </c:ser>
        <c:ser>
          <c:idx val="3"/>
          <c:order val="5"/>
          <c:tx>
            <c:strRef>
              <c:f>'17'!$C$29</c:f>
              <c:strCache>
                <c:ptCount val="1"/>
                <c:pt idx="0">
                  <c:v>hydrocarbon gas liquids</c:v>
                </c:pt>
              </c:strCache>
            </c:strRef>
          </c:tx>
          <c:spPr>
            <a:solidFill>
              <a:schemeClr val="accent3"/>
            </a:solidFill>
            <a:ln w="28575">
              <a:noFill/>
            </a:ln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'17'!$J$29:$M$29</c:f>
              <c:numCache>
                <c:formatCode>0.000</c:formatCode>
                <c:ptCount val="4"/>
                <c:pt idx="0">
                  <c:v>0.10670123199999981</c:v>
                </c:pt>
                <c:pt idx="1">
                  <c:v>0.36364589320000018</c:v>
                </c:pt>
                <c:pt idx="2">
                  <c:v>0.17664970240000022</c:v>
                </c:pt>
                <c:pt idx="3">
                  <c:v>0.21449073249999984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04491024"/>
        <c:axId val="504491584"/>
      </c:barChart>
      <c:lineChart>
        <c:grouping val="stacked"/>
        <c:varyColors val="0"/>
        <c:ser>
          <c:idx val="4"/>
          <c:order val="2"/>
          <c:tx>
            <c:strRef>
              <c:f>'17'!$C$31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6.8728856809565475E-2"/>
                  <c:y val="-3.64170103737032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6.8728856809565475E-2"/>
                  <c:y val="-5.6258280214973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8728856809565558E-2"/>
                  <c:y val="-7.014716910386209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8288" rIns="38100" bIns="18288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8.6531423155438908E-2"/>
                      <c:h val="4.9024496937882765E-2"/>
                    </c:manualLayout>
                  </c15:layout>
                </c:ext>
              </c:extLst>
            </c:dLbl>
            <c:dLbl>
              <c:idx val="3"/>
              <c:layout>
                <c:manualLayout>
                  <c:x val="-7.7988116068824734E-2"/>
                  <c:y val="-6.6178915135608127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8288" rIns="38100" bIns="18288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9.5790682414698167E-2"/>
                      <c:h val="4.1087989001374829E-2"/>
                    </c:manualLayout>
                  </c15:layout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'17'!$J$25:$M$25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'17'!$J$31:$M$31</c:f>
              <c:numCache>
                <c:formatCode>0.0</c:formatCode>
                <c:ptCount val="4"/>
                <c:pt idx="0">
                  <c:v>0.2704888680000026</c:v>
                </c:pt>
                <c:pt idx="1">
                  <c:v>0.5467690989999956</c:v>
                </c:pt>
                <c:pt idx="2">
                  <c:v>3.7376579000000687E-2</c:v>
                </c:pt>
                <c:pt idx="3">
                  <c:v>0.21316174100000107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4491024"/>
        <c:axId val="504491584"/>
      </c:lineChart>
      <c:scatterChart>
        <c:scatterStyle val="lineMarker"/>
        <c:varyColors val="0"/>
        <c:ser>
          <c:idx val="6"/>
          <c:order val="6"/>
          <c:tx>
            <c:strRef>
              <c:f>'17'!$C$89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dPt>
            <c:idx val="1"/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</a:ln>
            </c:spPr>
          </c:dPt>
          <c:xVal>
            <c:numRef>
              <c:f>'17'!$B$90:$B$91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'17'!$C$90:$C$91</c:f>
              <c:numCache>
                <c:formatCode>0.00</c:formatCode>
                <c:ptCount val="2"/>
                <c:pt idx="0">
                  <c:v>-0.4</c:v>
                </c:pt>
                <c:pt idx="1">
                  <c:v>1.2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4492704"/>
        <c:axId val="504492144"/>
      </c:scatterChart>
      <c:catAx>
        <c:axId val="504491024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4491584"/>
        <c:crosses val="autoZero"/>
        <c:auto val="1"/>
        <c:lblAlgn val="ctr"/>
        <c:lblOffset val="100"/>
        <c:tickLblSkip val="1"/>
        <c:noMultiLvlLbl val="0"/>
      </c:catAx>
      <c:valAx>
        <c:axId val="504491584"/>
        <c:scaling>
          <c:orientation val="minMax"/>
          <c:max val="1"/>
          <c:min val="-0.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4491024"/>
        <c:crosses val="autoZero"/>
        <c:crossBetween val="between"/>
        <c:majorUnit val="0.25"/>
      </c:valAx>
      <c:valAx>
        <c:axId val="504492144"/>
        <c:scaling>
          <c:orientation val="minMax"/>
          <c:max val="1"/>
          <c:min val="-0.25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504492704"/>
        <c:crosses val="max"/>
        <c:crossBetween val="midCat"/>
        <c:majorUnit val="0.25"/>
      </c:valAx>
      <c:valAx>
        <c:axId val="5044927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04492144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011633680925019"/>
          <c:y val="0.17892857142857146"/>
          <c:w val="0.81826204156912818"/>
          <c:h val="0.66956130483689535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'17'!$B$37:$B$84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'17'!$D$37:$D$84</c:f>
              <c:numCache>
                <c:formatCode>0.000</c:formatCode>
                <c:ptCount val="48"/>
                <c:pt idx="0">
                  <c:v>19.322845999999998</c:v>
                </c:pt>
                <c:pt idx="1">
                  <c:v>19.190404000000001</c:v>
                </c:pt>
                <c:pt idx="2">
                  <c:v>20.060123999999998</c:v>
                </c:pt>
                <c:pt idx="3">
                  <c:v>19.595324999999999</c:v>
                </c:pt>
                <c:pt idx="4">
                  <c:v>20.066244999999999</c:v>
                </c:pt>
                <c:pt idx="5">
                  <c:v>20.561246000000001</c:v>
                </c:pt>
                <c:pt idx="6">
                  <c:v>20.118924</c:v>
                </c:pt>
                <c:pt idx="7">
                  <c:v>20.251193000000001</c:v>
                </c:pt>
                <c:pt idx="8">
                  <c:v>19.640611</c:v>
                </c:pt>
                <c:pt idx="9">
                  <c:v>19.989650999999999</c:v>
                </c:pt>
                <c:pt idx="10">
                  <c:v>20.307238000000002</c:v>
                </c:pt>
                <c:pt idx="11">
                  <c:v>20.323454999999999</c:v>
                </c:pt>
                <c:pt idx="12">
                  <c:v>20.545141000000001</c:v>
                </c:pt>
                <c:pt idx="13">
                  <c:v>19.678706999999999</c:v>
                </c:pt>
                <c:pt idx="14">
                  <c:v>20.756360000000001</c:v>
                </c:pt>
                <c:pt idx="15">
                  <c:v>20.036521</c:v>
                </c:pt>
                <c:pt idx="16">
                  <c:v>20.247367000000001</c:v>
                </c:pt>
                <c:pt idx="17">
                  <c:v>20.790271000000001</c:v>
                </c:pt>
                <c:pt idx="18">
                  <c:v>20.682276999999999</c:v>
                </c:pt>
                <c:pt idx="19">
                  <c:v>21.358391999999998</c:v>
                </c:pt>
                <c:pt idx="20">
                  <c:v>20.082809000000001</c:v>
                </c:pt>
                <c:pt idx="21">
                  <c:v>20.734406</c:v>
                </c:pt>
                <c:pt idx="22">
                  <c:v>20.746514000000001</c:v>
                </c:pt>
                <c:pt idx="23">
                  <c:v>20.303571999999999</c:v>
                </c:pt>
                <c:pt idx="24">
                  <c:v>20.452114999999999</c:v>
                </c:pt>
                <c:pt idx="25">
                  <c:v>20.193715999999998</c:v>
                </c:pt>
                <c:pt idx="26">
                  <c:v>20.204429999999999</c:v>
                </c:pt>
                <c:pt idx="27">
                  <c:v>20.112278</c:v>
                </c:pt>
                <c:pt idx="28">
                  <c:v>20.259079</c:v>
                </c:pt>
                <c:pt idx="29">
                  <c:v>20.603662</c:v>
                </c:pt>
                <c:pt idx="30">
                  <c:v>20.741776999999999</c:v>
                </c:pt>
                <c:pt idx="31">
                  <c:v>20.752982470999999</c:v>
                </c:pt>
                <c:pt idx="32">
                  <c:v>20.463329562999999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'17'!$B$37:$B$84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'17'!$E$37:$E$84</c:f>
              <c:numCache>
                <c:formatCode>0.000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20.463329562999999</c:v>
                </c:pt>
                <c:pt idx="33">
                  <c:v>20.819479999999999</c:v>
                </c:pt>
                <c:pt idx="34">
                  <c:v>20.826319999999999</c:v>
                </c:pt>
                <c:pt idx="35">
                  <c:v>21.03436</c:v>
                </c:pt>
                <c:pt idx="36">
                  <c:v>20.577259999999999</c:v>
                </c:pt>
                <c:pt idx="37">
                  <c:v>20.350079999999998</c:v>
                </c:pt>
                <c:pt idx="38">
                  <c:v>20.435649999999999</c:v>
                </c:pt>
                <c:pt idx="39">
                  <c:v>20.30105</c:v>
                </c:pt>
                <c:pt idx="40">
                  <c:v>20.505109999999998</c:v>
                </c:pt>
                <c:pt idx="41">
                  <c:v>20.976120000000002</c:v>
                </c:pt>
                <c:pt idx="42">
                  <c:v>21.042919999999999</c:v>
                </c:pt>
                <c:pt idx="43">
                  <c:v>21.2455</c:v>
                </c:pt>
                <c:pt idx="44">
                  <c:v>20.742010000000001</c:v>
                </c:pt>
                <c:pt idx="45">
                  <c:v>20.985890000000001</c:v>
                </c:pt>
                <c:pt idx="46">
                  <c:v>20.863350000000001</c:v>
                </c:pt>
                <c:pt idx="47">
                  <c:v>21.00488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'17'!$F$36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'17'!$B$37:$B$84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'17'!$F$37:$F$84</c:f>
              <c:numCache>
                <c:formatCode>0.000</c:formatCode>
                <c:ptCount val="48"/>
                <c:pt idx="2">
                  <c:v>19.952271833333334</c:v>
                </c:pt>
                <c:pt idx="3">
                  <c:v>19.952271833333334</c:v>
                </c:pt>
                <c:pt idx="4">
                  <c:v>19.952271833333334</c:v>
                </c:pt>
                <c:pt idx="5">
                  <c:v>19.952271833333334</c:v>
                </c:pt>
                <c:pt idx="6">
                  <c:v>19.952271833333334</c:v>
                </c:pt>
                <c:pt idx="7">
                  <c:v>19.952271833333334</c:v>
                </c:pt>
                <c:pt idx="8">
                  <c:v>19.952271833333334</c:v>
                </c:pt>
                <c:pt idx="9">
                  <c:v>19.952271833333334</c:v>
                </c:pt>
                <c:pt idx="14">
                  <c:v>20.496861416666668</c:v>
                </c:pt>
                <c:pt idx="15">
                  <c:v>20.496861416666668</c:v>
                </c:pt>
                <c:pt idx="16">
                  <c:v>20.496861416666668</c:v>
                </c:pt>
                <c:pt idx="17">
                  <c:v>20.496861416666668</c:v>
                </c:pt>
                <c:pt idx="18">
                  <c:v>20.496861416666668</c:v>
                </c:pt>
                <c:pt idx="19">
                  <c:v>20.496861416666668</c:v>
                </c:pt>
                <c:pt idx="20">
                  <c:v>20.496861416666668</c:v>
                </c:pt>
                <c:pt idx="21">
                  <c:v>20.496861416666668</c:v>
                </c:pt>
                <c:pt idx="26">
                  <c:v>20.538627419499999</c:v>
                </c:pt>
                <c:pt idx="27">
                  <c:v>20.538627419499999</c:v>
                </c:pt>
                <c:pt idx="28">
                  <c:v>20.538627419499999</c:v>
                </c:pt>
                <c:pt idx="29">
                  <c:v>20.538627419499999</c:v>
                </c:pt>
                <c:pt idx="30">
                  <c:v>20.538627419499999</c:v>
                </c:pt>
                <c:pt idx="31">
                  <c:v>20.538627419499999</c:v>
                </c:pt>
                <c:pt idx="32">
                  <c:v>20.538627419499999</c:v>
                </c:pt>
                <c:pt idx="33">
                  <c:v>20.538627419499999</c:v>
                </c:pt>
                <c:pt idx="38">
                  <c:v>20.752485000000004</c:v>
                </c:pt>
                <c:pt idx="39">
                  <c:v>20.752485000000004</c:v>
                </c:pt>
                <c:pt idx="40">
                  <c:v>20.752485000000004</c:v>
                </c:pt>
                <c:pt idx="41">
                  <c:v>20.752485000000004</c:v>
                </c:pt>
                <c:pt idx="42">
                  <c:v>20.752485000000004</c:v>
                </c:pt>
                <c:pt idx="43">
                  <c:v>20.752485000000004</c:v>
                </c:pt>
                <c:pt idx="44">
                  <c:v>20.752485000000004</c:v>
                </c:pt>
                <c:pt idx="45">
                  <c:v>20.752485000000004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4496624"/>
        <c:axId val="504497184"/>
      </c:lineChart>
      <c:catAx>
        <c:axId val="5044966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4497184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504497184"/>
        <c:scaling>
          <c:orientation val="minMax"/>
          <c:max val="2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4496624"/>
        <c:crosses val="autoZero"/>
        <c:crossBetween val="midCat"/>
        <c:majorUnit val="5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9.9398453571681922E-2"/>
          <c:y val="0.48306461692288472"/>
          <c:w val="0.49667908065545863"/>
          <c:h val="0.216767279090113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sz="1000" baseline="0"/>
            </a:pPr>
            <a:r>
              <a:rPr lang="en-US" sz="1000" b="1" baseline="0"/>
              <a:t>U.S. gasoline and distillate inventories</a:t>
            </a:r>
          </a:p>
          <a:p>
            <a:pPr algn="l">
              <a:defRPr sz="1000" baseline="0"/>
            </a:pPr>
            <a:r>
              <a:rPr lang="en-US" sz="1000" b="0" baseline="0"/>
              <a:t>million barrels</a:t>
            </a:r>
          </a:p>
        </c:rich>
      </c:tx>
      <c:layout>
        <c:manualLayout>
          <c:xMode val="edge"/>
          <c:yMode val="edge"/>
          <c:x val="1.1804293694058183E-2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6.2220271246581985E-2"/>
          <c:y val="0.14356054605600338"/>
          <c:w val="0.91840526031807002"/>
          <c:h val="0.68452064793675937"/>
        </c:manualLayout>
      </c:layout>
      <c:areaChart>
        <c:grouping val="stacked"/>
        <c:varyColors val="0"/>
        <c:ser>
          <c:idx val="2"/>
          <c:order val="2"/>
          <c:tx>
            <c:v>Normal range for distillate - low</c:v>
          </c:tx>
          <c:spPr>
            <a:noFill/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'18'!$E$28:$E$111</c:f>
              <c:numCache>
                <c:formatCode>0.0</c:formatCode>
                <c:ptCount val="84"/>
                <c:pt idx="0">
                  <c:v>114.66800000000001</c:v>
                </c:pt>
                <c:pt idx="1">
                  <c:v>113.10299999999999</c:v>
                </c:pt>
                <c:pt idx="2">
                  <c:v>115.227</c:v>
                </c:pt>
                <c:pt idx="3">
                  <c:v>116.69199999999999</c:v>
                </c:pt>
                <c:pt idx="4">
                  <c:v>115.58</c:v>
                </c:pt>
                <c:pt idx="5">
                  <c:v>120.54900000000001</c:v>
                </c:pt>
                <c:pt idx="6">
                  <c:v>125.45699999999999</c:v>
                </c:pt>
                <c:pt idx="7">
                  <c:v>128.31299999999999</c:v>
                </c:pt>
                <c:pt idx="8">
                  <c:v>131.43600000000001</c:v>
                </c:pt>
                <c:pt idx="9">
                  <c:v>120.372</c:v>
                </c:pt>
                <c:pt idx="10">
                  <c:v>126.215</c:v>
                </c:pt>
                <c:pt idx="11">
                  <c:v>136.286</c:v>
                </c:pt>
                <c:pt idx="12">
                  <c:v>114.66800000000001</c:v>
                </c:pt>
                <c:pt idx="13">
                  <c:v>113.10299999999999</c:v>
                </c:pt>
                <c:pt idx="14">
                  <c:v>115.227</c:v>
                </c:pt>
                <c:pt idx="15">
                  <c:v>116.69199999999999</c:v>
                </c:pt>
                <c:pt idx="16">
                  <c:v>115.58</c:v>
                </c:pt>
                <c:pt idx="17">
                  <c:v>120.54900000000001</c:v>
                </c:pt>
                <c:pt idx="18">
                  <c:v>125.45699999999999</c:v>
                </c:pt>
                <c:pt idx="19">
                  <c:v>128.31299999999999</c:v>
                </c:pt>
                <c:pt idx="20">
                  <c:v>131.43600000000001</c:v>
                </c:pt>
                <c:pt idx="21">
                  <c:v>120.372</c:v>
                </c:pt>
                <c:pt idx="22">
                  <c:v>126.215</c:v>
                </c:pt>
                <c:pt idx="23">
                  <c:v>136.286</c:v>
                </c:pt>
                <c:pt idx="24">
                  <c:v>114.66800000000001</c:v>
                </c:pt>
                <c:pt idx="25">
                  <c:v>113.10299999999999</c:v>
                </c:pt>
                <c:pt idx="26">
                  <c:v>115.227</c:v>
                </c:pt>
                <c:pt idx="27">
                  <c:v>116.69199999999999</c:v>
                </c:pt>
                <c:pt idx="28">
                  <c:v>115.58</c:v>
                </c:pt>
                <c:pt idx="29">
                  <c:v>120.54900000000001</c:v>
                </c:pt>
                <c:pt idx="30">
                  <c:v>125.45699999999999</c:v>
                </c:pt>
                <c:pt idx="31">
                  <c:v>128.31299999999999</c:v>
                </c:pt>
                <c:pt idx="32">
                  <c:v>131.43600000000001</c:v>
                </c:pt>
                <c:pt idx="33">
                  <c:v>120.372</c:v>
                </c:pt>
                <c:pt idx="34">
                  <c:v>126.215</c:v>
                </c:pt>
                <c:pt idx="35">
                  <c:v>136.286</c:v>
                </c:pt>
                <c:pt idx="36">
                  <c:v>114.66800000000001</c:v>
                </c:pt>
                <c:pt idx="37">
                  <c:v>113.10299999999999</c:v>
                </c:pt>
                <c:pt idx="38">
                  <c:v>115.227</c:v>
                </c:pt>
                <c:pt idx="39">
                  <c:v>116.69199999999999</c:v>
                </c:pt>
                <c:pt idx="40">
                  <c:v>115.58</c:v>
                </c:pt>
                <c:pt idx="41">
                  <c:v>120.54900000000001</c:v>
                </c:pt>
                <c:pt idx="42">
                  <c:v>125.45699999999999</c:v>
                </c:pt>
                <c:pt idx="43">
                  <c:v>128.31299999999999</c:v>
                </c:pt>
                <c:pt idx="44">
                  <c:v>131.43600000000001</c:v>
                </c:pt>
                <c:pt idx="45">
                  <c:v>120.372</c:v>
                </c:pt>
                <c:pt idx="46">
                  <c:v>126.215</c:v>
                </c:pt>
                <c:pt idx="47">
                  <c:v>136.286</c:v>
                </c:pt>
                <c:pt idx="48">
                  <c:v>114.66800000000001</c:v>
                </c:pt>
                <c:pt idx="49">
                  <c:v>113.10299999999999</c:v>
                </c:pt>
                <c:pt idx="50">
                  <c:v>115.227</c:v>
                </c:pt>
                <c:pt idx="51">
                  <c:v>116.69199999999999</c:v>
                </c:pt>
                <c:pt idx="52">
                  <c:v>115.58</c:v>
                </c:pt>
                <c:pt idx="53">
                  <c:v>120.54900000000001</c:v>
                </c:pt>
                <c:pt idx="54">
                  <c:v>125.45699999999999</c:v>
                </c:pt>
                <c:pt idx="55">
                  <c:v>128.31299999999999</c:v>
                </c:pt>
                <c:pt idx="56">
                  <c:v>131.43600000000001</c:v>
                </c:pt>
                <c:pt idx="57">
                  <c:v>120.372</c:v>
                </c:pt>
                <c:pt idx="58">
                  <c:v>126.215</c:v>
                </c:pt>
                <c:pt idx="59">
                  <c:v>136.286</c:v>
                </c:pt>
                <c:pt idx="60">
                  <c:v>114.66800000000001</c:v>
                </c:pt>
                <c:pt idx="61">
                  <c:v>113.10299999999999</c:v>
                </c:pt>
                <c:pt idx="62">
                  <c:v>115.227</c:v>
                </c:pt>
                <c:pt idx="63">
                  <c:v>116.69199999999999</c:v>
                </c:pt>
                <c:pt idx="64">
                  <c:v>115.58</c:v>
                </c:pt>
                <c:pt idx="65">
                  <c:v>120.54900000000001</c:v>
                </c:pt>
                <c:pt idx="66">
                  <c:v>125.45699999999999</c:v>
                </c:pt>
                <c:pt idx="67">
                  <c:v>128.31299999999999</c:v>
                </c:pt>
                <c:pt idx="68">
                  <c:v>131.43600000000001</c:v>
                </c:pt>
                <c:pt idx="69">
                  <c:v>120.372</c:v>
                </c:pt>
                <c:pt idx="70">
                  <c:v>126.215</c:v>
                </c:pt>
                <c:pt idx="71">
                  <c:v>136.286</c:v>
                </c:pt>
                <c:pt idx="72">
                  <c:v>114.66800000000001</c:v>
                </c:pt>
                <c:pt idx="73">
                  <c:v>113.10299999999999</c:v>
                </c:pt>
                <c:pt idx="74">
                  <c:v>115.227</c:v>
                </c:pt>
                <c:pt idx="75">
                  <c:v>116.69199999999999</c:v>
                </c:pt>
                <c:pt idx="76">
                  <c:v>115.58</c:v>
                </c:pt>
                <c:pt idx="77">
                  <c:v>120.54900000000001</c:v>
                </c:pt>
                <c:pt idx="78">
                  <c:v>125.45699999999999</c:v>
                </c:pt>
                <c:pt idx="79">
                  <c:v>128.31299999999999</c:v>
                </c:pt>
                <c:pt idx="80">
                  <c:v>131.43600000000001</c:v>
                </c:pt>
                <c:pt idx="81">
                  <c:v>120.372</c:v>
                </c:pt>
                <c:pt idx="82">
                  <c:v>126.215</c:v>
                </c:pt>
                <c:pt idx="83">
                  <c:v>136.286</c:v>
                </c:pt>
              </c:numCache>
            </c:numRef>
          </c:val>
        </c:ser>
        <c:ser>
          <c:idx val="3"/>
          <c:order val="3"/>
          <c:tx>
            <c:v>Normal range for distillate - high</c:v>
          </c:tx>
          <c:spPr>
            <a:solidFill>
              <a:schemeClr val="bg1">
                <a:lumMod val="85000"/>
              </a:schemeClr>
            </a:solidFill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'18'!$I$28:$I$111</c:f>
              <c:numCache>
                <c:formatCode>0.0</c:formatCode>
                <c:ptCount val="84"/>
                <c:pt idx="0">
                  <c:v>55.579000000000008</c:v>
                </c:pt>
                <c:pt idx="1">
                  <c:v>49.728999999999999</c:v>
                </c:pt>
                <c:pt idx="2">
                  <c:v>44.846000000000004</c:v>
                </c:pt>
                <c:pt idx="3">
                  <c:v>38.265000000000001</c:v>
                </c:pt>
                <c:pt idx="4">
                  <c:v>39.367000000000004</c:v>
                </c:pt>
                <c:pt idx="5">
                  <c:v>31.510999999999996</c:v>
                </c:pt>
                <c:pt idx="6">
                  <c:v>31.050000000000011</c:v>
                </c:pt>
                <c:pt idx="7">
                  <c:v>32.025000000000006</c:v>
                </c:pt>
                <c:pt idx="8">
                  <c:v>29.614999999999981</c:v>
                </c:pt>
                <c:pt idx="9">
                  <c:v>34.343000000000004</c:v>
                </c:pt>
                <c:pt idx="10">
                  <c:v>35.062999999999988</c:v>
                </c:pt>
                <c:pt idx="11">
                  <c:v>29.808999999999997</c:v>
                </c:pt>
                <c:pt idx="12">
                  <c:v>55.579000000000008</c:v>
                </c:pt>
                <c:pt idx="13">
                  <c:v>49.728999999999999</c:v>
                </c:pt>
                <c:pt idx="14">
                  <c:v>44.846000000000004</c:v>
                </c:pt>
                <c:pt idx="15">
                  <c:v>38.265000000000001</c:v>
                </c:pt>
                <c:pt idx="16">
                  <c:v>39.367000000000004</c:v>
                </c:pt>
                <c:pt idx="17">
                  <c:v>31.510999999999996</c:v>
                </c:pt>
                <c:pt idx="18">
                  <c:v>31.050000000000011</c:v>
                </c:pt>
                <c:pt idx="19">
                  <c:v>32.025000000000006</c:v>
                </c:pt>
                <c:pt idx="20">
                  <c:v>29.614999999999981</c:v>
                </c:pt>
                <c:pt idx="21">
                  <c:v>34.343000000000004</c:v>
                </c:pt>
                <c:pt idx="22">
                  <c:v>35.062999999999988</c:v>
                </c:pt>
                <c:pt idx="23">
                  <c:v>29.808999999999997</c:v>
                </c:pt>
                <c:pt idx="24">
                  <c:v>55.579000000000008</c:v>
                </c:pt>
                <c:pt idx="25">
                  <c:v>49.728999999999999</c:v>
                </c:pt>
                <c:pt idx="26">
                  <c:v>44.846000000000004</c:v>
                </c:pt>
                <c:pt idx="27">
                  <c:v>38.265000000000001</c:v>
                </c:pt>
                <c:pt idx="28">
                  <c:v>39.367000000000004</c:v>
                </c:pt>
                <c:pt idx="29">
                  <c:v>31.510999999999996</c:v>
                </c:pt>
                <c:pt idx="30">
                  <c:v>31.050000000000011</c:v>
                </c:pt>
                <c:pt idx="31">
                  <c:v>32.025000000000006</c:v>
                </c:pt>
                <c:pt idx="32">
                  <c:v>29.614999999999981</c:v>
                </c:pt>
                <c:pt idx="33">
                  <c:v>34.343000000000004</c:v>
                </c:pt>
                <c:pt idx="34">
                  <c:v>35.062999999999988</c:v>
                </c:pt>
                <c:pt idx="35">
                  <c:v>29.808999999999997</c:v>
                </c:pt>
                <c:pt idx="36">
                  <c:v>55.579000000000008</c:v>
                </c:pt>
                <c:pt idx="37">
                  <c:v>49.728999999999999</c:v>
                </c:pt>
                <c:pt idx="38">
                  <c:v>44.846000000000004</c:v>
                </c:pt>
                <c:pt idx="39">
                  <c:v>38.265000000000001</c:v>
                </c:pt>
                <c:pt idx="40">
                  <c:v>39.367000000000004</c:v>
                </c:pt>
                <c:pt idx="41">
                  <c:v>31.510999999999996</c:v>
                </c:pt>
                <c:pt idx="42">
                  <c:v>31.050000000000011</c:v>
                </c:pt>
                <c:pt idx="43">
                  <c:v>32.025000000000006</c:v>
                </c:pt>
                <c:pt idx="44">
                  <c:v>29.614999999999981</c:v>
                </c:pt>
                <c:pt idx="45">
                  <c:v>34.343000000000004</c:v>
                </c:pt>
                <c:pt idx="46">
                  <c:v>35.062999999999988</c:v>
                </c:pt>
                <c:pt idx="47">
                  <c:v>29.808999999999997</c:v>
                </c:pt>
                <c:pt idx="48">
                  <c:v>55.579000000000008</c:v>
                </c:pt>
                <c:pt idx="49">
                  <c:v>49.728999999999999</c:v>
                </c:pt>
                <c:pt idx="50">
                  <c:v>44.846000000000004</c:v>
                </c:pt>
                <c:pt idx="51">
                  <c:v>38.265000000000001</c:v>
                </c:pt>
                <c:pt idx="52">
                  <c:v>39.367000000000004</c:v>
                </c:pt>
                <c:pt idx="53">
                  <c:v>31.510999999999996</c:v>
                </c:pt>
                <c:pt idx="54">
                  <c:v>31.050000000000011</c:v>
                </c:pt>
                <c:pt idx="55">
                  <c:v>32.025000000000006</c:v>
                </c:pt>
                <c:pt idx="56">
                  <c:v>29.614999999999981</c:v>
                </c:pt>
                <c:pt idx="57">
                  <c:v>34.343000000000004</c:v>
                </c:pt>
                <c:pt idx="58">
                  <c:v>35.062999999999988</c:v>
                </c:pt>
                <c:pt idx="59">
                  <c:v>29.808999999999997</c:v>
                </c:pt>
                <c:pt idx="60">
                  <c:v>55.579000000000008</c:v>
                </c:pt>
                <c:pt idx="61">
                  <c:v>49.728999999999999</c:v>
                </c:pt>
                <c:pt idx="62">
                  <c:v>44.846000000000004</c:v>
                </c:pt>
                <c:pt idx="63">
                  <c:v>38.265000000000001</c:v>
                </c:pt>
                <c:pt idx="64">
                  <c:v>39.367000000000004</c:v>
                </c:pt>
                <c:pt idx="65">
                  <c:v>31.510999999999996</c:v>
                </c:pt>
                <c:pt idx="66">
                  <c:v>31.050000000000011</c:v>
                </c:pt>
                <c:pt idx="67">
                  <c:v>32.025000000000006</c:v>
                </c:pt>
                <c:pt idx="68">
                  <c:v>29.614999999999981</c:v>
                </c:pt>
                <c:pt idx="69">
                  <c:v>34.343000000000004</c:v>
                </c:pt>
                <c:pt idx="70">
                  <c:v>35.062999999999988</c:v>
                </c:pt>
                <c:pt idx="71">
                  <c:v>29.808999999999997</c:v>
                </c:pt>
                <c:pt idx="72">
                  <c:v>55.579000000000008</c:v>
                </c:pt>
                <c:pt idx="73">
                  <c:v>49.728999999999999</c:v>
                </c:pt>
                <c:pt idx="74">
                  <c:v>44.846000000000004</c:v>
                </c:pt>
                <c:pt idx="75">
                  <c:v>38.265000000000001</c:v>
                </c:pt>
                <c:pt idx="76">
                  <c:v>39.367000000000004</c:v>
                </c:pt>
                <c:pt idx="77">
                  <c:v>31.510999999999996</c:v>
                </c:pt>
                <c:pt idx="78">
                  <c:v>31.050000000000011</c:v>
                </c:pt>
                <c:pt idx="79">
                  <c:v>32.025000000000006</c:v>
                </c:pt>
                <c:pt idx="80">
                  <c:v>29.614999999999981</c:v>
                </c:pt>
                <c:pt idx="81">
                  <c:v>34.343000000000004</c:v>
                </c:pt>
                <c:pt idx="82">
                  <c:v>35.062999999999988</c:v>
                </c:pt>
                <c:pt idx="83">
                  <c:v>29.808999999999997</c:v>
                </c:pt>
              </c:numCache>
            </c:numRef>
          </c:val>
        </c:ser>
        <c:ser>
          <c:idx val="4"/>
          <c:order val="4"/>
          <c:tx>
            <c:v>Normal range for gasoline - low</c:v>
          </c:tx>
          <c:spPr>
            <a:noFill/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'18'!$J$28:$J$111</c:f>
              <c:numCache>
                <c:formatCode>0.0</c:formatCode>
                <c:ptCount val="84"/>
                <c:pt idx="0">
                  <c:v>65.607999999999976</c:v>
                </c:pt>
                <c:pt idx="1">
                  <c:v>66.667000000000002</c:v>
                </c:pt>
                <c:pt idx="2">
                  <c:v>61.538999999999987</c:v>
                </c:pt>
                <c:pt idx="3">
                  <c:v>61.802999999999997</c:v>
                </c:pt>
                <c:pt idx="4">
                  <c:v>63.204999999999984</c:v>
                </c:pt>
                <c:pt idx="5">
                  <c:v>67.192000000000007</c:v>
                </c:pt>
                <c:pt idx="6">
                  <c:v>61.054000000000002</c:v>
                </c:pt>
                <c:pt idx="7">
                  <c:v>51.807000000000016</c:v>
                </c:pt>
                <c:pt idx="8">
                  <c:v>51.400000000000006</c:v>
                </c:pt>
                <c:pt idx="9">
                  <c:v>48.957999999999998</c:v>
                </c:pt>
                <c:pt idx="10">
                  <c:v>58.277000000000015</c:v>
                </c:pt>
                <c:pt idx="11">
                  <c:v>69.37</c:v>
                </c:pt>
                <c:pt idx="12">
                  <c:v>65.607999999999976</c:v>
                </c:pt>
                <c:pt idx="13">
                  <c:v>66.667000000000002</c:v>
                </c:pt>
                <c:pt idx="14">
                  <c:v>61.538999999999987</c:v>
                </c:pt>
                <c:pt idx="15">
                  <c:v>61.802999999999997</c:v>
                </c:pt>
                <c:pt idx="16">
                  <c:v>63.204999999999984</c:v>
                </c:pt>
                <c:pt idx="17">
                  <c:v>67.192000000000007</c:v>
                </c:pt>
                <c:pt idx="18">
                  <c:v>61.054000000000002</c:v>
                </c:pt>
                <c:pt idx="19">
                  <c:v>51.807000000000016</c:v>
                </c:pt>
                <c:pt idx="20">
                  <c:v>51.400000000000006</c:v>
                </c:pt>
                <c:pt idx="21">
                  <c:v>48.957999999999998</c:v>
                </c:pt>
                <c:pt idx="22">
                  <c:v>58.277000000000015</c:v>
                </c:pt>
                <c:pt idx="23">
                  <c:v>69.37</c:v>
                </c:pt>
                <c:pt idx="24">
                  <c:v>65.607999999999976</c:v>
                </c:pt>
                <c:pt idx="25">
                  <c:v>66.667000000000002</c:v>
                </c:pt>
                <c:pt idx="26">
                  <c:v>61.538999999999987</c:v>
                </c:pt>
                <c:pt idx="27">
                  <c:v>61.802999999999997</c:v>
                </c:pt>
                <c:pt idx="28">
                  <c:v>63.204999999999984</c:v>
                </c:pt>
                <c:pt idx="29">
                  <c:v>67.192000000000007</c:v>
                </c:pt>
                <c:pt idx="30">
                  <c:v>61.054000000000002</c:v>
                </c:pt>
                <c:pt idx="31">
                  <c:v>51.807000000000016</c:v>
                </c:pt>
                <c:pt idx="32">
                  <c:v>51.400000000000006</c:v>
                </c:pt>
                <c:pt idx="33">
                  <c:v>48.957999999999998</c:v>
                </c:pt>
                <c:pt idx="34">
                  <c:v>58.277000000000015</c:v>
                </c:pt>
                <c:pt idx="35">
                  <c:v>69.37</c:v>
                </c:pt>
                <c:pt idx="36">
                  <c:v>65.607999999999976</c:v>
                </c:pt>
                <c:pt idx="37">
                  <c:v>66.667000000000002</c:v>
                </c:pt>
                <c:pt idx="38">
                  <c:v>61.538999999999987</c:v>
                </c:pt>
                <c:pt idx="39">
                  <c:v>61.802999999999997</c:v>
                </c:pt>
                <c:pt idx="40">
                  <c:v>63.204999999999984</c:v>
                </c:pt>
                <c:pt idx="41">
                  <c:v>67.192000000000007</c:v>
                </c:pt>
                <c:pt idx="42">
                  <c:v>61.054000000000002</c:v>
                </c:pt>
                <c:pt idx="43">
                  <c:v>51.807000000000016</c:v>
                </c:pt>
                <c:pt idx="44">
                  <c:v>51.400000000000006</c:v>
                </c:pt>
                <c:pt idx="45">
                  <c:v>48.957999999999998</c:v>
                </c:pt>
                <c:pt idx="46">
                  <c:v>58.277000000000015</c:v>
                </c:pt>
                <c:pt idx="47">
                  <c:v>69.37</c:v>
                </c:pt>
                <c:pt idx="48">
                  <c:v>65.607999999999976</c:v>
                </c:pt>
                <c:pt idx="49">
                  <c:v>66.667000000000002</c:v>
                </c:pt>
                <c:pt idx="50">
                  <c:v>61.538999999999987</c:v>
                </c:pt>
                <c:pt idx="51">
                  <c:v>61.802999999999997</c:v>
                </c:pt>
                <c:pt idx="52">
                  <c:v>63.204999999999984</c:v>
                </c:pt>
                <c:pt idx="53">
                  <c:v>67.192000000000007</c:v>
                </c:pt>
                <c:pt idx="54">
                  <c:v>61.054000000000002</c:v>
                </c:pt>
                <c:pt idx="55">
                  <c:v>51.807000000000016</c:v>
                </c:pt>
                <c:pt idx="56">
                  <c:v>51.400000000000006</c:v>
                </c:pt>
                <c:pt idx="57">
                  <c:v>48.957999999999998</c:v>
                </c:pt>
                <c:pt idx="58">
                  <c:v>58.277000000000015</c:v>
                </c:pt>
                <c:pt idx="59">
                  <c:v>69.37</c:v>
                </c:pt>
                <c:pt idx="60">
                  <c:v>65.607999999999976</c:v>
                </c:pt>
                <c:pt idx="61">
                  <c:v>66.667000000000002</c:v>
                </c:pt>
                <c:pt idx="62">
                  <c:v>61.538999999999987</c:v>
                </c:pt>
                <c:pt idx="63">
                  <c:v>61.802999999999997</c:v>
                </c:pt>
                <c:pt idx="64">
                  <c:v>63.204999999999984</c:v>
                </c:pt>
                <c:pt idx="65">
                  <c:v>67.192000000000007</c:v>
                </c:pt>
                <c:pt idx="66">
                  <c:v>61.054000000000002</c:v>
                </c:pt>
                <c:pt idx="67">
                  <c:v>51.807000000000016</c:v>
                </c:pt>
                <c:pt idx="68">
                  <c:v>51.400000000000006</c:v>
                </c:pt>
                <c:pt idx="69">
                  <c:v>48.957999999999998</c:v>
                </c:pt>
                <c:pt idx="70">
                  <c:v>58.277000000000015</c:v>
                </c:pt>
                <c:pt idx="71">
                  <c:v>69.37</c:v>
                </c:pt>
                <c:pt idx="72">
                  <c:v>65.607999999999976</c:v>
                </c:pt>
                <c:pt idx="73">
                  <c:v>66.667000000000002</c:v>
                </c:pt>
                <c:pt idx="74">
                  <c:v>61.538999999999987</c:v>
                </c:pt>
                <c:pt idx="75">
                  <c:v>61.802999999999997</c:v>
                </c:pt>
                <c:pt idx="76">
                  <c:v>63.204999999999984</c:v>
                </c:pt>
                <c:pt idx="77">
                  <c:v>67.192000000000007</c:v>
                </c:pt>
                <c:pt idx="78">
                  <c:v>61.054000000000002</c:v>
                </c:pt>
                <c:pt idx="79">
                  <c:v>51.807000000000016</c:v>
                </c:pt>
                <c:pt idx="80">
                  <c:v>51.400000000000006</c:v>
                </c:pt>
                <c:pt idx="81">
                  <c:v>48.957999999999998</c:v>
                </c:pt>
                <c:pt idx="82">
                  <c:v>58.277000000000015</c:v>
                </c:pt>
                <c:pt idx="83">
                  <c:v>69.37</c:v>
                </c:pt>
              </c:numCache>
            </c:numRef>
          </c:val>
        </c:ser>
        <c:ser>
          <c:idx val="5"/>
          <c:order val="5"/>
          <c:tx>
            <c:v>Normal range for gasoline - high</c:v>
          </c:tx>
          <c:spPr>
            <a:solidFill>
              <a:schemeClr val="bg1">
                <a:lumMod val="85000"/>
              </a:schemeClr>
            </a:solidFill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'18'!$K$28:$K$111</c:f>
              <c:numCache>
                <c:formatCode>0.0</c:formatCode>
                <c:ptCount val="84"/>
                <c:pt idx="0">
                  <c:v>25.793000000000035</c:v>
                </c:pt>
                <c:pt idx="1">
                  <c:v>26.72</c:v>
                </c:pt>
                <c:pt idx="2">
                  <c:v>22.104000000000013</c:v>
                </c:pt>
                <c:pt idx="3">
                  <c:v>26.751000000000005</c:v>
                </c:pt>
                <c:pt idx="4">
                  <c:v>25.257000000000005</c:v>
                </c:pt>
                <c:pt idx="5">
                  <c:v>23.409999999999997</c:v>
                </c:pt>
                <c:pt idx="6">
                  <c:v>23.370999999999981</c:v>
                </c:pt>
                <c:pt idx="7">
                  <c:v>24.156999999999982</c:v>
                </c:pt>
                <c:pt idx="8">
                  <c:v>27.519000000000005</c:v>
                </c:pt>
                <c:pt idx="9">
                  <c:v>28.998999999999995</c:v>
                </c:pt>
                <c:pt idx="10">
                  <c:v>14.287000000000006</c:v>
                </c:pt>
                <c:pt idx="11">
                  <c:v>11.034999999999997</c:v>
                </c:pt>
                <c:pt idx="12">
                  <c:v>25.793000000000035</c:v>
                </c:pt>
                <c:pt idx="13">
                  <c:v>26.72</c:v>
                </c:pt>
                <c:pt idx="14">
                  <c:v>22.104000000000013</c:v>
                </c:pt>
                <c:pt idx="15">
                  <c:v>26.751000000000005</c:v>
                </c:pt>
                <c:pt idx="16">
                  <c:v>25.257000000000005</c:v>
                </c:pt>
                <c:pt idx="17">
                  <c:v>23.409999999999997</c:v>
                </c:pt>
                <c:pt idx="18">
                  <c:v>23.370999999999981</c:v>
                </c:pt>
                <c:pt idx="19">
                  <c:v>24.156999999999982</c:v>
                </c:pt>
                <c:pt idx="20">
                  <c:v>27.519000000000005</c:v>
                </c:pt>
                <c:pt idx="21">
                  <c:v>28.998999999999995</c:v>
                </c:pt>
                <c:pt idx="22">
                  <c:v>14.287000000000006</c:v>
                </c:pt>
                <c:pt idx="23">
                  <c:v>11.034999999999997</c:v>
                </c:pt>
                <c:pt idx="24">
                  <c:v>25.793000000000035</c:v>
                </c:pt>
                <c:pt idx="25">
                  <c:v>26.72</c:v>
                </c:pt>
                <c:pt idx="26">
                  <c:v>22.104000000000013</c:v>
                </c:pt>
                <c:pt idx="27">
                  <c:v>26.751000000000005</c:v>
                </c:pt>
                <c:pt idx="28">
                  <c:v>25.257000000000005</c:v>
                </c:pt>
                <c:pt idx="29">
                  <c:v>23.409999999999997</c:v>
                </c:pt>
                <c:pt idx="30">
                  <c:v>23.370999999999981</c:v>
                </c:pt>
                <c:pt idx="31">
                  <c:v>24.156999999999982</c:v>
                </c:pt>
                <c:pt idx="32">
                  <c:v>27.519000000000005</c:v>
                </c:pt>
                <c:pt idx="33">
                  <c:v>28.998999999999995</c:v>
                </c:pt>
                <c:pt idx="34">
                  <c:v>14.287000000000006</c:v>
                </c:pt>
                <c:pt idx="35">
                  <c:v>11.034999999999997</c:v>
                </c:pt>
                <c:pt idx="36">
                  <c:v>25.793000000000035</c:v>
                </c:pt>
                <c:pt idx="37">
                  <c:v>26.72</c:v>
                </c:pt>
                <c:pt idx="38">
                  <c:v>22.104000000000013</c:v>
                </c:pt>
                <c:pt idx="39">
                  <c:v>26.751000000000005</c:v>
                </c:pt>
                <c:pt idx="40">
                  <c:v>25.257000000000005</c:v>
                </c:pt>
                <c:pt idx="41">
                  <c:v>23.409999999999997</c:v>
                </c:pt>
                <c:pt idx="42">
                  <c:v>23.370999999999981</c:v>
                </c:pt>
                <c:pt idx="43">
                  <c:v>24.156999999999982</c:v>
                </c:pt>
                <c:pt idx="44">
                  <c:v>27.519000000000005</c:v>
                </c:pt>
                <c:pt idx="45">
                  <c:v>28.998999999999995</c:v>
                </c:pt>
                <c:pt idx="46">
                  <c:v>14.287000000000006</c:v>
                </c:pt>
                <c:pt idx="47">
                  <c:v>11.034999999999997</c:v>
                </c:pt>
                <c:pt idx="48">
                  <c:v>25.793000000000035</c:v>
                </c:pt>
                <c:pt idx="49">
                  <c:v>26.72</c:v>
                </c:pt>
                <c:pt idx="50">
                  <c:v>22.104000000000013</c:v>
                </c:pt>
                <c:pt idx="51">
                  <c:v>26.751000000000005</c:v>
                </c:pt>
                <c:pt idx="52">
                  <c:v>25.257000000000005</c:v>
                </c:pt>
                <c:pt idx="53">
                  <c:v>23.409999999999997</c:v>
                </c:pt>
                <c:pt idx="54">
                  <c:v>23.370999999999981</c:v>
                </c:pt>
                <c:pt idx="55">
                  <c:v>24.156999999999982</c:v>
                </c:pt>
                <c:pt idx="56">
                  <c:v>27.519000000000005</c:v>
                </c:pt>
                <c:pt idx="57">
                  <c:v>28.998999999999995</c:v>
                </c:pt>
                <c:pt idx="58">
                  <c:v>14.287000000000006</c:v>
                </c:pt>
                <c:pt idx="59">
                  <c:v>11.034999999999997</c:v>
                </c:pt>
                <c:pt idx="60">
                  <c:v>25.793000000000035</c:v>
                </c:pt>
                <c:pt idx="61">
                  <c:v>26.72</c:v>
                </c:pt>
                <c:pt idx="62">
                  <c:v>22.104000000000013</c:v>
                </c:pt>
                <c:pt idx="63">
                  <c:v>26.751000000000005</c:v>
                </c:pt>
                <c:pt idx="64">
                  <c:v>25.257000000000005</c:v>
                </c:pt>
                <c:pt idx="65">
                  <c:v>23.409999999999997</c:v>
                </c:pt>
                <c:pt idx="66">
                  <c:v>23.370999999999981</c:v>
                </c:pt>
                <c:pt idx="67">
                  <c:v>24.156999999999982</c:v>
                </c:pt>
                <c:pt idx="68">
                  <c:v>27.519000000000005</c:v>
                </c:pt>
                <c:pt idx="69">
                  <c:v>28.998999999999995</c:v>
                </c:pt>
                <c:pt idx="70">
                  <c:v>14.287000000000006</c:v>
                </c:pt>
                <c:pt idx="71">
                  <c:v>11.034999999999997</c:v>
                </c:pt>
                <c:pt idx="72">
                  <c:v>25.793000000000035</c:v>
                </c:pt>
                <c:pt idx="73">
                  <c:v>26.72</c:v>
                </c:pt>
                <c:pt idx="74">
                  <c:v>22.104000000000013</c:v>
                </c:pt>
                <c:pt idx="75">
                  <c:v>26.751000000000005</c:v>
                </c:pt>
                <c:pt idx="76">
                  <c:v>25.257000000000005</c:v>
                </c:pt>
                <c:pt idx="77">
                  <c:v>23.409999999999997</c:v>
                </c:pt>
                <c:pt idx="78">
                  <c:v>23.370999999999981</c:v>
                </c:pt>
                <c:pt idx="79">
                  <c:v>24.156999999999982</c:v>
                </c:pt>
                <c:pt idx="80">
                  <c:v>27.519000000000005</c:v>
                </c:pt>
                <c:pt idx="81">
                  <c:v>28.998999999999995</c:v>
                </c:pt>
                <c:pt idx="82">
                  <c:v>14.287000000000006</c:v>
                </c:pt>
                <c:pt idx="83">
                  <c:v>11.034999999999997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4503904"/>
        <c:axId val="504504464"/>
      </c:areaChart>
      <c:lineChart>
        <c:grouping val="standard"/>
        <c:varyColors val="0"/>
        <c:ser>
          <c:idx val="0"/>
          <c:order val="0"/>
          <c:tx>
            <c:v>Distillate inventories</c:v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'18'!$A$28:$A$111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'18'!$B$28:$B$111</c:f>
              <c:numCache>
                <c:formatCode>0.0</c:formatCode>
                <c:ptCount val="84"/>
                <c:pt idx="0">
                  <c:v>114.66800000000001</c:v>
                </c:pt>
                <c:pt idx="1">
                  <c:v>113.10299999999999</c:v>
                </c:pt>
                <c:pt idx="2">
                  <c:v>115.227</c:v>
                </c:pt>
                <c:pt idx="3">
                  <c:v>116.69199999999999</c:v>
                </c:pt>
                <c:pt idx="4">
                  <c:v>121.56399999999999</c:v>
                </c:pt>
                <c:pt idx="5">
                  <c:v>121.58499999999999</c:v>
                </c:pt>
                <c:pt idx="6">
                  <c:v>125.45699999999999</c:v>
                </c:pt>
                <c:pt idx="7">
                  <c:v>128.31299999999999</c:v>
                </c:pt>
                <c:pt idx="8">
                  <c:v>131.43600000000001</c:v>
                </c:pt>
                <c:pt idx="9">
                  <c:v>120.372</c:v>
                </c:pt>
                <c:pt idx="10">
                  <c:v>126.215</c:v>
                </c:pt>
                <c:pt idx="11">
                  <c:v>136.286</c:v>
                </c:pt>
                <c:pt idx="12">
                  <c:v>132.608</c:v>
                </c:pt>
                <c:pt idx="13">
                  <c:v>123.608</c:v>
                </c:pt>
                <c:pt idx="14">
                  <c:v>128.69200000000001</c:v>
                </c:pt>
                <c:pt idx="15">
                  <c:v>129.77600000000001</c:v>
                </c:pt>
                <c:pt idx="16">
                  <c:v>135.40199999999999</c:v>
                </c:pt>
                <c:pt idx="17">
                  <c:v>139.636</c:v>
                </c:pt>
                <c:pt idx="18">
                  <c:v>142.053</c:v>
                </c:pt>
                <c:pt idx="19">
                  <c:v>152.529</c:v>
                </c:pt>
                <c:pt idx="20">
                  <c:v>149.40299999999999</c:v>
                </c:pt>
                <c:pt idx="21">
                  <c:v>143.625</c:v>
                </c:pt>
                <c:pt idx="22">
                  <c:v>157.21</c:v>
                </c:pt>
                <c:pt idx="23">
                  <c:v>161.32599999999999</c:v>
                </c:pt>
                <c:pt idx="24">
                  <c:v>160.595</c:v>
                </c:pt>
                <c:pt idx="25">
                  <c:v>162.49600000000001</c:v>
                </c:pt>
                <c:pt idx="26">
                  <c:v>160.07300000000001</c:v>
                </c:pt>
                <c:pt idx="27">
                  <c:v>154.74100000000001</c:v>
                </c:pt>
                <c:pt idx="28">
                  <c:v>154.947</c:v>
                </c:pt>
                <c:pt idx="29">
                  <c:v>149.767</c:v>
                </c:pt>
                <c:pt idx="30">
                  <c:v>156.50700000000001</c:v>
                </c:pt>
                <c:pt idx="31">
                  <c:v>160.33799999999999</c:v>
                </c:pt>
                <c:pt idx="32">
                  <c:v>161.05099999999999</c:v>
                </c:pt>
                <c:pt idx="33">
                  <c:v>154.715</c:v>
                </c:pt>
                <c:pt idx="34">
                  <c:v>161.27799999999999</c:v>
                </c:pt>
                <c:pt idx="35">
                  <c:v>166.095</c:v>
                </c:pt>
                <c:pt idx="36">
                  <c:v>170.24700000000001</c:v>
                </c:pt>
                <c:pt idx="37">
                  <c:v>162.83199999999999</c:v>
                </c:pt>
                <c:pt idx="38">
                  <c:v>152.029</c:v>
                </c:pt>
                <c:pt idx="39">
                  <c:v>154.95699999999999</c:v>
                </c:pt>
                <c:pt idx="40">
                  <c:v>154.24700000000001</c:v>
                </c:pt>
                <c:pt idx="41">
                  <c:v>152.06</c:v>
                </c:pt>
                <c:pt idx="42">
                  <c:v>151.494</c:v>
                </c:pt>
                <c:pt idx="43">
                  <c:v>147.80600000000001</c:v>
                </c:pt>
                <c:pt idx="44">
                  <c:v>137.33099999999999</c:v>
                </c:pt>
                <c:pt idx="45">
                  <c:v>130.053</c:v>
                </c:pt>
                <c:pt idx="46">
                  <c:v>133.387</c:v>
                </c:pt>
                <c:pt idx="47">
                  <c:v>145.63800000000001</c:v>
                </c:pt>
                <c:pt idx="48">
                  <c:v>141.34</c:v>
                </c:pt>
                <c:pt idx="49">
                  <c:v>138.88800000000001</c:v>
                </c:pt>
                <c:pt idx="50">
                  <c:v>130.47800000000001</c:v>
                </c:pt>
                <c:pt idx="51">
                  <c:v>120.928</c:v>
                </c:pt>
                <c:pt idx="52">
                  <c:v>115.58</c:v>
                </c:pt>
                <c:pt idx="53">
                  <c:v>120.54900000000001</c:v>
                </c:pt>
                <c:pt idx="54">
                  <c:v>127.215</c:v>
                </c:pt>
                <c:pt idx="55">
                  <c:v>132.26599999999999</c:v>
                </c:pt>
                <c:pt idx="56">
                  <c:v>137.249</c:v>
                </c:pt>
                <c:pt idx="57">
                  <c:v>124.773</c:v>
                </c:pt>
                <c:pt idx="58">
                  <c:v>126.54300000000001</c:v>
                </c:pt>
                <c:pt idx="59">
                  <c:v>140.16200000000001</c:v>
                </c:pt>
                <c:pt idx="60">
                  <c:v>140.137</c:v>
                </c:pt>
                <c:pt idx="61">
                  <c:v>136.251</c:v>
                </c:pt>
                <c:pt idx="62">
                  <c:v>132.435</c:v>
                </c:pt>
                <c:pt idx="63">
                  <c:v>128.19999999999999</c:v>
                </c:pt>
                <c:pt idx="64">
                  <c:v>129.99199999999999</c:v>
                </c:pt>
                <c:pt idx="65">
                  <c:v>130.84</c:v>
                </c:pt>
                <c:pt idx="66">
                  <c:v>137.797</c:v>
                </c:pt>
                <c:pt idx="67">
                  <c:v>134.29414285999999</c:v>
                </c:pt>
                <c:pt idx="68">
                  <c:v>131.11492043000001</c:v>
                </c:pt>
                <c:pt idx="69">
                  <c:v>123.1619</c:v>
                </c:pt>
                <c:pt idx="70">
                  <c:v>129.51609999999999</c:v>
                </c:pt>
                <c:pt idx="71">
                  <c:v>136.3629</c:v>
                </c:pt>
                <c:pt idx="72">
                  <c:v>134.63900000000001</c:v>
                </c:pt>
                <c:pt idx="73">
                  <c:v>130.60290000000001</c:v>
                </c:pt>
                <c:pt idx="74">
                  <c:v>126.4375</c:v>
                </c:pt>
                <c:pt idx="75">
                  <c:v>125.2454</c:v>
                </c:pt>
                <c:pt idx="76">
                  <c:v>126.6373</c:v>
                </c:pt>
                <c:pt idx="77">
                  <c:v>128.52369999999999</c:v>
                </c:pt>
                <c:pt idx="78">
                  <c:v>133.4247</c:v>
                </c:pt>
                <c:pt idx="79">
                  <c:v>135.27860000000001</c:v>
                </c:pt>
                <c:pt idx="80">
                  <c:v>133.37889999999999</c:v>
                </c:pt>
                <c:pt idx="81">
                  <c:v>126.0873</c:v>
                </c:pt>
                <c:pt idx="82">
                  <c:v>131.3997</c:v>
                </c:pt>
                <c:pt idx="83">
                  <c:v>137.85210000000001</c:v>
                </c:pt>
              </c:numCache>
            </c:numRef>
          </c:val>
          <c:smooth val="0"/>
        </c:ser>
        <c:ser>
          <c:idx val="1"/>
          <c:order val="1"/>
          <c:tx>
            <c:v>Gasoline inventories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'18'!$A$28:$A$111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'18'!$C$28:$C$111</c:f>
              <c:numCache>
                <c:formatCode>0.0</c:formatCode>
                <c:ptCount val="84"/>
                <c:pt idx="0">
                  <c:v>235.85499999999999</c:v>
                </c:pt>
                <c:pt idx="1">
                  <c:v>229.499</c:v>
                </c:pt>
                <c:pt idx="2">
                  <c:v>221.61199999999999</c:v>
                </c:pt>
                <c:pt idx="3">
                  <c:v>216.76</c:v>
                </c:pt>
                <c:pt idx="4">
                  <c:v>218.15199999999999</c:v>
                </c:pt>
                <c:pt idx="5">
                  <c:v>219.25200000000001</c:v>
                </c:pt>
                <c:pt idx="6">
                  <c:v>217.56100000000001</c:v>
                </c:pt>
                <c:pt idx="7">
                  <c:v>212.14500000000001</c:v>
                </c:pt>
                <c:pt idx="8">
                  <c:v>212.45099999999999</c:v>
                </c:pt>
                <c:pt idx="9">
                  <c:v>203.673</c:v>
                </c:pt>
                <c:pt idx="10">
                  <c:v>219.55500000000001</c:v>
                </c:pt>
                <c:pt idx="11">
                  <c:v>240.36799999999999</c:v>
                </c:pt>
                <c:pt idx="12">
                  <c:v>243.977</c:v>
                </c:pt>
                <c:pt idx="13">
                  <c:v>241.34800000000001</c:v>
                </c:pt>
                <c:pt idx="14">
                  <c:v>232.93100000000001</c:v>
                </c:pt>
                <c:pt idx="15">
                  <c:v>228.58099999999999</c:v>
                </c:pt>
                <c:pt idx="16">
                  <c:v>222.584</c:v>
                </c:pt>
                <c:pt idx="17">
                  <c:v>221.09899999999999</c:v>
                </c:pt>
                <c:pt idx="18">
                  <c:v>217.71899999999999</c:v>
                </c:pt>
                <c:pt idx="19">
                  <c:v>218.255</c:v>
                </c:pt>
                <c:pt idx="20">
                  <c:v>225.21600000000001</c:v>
                </c:pt>
                <c:pt idx="21">
                  <c:v>217.35599999999999</c:v>
                </c:pt>
                <c:pt idx="22">
                  <c:v>222.93700000000001</c:v>
                </c:pt>
                <c:pt idx="23">
                  <c:v>235.465</c:v>
                </c:pt>
                <c:pt idx="24">
                  <c:v>261.64800000000002</c:v>
                </c:pt>
                <c:pt idx="25">
                  <c:v>256.21899999999999</c:v>
                </c:pt>
                <c:pt idx="26">
                  <c:v>243.71600000000001</c:v>
                </c:pt>
                <c:pt idx="27">
                  <c:v>243.47900000000001</c:v>
                </c:pt>
                <c:pt idx="28">
                  <c:v>243.40899999999999</c:v>
                </c:pt>
                <c:pt idx="29">
                  <c:v>242.66200000000001</c:v>
                </c:pt>
                <c:pt idx="30">
                  <c:v>240.93199999999999</c:v>
                </c:pt>
                <c:pt idx="31">
                  <c:v>230.411</c:v>
                </c:pt>
                <c:pt idx="32">
                  <c:v>227.697</c:v>
                </c:pt>
                <c:pt idx="33">
                  <c:v>225.59399999999999</c:v>
                </c:pt>
                <c:pt idx="34">
                  <c:v>233.84200000000001</c:v>
                </c:pt>
                <c:pt idx="35">
                  <c:v>238.58699999999999</c:v>
                </c:pt>
                <c:pt idx="36">
                  <c:v>261.10899999999998</c:v>
                </c:pt>
                <c:pt idx="37">
                  <c:v>253.63499999999999</c:v>
                </c:pt>
                <c:pt idx="38">
                  <c:v>239.55799999999999</c:v>
                </c:pt>
                <c:pt idx="39">
                  <c:v>243.511</c:v>
                </c:pt>
                <c:pt idx="40">
                  <c:v>242.48400000000001</c:v>
                </c:pt>
                <c:pt idx="41">
                  <c:v>238.417</c:v>
                </c:pt>
                <c:pt idx="42">
                  <c:v>232.85900000000001</c:v>
                </c:pt>
                <c:pt idx="43">
                  <c:v>226.78800000000001</c:v>
                </c:pt>
                <c:pt idx="44">
                  <c:v>223.20400000000001</c:v>
                </c:pt>
                <c:pt idx="45">
                  <c:v>215.89599999999999</c:v>
                </c:pt>
                <c:pt idx="46">
                  <c:v>224.91800000000001</c:v>
                </c:pt>
                <c:pt idx="47">
                  <c:v>236.816</c:v>
                </c:pt>
                <c:pt idx="48">
                  <c:v>248.887</c:v>
                </c:pt>
                <c:pt idx="49">
                  <c:v>253.249</c:v>
                </c:pt>
                <c:pt idx="50">
                  <c:v>239.67</c:v>
                </c:pt>
                <c:pt idx="51">
                  <c:v>240.14500000000001</c:v>
                </c:pt>
                <c:pt idx="52">
                  <c:v>242.887</c:v>
                </c:pt>
                <c:pt idx="53">
                  <c:v>240.71600000000001</c:v>
                </c:pt>
                <c:pt idx="54">
                  <c:v>234.29300000000001</c:v>
                </c:pt>
                <c:pt idx="55">
                  <c:v>236.30199999999999</c:v>
                </c:pt>
                <c:pt idx="56">
                  <c:v>239.97</c:v>
                </c:pt>
                <c:pt idx="57">
                  <c:v>232.672</c:v>
                </c:pt>
                <c:pt idx="58">
                  <c:v>230.23599999999999</c:v>
                </c:pt>
                <c:pt idx="59">
                  <c:v>246.5</c:v>
                </c:pt>
                <c:pt idx="60">
                  <c:v>261.32600000000002</c:v>
                </c:pt>
                <c:pt idx="61">
                  <c:v>251.36699999999999</c:v>
                </c:pt>
                <c:pt idx="62">
                  <c:v>236.05199999999999</c:v>
                </c:pt>
                <c:pt idx="63">
                  <c:v>230.24799999999999</c:v>
                </c:pt>
                <c:pt idx="64">
                  <c:v>235.71700000000001</c:v>
                </c:pt>
                <c:pt idx="65">
                  <c:v>229.73</c:v>
                </c:pt>
                <c:pt idx="66">
                  <c:v>235.244</c:v>
                </c:pt>
                <c:pt idx="67">
                  <c:v>229.393</c:v>
                </c:pt>
                <c:pt idx="68">
                  <c:v>229.55059299999999</c:v>
                </c:pt>
                <c:pt idx="69">
                  <c:v>220.55279999999999</c:v>
                </c:pt>
                <c:pt idx="70">
                  <c:v>226.73439999999999</c:v>
                </c:pt>
                <c:pt idx="71">
                  <c:v>235.6823</c:v>
                </c:pt>
                <c:pt idx="72">
                  <c:v>243.36529999999999</c:v>
                </c:pt>
                <c:pt idx="73">
                  <c:v>241.45259999999999</c:v>
                </c:pt>
                <c:pt idx="74">
                  <c:v>233.40469999999999</c:v>
                </c:pt>
                <c:pt idx="75">
                  <c:v>227.12379999999999</c:v>
                </c:pt>
                <c:pt idx="76">
                  <c:v>226.0188</c:v>
                </c:pt>
                <c:pt idx="77">
                  <c:v>228.46719999999999</c:v>
                </c:pt>
                <c:pt idx="78">
                  <c:v>226.94</c:v>
                </c:pt>
                <c:pt idx="79">
                  <c:v>223.2</c:v>
                </c:pt>
                <c:pt idx="80">
                  <c:v>223.9606</c:v>
                </c:pt>
                <c:pt idx="81">
                  <c:v>218.51339999999999</c:v>
                </c:pt>
                <c:pt idx="82">
                  <c:v>226.6182</c:v>
                </c:pt>
                <c:pt idx="83">
                  <c:v>236.7242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4503904"/>
        <c:axId val="504504464"/>
      </c:lineChart>
      <c:scatterChart>
        <c:scatterStyle val="lineMarker"/>
        <c:varyColors val="0"/>
        <c:ser>
          <c:idx val="6"/>
          <c:order val="6"/>
          <c:tx>
            <c:v>Forecast</c:v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6537445014495136E-2"/>
                  <c:y val="2.8795601733215302E-2"/>
                </c:manualLayout>
              </c:layout>
              <c:tx>
                <c:rich>
                  <a:bodyPr/>
                  <a:lstStyle/>
                  <a:p>
                    <a:r>
                      <a:rPr lang="en-US" sz="900" baseline="0"/>
                      <a:t>forecast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'18'!$A$116:$A$117</c:f>
              <c:numCache>
                <c:formatCode>General</c:formatCode>
                <c:ptCount val="2"/>
                <c:pt idx="0">
                  <c:v>69</c:v>
                </c:pt>
                <c:pt idx="1">
                  <c:v>69</c:v>
                </c:pt>
              </c:numCache>
            </c:numRef>
          </c:xVal>
          <c:yVal>
            <c:numRef>
              <c:f>'18'!$B$116:$B$117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4505024"/>
        <c:axId val="504505584"/>
      </c:scatterChart>
      <c:dateAx>
        <c:axId val="504503904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504504464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504504464"/>
        <c:scaling>
          <c:orientation val="minMax"/>
          <c:max val="280"/>
          <c:min val="6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crossAx val="504503904"/>
        <c:crosses val="autoZero"/>
        <c:crossBetween val="between"/>
        <c:majorUnit val="20"/>
      </c:valAx>
      <c:valAx>
        <c:axId val="504505024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04505584"/>
        <c:crosses val="max"/>
        <c:crossBetween val="midCat"/>
      </c:valAx>
      <c:valAx>
        <c:axId val="504505584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solidFill>
            <a:schemeClr val="bg1">
              <a:lumMod val="85000"/>
            </a:schemeClr>
          </a:solidFill>
          <a:ln>
            <a:noFill/>
          </a:ln>
        </c:spPr>
        <c:crossAx val="504505024"/>
        <c:crosses val="max"/>
        <c:crossBetween val="midCat"/>
      </c:valAx>
      <c:spPr>
        <a:noFill/>
        <a:ln w="9525">
          <a:solidFill>
            <a:schemeClr val="bg1">
              <a:lumMod val="85000"/>
            </a:schemeClr>
          </a:solidFill>
        </a:ln>
      </c:spPr>
    </c:plotArea>
    <c:plotVisOnly val="1"/>
    <c:dispBlanksAs val="zero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1961462134306394E-2"/>
          <c:y val="0.13172622652937616"/>
          <c:w val="0.77461036882584799"/>
          <c:h val="0.62797372221963377"/>
        </c:manualLayout>
      </c:layout>
      <c:areaChart>
        <c:grouping val="standard"/>
        <c:varyColors val="0"/>
        <c:ser>
          <c:idx val="0"/>
          <c:order val="0"/>
          <c:tx>
            <c:strRef>
              <c:f>'19'!$B$28</c:f>
              <c:strCache>
                <c:ptCount val="1"/>
                <c:pt idx="0">
                  <c:v>crude oil net imports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chemeClr val="accent1">
                  <a:alpha val="80000"/>
                </a:schemeClr>
              </a:solidFill>
            </a:ln>
          </c:spPr>
          <c:cat>
            <c:numRef>
              <c:f>'19'!$A$29:$A$124</c:f>
              <c:numCache>
                <c:formatCode>mmm\ yyyy</c:formatCode>
                <c:ptCount val="96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  <c:pt idx="84">
                  <c:v>43831</c:v>
                </c:pt>
                <c:pt idx="85">
                  <c:v>43862</c:v>
                </c:pt>
                <c:pt idx="86">
                  <c:v>43891</c:v>
                </c:pt>
                <c:pt idx="87">
                  <c:v>43922</c:v>
                </c:pt>
                <c:pt idx="88">
                  <c:v>43952</c:v>
                </c:pt>
                <c:pt idx="89">
                  <c:v>43983</c:v>
                </c:pt>
                <c:pt idx="90">
                  <c:v>44013</c:v>
                </c:pt>
                <c:pt idx="91">
                  <c:v>44044</c:v>
                </c:pt>
                <c:pt idx="92">
                  <c:v>44075</c:v>
                </c:pt>
                <c:pt idx="93">
                  <c:v>44105</c:v>
                </c:pt>
                <c:pt idx="94">
                  <c:v>44136</c:v>
                </c:pt>
                <c:pt idx="95">
                  <c:v>44166</c:v>
                </c:pt>
              </c:numCache>
            </c:numRef>
          </c:cat>
          <c:val>
            <c:numRef>
              <c:f>'19'!$B$29:$B$124</c:f>
              <c:numCache>
                <c:formatCode>0.00</c:formatCode>
                <c:ptCount val="96"/>
                <c:pt idx="0">
                  <c:v>7.8466019999999999</c:v>
                </c:pt>
                <c:pt idx="1">
                  <c:v>7.1602059999999996</c:v>
                </c:pt>
                <c:pt idx="2">
                  <c:v>7.3899460000000001</c:v>
                </c:pt>
                <c:pt idx="3">
                  <c:v>7.6218690000000002</c:v>
                </c:pt>
                <c:pt idx="4">
                  <c:v>7.6108450000000003</c:v>
                </c:pt>
                <c:pt idx="5">
                  <c:v>7.6068939999999996</c:v>
                </c:pt>
                <c:pt idx="6">
                  <c:v>7.9539140000000002</c:v>
                </c:pt>
                <c:pt idx="7">
                  <c:v>8.0286000000000008</c:v>
                </c:pt>
                <c:pt idx="8">
                  <c:v>7.8179160000000003</c:v>
                </c:pt>
                <c:pt idx="9">
                  <c:v>7.3594629999999999</c:v>
                </c:pt>
                <c:pt idx="10">
                  <c:v>7.1556509999999998</c:v>
                </c:pt>
                <c:pt idx="11">
                  <c:v>7.5511439999999999</c:v>
                </c:pt>
                <c:pt idx="12">
                  <c:v>7.3410010000000003</c:v>
                </c:pt>
                <c:pt idx="13">
                  <c:v>6.952318</c:v>
                </c:pt>
                <c:pt idx="14">
                  <c:v>7.0223620000000002</c:v>
                </c:pt>
                <c:pt idx="15">
                  <c:v>7.2730370000000004</c:v>
                </c:pt>
                <c:pt idx="16">
                  <c:v>6.8583850000000002</c:v>
                </c:pt>
                <c:pt idx="17">
                  <c:v>6.6730520000000002</c:v>
                </c:pt>
                <c:pt idx="18">
                  <c:v>7.2093360000000004</c:v>
                </c:pt>
                <c:pt idx="19">
                  <c:v>7.0810719999999998</c:v>
                </c:pt>
                <c:pt idx="20">
                  <c:v>7.1457249999999997</c:v>
                </c:pt>
                <c:pt idx="21">
                  <c:v>6.7724690000000001</c:v>
                </c:pt>
                <c:pt idx="22">
                  <c:v>6.7741899999999999</c:v>
                </c:pt>
                <c:pt idx="23">
                  <c:v>6.8040180000000001</c:v>
                </c:pt>
                <c:pt idx="24">
                  <c:v>6.6765330000000001</c:v>
                </c:pt>
                <c:pt idx="25">
                  <c:v>6.6581149999999996</c:v>
                </c:pt>
                <c:pt idx="26">
                  <c:v>7.1546649999999996</c:v>
                </c:pt>
                <c:pt idx="27">
                  <c:v>6.6086640000000001</c:v>
                </c:pt>
                <c:pt idx="28">
                  <c:v>6.7182659999999998</c:v>
                </c:pt>
                <c:pt idx="29">
                  <c:v>6.8754379999999999</c:v>
                </c:pt>
                <c:pt idx="30">
                  <c:v>6.8137549999999996</c:v>
                </c:pt>
                <c:pt idx="31">
                  <c:v>7.2556820000000002</c:v>
                </c:pt>
                <c:pt idx="32">
                  <c:v>6.8174530000000004</c:v>
                </c:pt>
                <c:pt idx="33">
                  <c:v>6.6021879999999999</c:v>
                </c:pt>
                <c:pt idx="34">
                  <c:v>7.051253</c:v>
                </c:pt>
                <c:pt idx="35">
                  <c:v>7.5097639999999997</c:v>
                </c:pt>
                <c:pt idx="36">
                  <c:v>7.1254619999999997</c:v>
                </c:pt>
                <c:pt idx="37">
                  <c:v>7.4596780000000003</c:v>
                </c:pt>
                <c:pt idx="38">
                  <c:v>7.416506</c:v>
                </c:pt>
                <c:pt idx="39">
                  <c:v>6.987679</c:v>
                </c:pt>
                <c:pt idx="40">
                  <c:v>7.1398349999999997</c:v>
                </c:pt>
                <c:pt idx="41">
                  <c:v>7.0295759999999996</c:v>
                </c:pt>
                <c:pt idx="42">
                  <c:v>7.5604620000000002</c:v>
                </c:pt>
                <c:pt idx="43">
                  <c:v>7.2951889999999997</c:v>
                </c:pt>
                <c:pt idx="44">
                  <c:v>7.2657489999999996</c:v>
                </c:pt>
                <c:pt idx="45">
                  <c:v>7.0681960000000004</c:v>
                </c:pt>
                <c:pt idx="46">
                  <c:v>7.417357</c:v>
                </c:pt>
                <c:pt idx="47">
                  <c:v>7.3489389999999997</c:v>
                </c:pt>
                <c:pt idx="48">
                  <c:v>7.7666180000000002</c:v>
                </c:pt>
                <c:pt idx="49">
                  <c:v>6.7309130000000001</c:v>
                </c:pt>
                <c:pt idx="50">
                  <c:v>7.2349480000000002</c:v>
                </c:pt>
                <c:pt idx="51">
                  <c:v>7.0765719999999996</c:v>
                </c:pt>
                <c:pt idx="52">
                  <c:v>7.3889500000000004</c:v>
                </c:pt>
                <c:pt idx="53">
                  <c:v>7.224145</c:v>
                </c:pt>
                <c:pt idx="54">
                  <c:v>6.9589410000000003</c:v>
                </c:pt>
                <c:pt idx="55">
                  <c:v>7.1055869999999999</c:v>
                </c:pt>
                <c:pt idx="56">
                  <c:v>5.860284</c:v>
                </c:pt>
                <c:pt idx="57">
                  <c:v>5.9607109999999999</c:v>
                </c:pt>
                <c:pt idx="58">
                  <c:v>6.1302180000000002</c:v>
                </c:pt>
                <c:pt idx="59">
                  <c:v>6.2600389999999999</c:v>
                </c:pt>
                <c:pt idx="60">
                  <c:v>6.6558380000000001</c:v>
                </c:pt>
                <c:pt idx="61">
                  <c:v>5.7626109999999997</c:v>
                </c:pt>
                <c:pt idx="62">
                  <c:v>5.650512</c:v>
                </c:pt>
                <c:pt idx="63">
                  <c:v>6.3342210000000003</c:v>
                </c:pt>
                <c:pt idx="64">
                  <c:v>5.7670110000000001</c:v>
                </c:pt>
                <c:pt idx="65">
                  <c:v>6.2085739999999996</c:v>
                </c:pt>
                <c:pt idx="66">
                  <c:v>5.6292080000000002</c:v>
                </c:pt>
                <c:pt idx="67">
                  <c:v>6.1302110000000001</c:v>
                </c:pt>
                <c:pt idx="68">
                  <c:v>5.578074</c:v>
                </c:pt>
                <c:pt idx="69">
                  <c:v>5.097556</c:v>
                </c:pt>
                <c:pt idx="70">
                  <c:v>5.1412800000000001</c:v>
                </c:pt>
                <c:pt idx="71">
                  <c:v>4.7062280000000003</c:v>
                </c:pt>
                <c:pt idx="72">
                  <c:v>4.9450370000000001</c:v>
                </c:pt>
                <c:pt idx="73">
                  <c:v>3.6614939999999998</c:v>
                </c:pt>
                <c:pt idx="74">
                  <c:v>4.0756569999999996</c:v>
                </c:pt>
                <c:pt idx="75">
                  <c:v>4.1821799999999998</c:v>
                </c:pt>
                <c:pt idx="76">
                  <c:v>4.2578009999999997</c:v>
                </c:pt>
                <c:pt idx="77">
                  <c:v>3.9819089999999999</c:v>
                </c:pt>
                <c:pt idx="78">
                  <c:v>4.2411459999999996</c:v>
                </c:pt>
                <c:pt idx="79">
                  <c:v>4.0493225806000002</c:v>
                </c:pt>
                <c:pt idx="80">
                  <c:v>3.6582509333000002</c:v>
                </c:pt>
                <c:pt idx="81">
                  <c:v>4.0298170000000004</c:v>
                </c:pt>
                <c:pt idx="82">
                  <c:v>4.0019099999999996</c:v>
                </c:pt>
                <c:pt idx="83">
                  <c:v>4.2378369999999999</c:v>
                </c:pt>
                <c:pt idx="84">
                  <c:v>4.1727290000000004</c:v>
                </c:pt>
                <c:pt idx="85">
                  <c:v>3.9192680000000002</c:v>
                </c:pt>
                <c:pt idx="86">
                  <c:v>4.373297</c:v>
                </c:pt>
                <c:pt idx="87">
                  <c:v>4.6106740000000004</c:v>
                </c:pt>
                <c:pt idx="88">
                  <c:v>4.7257009999999999</c:v>
                </c:pt>
                <c:pt idx="89">
                  <c:v>4.2816869999999998</c:v>
                </c:pt>
                <c:pt idx="90">
                  <c:v>4.326657</c:v>
                </c:pt>
                <c:pt idx="91">
                  <c:v>4.5213260000000002</c:v>
                </c:pt>
                <c:pt idx="92">
                  <c:v>4.1511269999999998</c:v>
                </c:pt>
                <c:pt idx="93">
                  <c:v>4.2397159999999996</c:v>
                </c:pt>
                <c:pt idx="94">
                  <c:v>3.8568229999999999</c:v>
                </c:pt>
                <c:pt idx="95">
                  <c:v>3.8491469999999999</c:v>
                </c:pt>
              </c:numCache>
            </c:numRef>
          </c:val>
        </c:ser>
        <c:ser>
          <c:idx val="1"/>
          <c:order val="1"/>
          <c:tx>
            <c:strRef>
              <c:f>'19'!$C$28</c:f>
              <c:strCache>
                <c:ptCount val="1"/>
                <c:pt idx="0">
                  <c:v>product net imports</c:v>
                </c:pt>
              </c:strCache>
            </c:strRef>
          </c:tx>
          <c:spPr>
            <a:solidFill>
              <a:schemeClr val="accent3"/>
            </a:solidFill>
          </c:spPr>
          <c:cat>
            <c:numRef>
              <c:f>'19'!$A$29:$A$124</c:f>
              <c:numCache>
                <c:formatCode>mmm\ yyyy</c:formatCode>
                <c:ptCount val="96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  <c:pt idx="84">
                  <c:v>43831</c:v>
                </c:pt>
                <c:pt idx="85">
                  <c:v>43862</c:v>
                </c:pt>
                <c:pt idx="86">
                  <c:v>43891</c:v>
                </c:pt>
                <c:pt idx="87">
                  <c:v>43922</c:v>
                </c:pt>
                <c:pt idx="88">
                  <c:v>43952</c:v>
                </c:pt>
                <c:pt idx="89">
                  <c:v>43983</c:v>
                </c:pt>
                <c:pt idx="90">
                  <c:v>44013</c:v>
                </c:pt>
                <c:pt idx="91">
                  <c:v>44044</c:v>
                </c:pt>
                <c:pt idx="92">
                  <c:v>44075</c:v>
                </c:pt>
                <c:pt idx="93">
                  <c:v>44105</c:v>
                </c:pt>
                <c:pt idx="94">
                  <c:v>44136</c:v>
                </c:pt>
                <c:pt idx="95">
                  <c:v>44166</c:v>
                </c:pt>
              </c:numCache>
            </c:numRef>
          </c:cat>
          <c:val>
            <c:numRef>
              <c:f>'19'!$C$29:$C$124</c:f>
              <c:numCache>
                <c:formatCode>0.00</c:formatCode>
                <c:ptCount val="96"/>
                <c:pt idx="0">
                  <c:v>-0.63896500000000001</c:v>
                </c:pt>
                <c:pt idx="1">
                  <c:v>-1.1536839999999999</c:v>
                </c:pt>
                <c:pt idx="2">
                  <c:v>-0.96693399999999996</c:v>
                </c:pt>
                <c:pt idx="3">
                  <c:v>-0.68905799999999995</c:v>
                </c:pt>
                <c:pt idx="4">
                  <c:v>-0.90831899999999999</c:v>
                </c:pt>
                <c:pt idx="5">
                  <c:v>-1.3188500000000001</c:v>
                </c:pt>
                <c:pt idx="6">
                  <c:v>-1.504672</c:v>
                </c:pt>
                <c:pt idx="7">
                  <c:v>-1.5043150000000001</c:v>
                </c:pt>
                <c:pt idx="8">
                  <c:v>-1.413176</c:v>
                </c:pt>
                <c:pt idx="9">
                  <c:v>-1.8247930000000001</c:v>
                </c:pt>
                <c:pt idx="10">
                  <c:v>-1.7368790000000001</c:v>
                </c:pt>
                <c:pt idx="11">
                  <c:v>-2.6133929999999999</c:v>
                </c:pt>
                <c:pt idx="12">
                  <c:v>-1.9472400000000001</c:v>
                </c:pt>
                <c:pt idx="13">
                  <c:v>-1.4550449999999999</c:v>
                </c:pt>
                <c:pt idx="14">
                  <c:v>-1.759333</c:v>
                </c:pt>
                <c:pt idx="15">
                  <c:v>-1.6471389999999999</c:v>
                </c:pt>
                <c:pt idx="16">
                  <c:v>-1.5838890000000001</c:v>
                </c:pt>
                <c:pt idx="17">
                  <c:v>-1.991042</c:v>
                </c:pt>
                <c:pt idx="18">
                  <c:v>-2.177689</c:v>
                </c:pt>
                <c:pt idx="19">
                  <c:v>-2.2196639999999999</c:v>
                </c:pt>
                <c:pt idx="20">
                  <c:v>-1.911557</c:v>
                </c:pt>
                <c:pt idx="21">
                  <c:v>-1.9820059999999999</c:v>
                </c:pt>
                <c:pt idx="22">
                  <c:v>-2.1183369999999999</c:v>
                </c:pt>
                <c:pt idx="23">
                  <c:v>-2.2939229999999999</c:v>
                </c:pt>
                <c:pt idx="24">
                  <c:v>-1.7907310000000001</c:v>
                </c:pt>
                <c:pt idx="25">
                  <c:v>-2.0258259999999999</c:v>
                </c:pt>
                <c:pt idx="26">
                  <c:v>-1.627316</c:v>
                </c:pt>
                <c:pt idx="27">
                  <c:v>-2.1724290000000002</c:v>
                </c:pt>
                <c:pt idx="28">
                  <c:v>-2.0687769999999999</c:v>
                </c:pt>
                <c:pt idx="29">
                  <c:v>-1.927373</c:v>
                </c:pt>
                <c:pt idx="30">
                  <c:v>-2.202874</c:v>
                </c:pt>
                <c:pt idx="31">
                  <c:v>-1.9047320000000001</c:v>
                </c:pt>
                <c:pt idx="32">
                  <c:v>-2.3109120000000001</c:v>
                </c:pt>
                <c:pt idx="33">
                  <c:v>-2.377224</c:v>
                </c:pt>
                <c:pt idx="34">
                  <c:v>-2.8034789999999998</c:v>
                </c:pt>
                <c:pt idx="35">
                  <c:v>-3.0336080000000001</c:v>
                </c:pt>
                <c:pt idx="36">
                  <c:v>-2.3954680000000002</c:v>
                </c:pt>
                <c:pt idx="37">
                  <c:v>-2.3276460000000001</c:v>
                </c:pt>
                <c:pt idx="38">
                  <c:v>-2.5068570000000001</c:v>
                </c:pt>
                <c:pt idx="39">
                  <c:v>-2.3609049999999998</c:v>
                </c:pt>
                <c:pt idx="40">
                  <c:v>-2.6985999999999999</c:v>
                </c:pt>
                <c:pt idx="41">
                  <c:v>-2.4123610000000002</c:v>
                </c:pt>
                <c:pt idx="42">
                  <c:v>-2.2546580000000001</c:v>
                </c:pt>
                <c:pt idx="43">
                  <c:v>-2.0694590000000002</c:v>
                </c:pt>
                <c:pt idx="44">
                  <c:v>-2.5057140000000002</c:v>
                </c:pt>
                <c:pt idx="45">
                  <c:v>-2.3536769999999998</c:v>
                </c:pt>
                <c:pt idx="46">
                  <c:v>-2.55078</c:v>
                </c:pt>
                <c:pt idx="47">
                  <c:v>-3.130363</c:v>
                </c:pt>
                <c:pt idx="48">
                  <c:v>-2.6661109999999999</c:v>
                </c:pt>
                <c:pt idx="49">
                  <c:v>-3.1582150000000002</c:v>
                </c:pt>
                <c:pt idx="50">
                  <c:v>-3.105165</c:v>
                </c:pt>
                <c:pt idx="51">
                  <c:v>-3.0317310000000002</c:v>
                </c:pt>
                <c:pt idx="52">
                  <c:v>-2.8913929999999999</c:v>
                </c:pt>
                <c:pt idx="53">
                  <c:v>-3.1508319999999999</c:v>
                </c:pt>
                <c:pt idx="54">
                  <c:v>-3.2961429999999998</c:v>
                </c:pt>
                <c:pt idx="55">
                  <c:v>-2.6586500000000002</c:v>
                </c:pt>
                <c:pt idx="56">
                  <c:v>-2.3966509999999999</c:v>
                </c:pt>
                <c:pt idx="57">
                  <c:v>-3.3061910000000001</c:v>
                </c:pt>
                <c:pt idx="58">
                  <c:v>-3.3980320000000002</c:v>
                </c:pt>
                <c:pt idx="59">
                  <c:v>-3.4608680000000001</c:v>
                </c:pt>
                <c:pt idx="60">
                  <c:v>-2.836776</c:v>
                </c:pt>
                <c:pt idx="61">
                  <c:v>-3.0839750000000001</c:v>
                </c:pt>
                <c:pt idx="62">
                  <c:v>-3.1652140000000002</c:v>
                </c:pt>
                <c:pt idx="63">
                  <c:v>-3.7562679999999999</c:v>
                </c:pt>
                <c:pt idx="64">
                  <c:v>-3.2573479999999999</c:v>
                </c:pt>
                <c:pt idx="65">
                  <c:v>-3.3062520000000002</c:v>
                </c:pt>
                <c:pt idx="66">
                  <c:v>-3.3985970000000001</c:v>
                </c:pt>
                <c:pt idx="67">
                  <c:v>-2.860268</c:v>
                </c:pt>
                <c:pt idx="68">
                  <c:v>-3.104088</c:v>
                </c:pt>
                <c:pt idx="69">
                  <c:v>-3.6407959999999999</c:v>
                </c:pt>
                <c:pt idx="70">
                  <c:v>-4.1498689999999998</c:v>
                </c:pt>
                <c:pt idx="71">
                  <c:v>-3.9866389999999998</c:v>
                </c:pt>
                <c:pt idx="72">
                  <c:v>-3.3561230000000002</c:v>
                </c:pt>
                <c:pt idx="73">
                  <c:v>-3.4859640000000001</c:v>
                </c:pt>
                <c:pt idx="74">
                  <c:v>-3.234019</c:v>
                </c:pt>
                <c:pt idx="75">
                  <c:v>-3.1648320000000001</c:v>
                </c:pt>
                <c:pt idx="76">
                  <c:v>-2.6750919999999998</c:v>
                </c:pt>
                <c:pt idx="77">
                  <c:v>-3.475692</c:v>
                </c:pt>
                <c:pt idx="78">
                  <c:v>-2.7752750000000002</c:v>
                </c:pt>
                <c:pt idx="79">
                  <c:v>-3.7630139737000001</c:v>
                </c:pt>
                <c:pt idx="80">
                  <c:v>-3.6156945676999999</c:v>
                </c:pt>
                <c:pt idx="81">
                  <c:v>-4.2061520000000003</c:v>
                </c:pt>
                <c:pt idx="82">
                  <c:v>-4.3615820000000003</c:v>
                </c:pt>
                <c:pt idx="83">
                  <c:v>-4.8846069999999999</c:v>
                </c:pt>
                <c:pt idx="84">
                  <c:v>-4.7329590000000001</c:v>
                </c:pt>
                <c:pt idx="85">
                  <c:v>-4.7350519999999996</c:v>
                </c:pt>
                <c:pt idx="86">
                  <c:v>-4.9439330000000004</c:v>
                </c:pt>
                <c:pt idx="87">
                  <c:v>-5.0957319999999999</c:v>
                </c:pt>
                <c:pt idx="88">
                  <c:v>-4.9370820000000002</c:v>
                </c:pt>
                <c:pt idx="89">
                  <c:v>-4.5626059999999997</c:v>
                </c:pt>
                <c:pt idx="90">
                  <c:v>-4.6621119999999996</c:v>
                </c:pt>
                <c:pt idx="91">
                  <c:v>-4.5764940000000003</c:v>
                </c:pt>
                <c:pt idx="92">
                  <c:v>-4.9174850000000001</c:v>
                </c:pt>
                <c:pt idx="93">
                  <c:v>-4.9605129999999997</c:v>
                </c:pt>
                <c:pt idx="94">
                  <c:v>-4.9301820000000003</c:v>
                </c:pt>
                <c:pt idx="95">
                  <c:v>-5.3760490000000001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4511184"/>
        <c:axId val="504511744"/>
      </c:areaChart>
      <c:lineChart>
        <c:grouping val="standard"/>
        <c:varyColors val="0"/>
        <c:ser>
          <c:idx val="2"/>
          <c:order val="2"/>
          <c:tx>
            <c:strRef>
              <c:f>'19'!$E$28</c:f>
              <c:strCache>
                <c:ptCount val="1"/>
                <c:pt idx="0">
                  <c:v>total net imports </c:v>
                </c:pt>
              </c:strCache>
            </c:strRef>
          </c:tx>
          <c:spPr>
            <a:ln>
              <a:solidFill>
                <a:schemeClr val="accent4"/>
              </a:solidFill>
            </a:ln>
          </c:spPr>
          <c:marker>
            <c:symbol val="none"/>
          </c:marker>
          <c:cat>
            <c:numRef>
              <c:f>'19'!$A$29:$A$124</c:f>
              <c:numCache>
                <c:formatCode>mmm\ yyyy</c:formatCode>
                <c:ptCount val="96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  <c:pt idx="84">
                  <c:v>43831</c:v>
                </c:pt>
                <c:pt idx="85">
                  <c:v>43862</c:v>
                </c:pt>
                <c:pt idx="86">
                  <c:v>43891</c:v>
                </c:pt>
                <c:pt idx="87">
                  <c:v>43922</c:v>
                </c:pt>
                <c:pt idx="88">
                  <c:v>43952</c:v>
                </c:pt>
                <c:pt idx="89">
                  <c:v>43983</c:v>
                </c:pt>
                <c:pt idx="90">
                  <c:v>44013</c:v>
                </c:pt>
                <c:pt idx="91">
                  <c:v>44044</c:v>
                </c:pt>
                <c:pt idx="92">
                  <c:v>44075</c:v>
                </c:pt>
                <c:pt idx="93">
                  <c:v>44105</c:v>
                </c:pt>
                <c:pt idx="94">
                  <c:v>44136</c:v>
                </c:pt>
                <c:pt idx="95">
                  <c:v>44166</c:v>
                </c:pt>
              </c:numCache>
            </c:numRef>
          </c:cat>
          <c:val>
            <c:numRef>
              <c:f>'19'!$E$29:$E$124</c:f>
              <c:numCache>
                <c:formatCode>0.00</c:formatCode>
                <c:ptCount val="96"/>
                <c:pt idx="0">
                  <c:v>7.2076370000000001</c:v>
                </c:pt>
                <c:pt idx="1">
                  <c:v>6.0065219999999995</c:v>
                </c:pt>
                <c:pt idx="2">
                  <c:v>6.4230119999999999</c:v>
                </c:pt>
                <c:pt idx="3">
                  <c:v>6.9328110000000001</c:v>
                </c:pt>
                <c:pt idx="4">
                  <c:v>6.7025260000000006</c:v>
                </c:pt>
                <c:pt idx="5">
                  <c:v>6.2880439999999993</c:v>
                </c:pt>
                <c:pt idx="6">
                  <c:v>6.4492419999999999</c:v>
                </c:pt>
                <c:pt idx="7">
                  <c:v>6.5242850000000008</c:v>
                </c:pt>
                <c:pt idx="8">
                  <c:v>6.4047400000000003</c:v>
                </c:pt>
                <c:pt idx="9">
                  <c:v>5.5346700000000002</c:v>
                </c:pt>
                <c:pt idx="10">
                  <c:v>5.4187719999999997</c:v>
                </c:pt>
                <c:pt idx="11">
                  <c:v>4.9377510000000004</c:v>
                </c:pt>
                <c:pt idx="12">
                  <c:v>5.3937610000000005</c:v>
                </c:pt>
                <c:pt idx="13">
                  <c:v>5.4972729999999999</c:v>
                </c:pt>
                <c:pt idx="14">
                  <c:v>5.2630290000000004</c:v>
                </c:pt>
                <c:pt idx="15">
                  <c:v>5.6258980000000003</c:v>
                </c:pt>
                <c:pt idx="16">
                  <c:v>5.2744960000000001</c:v>
                </c:pt>
                <c:pt idx="17">
                  <c:v>4.68201</c:v>
                </c:pt>
                <c:pt idx="18">
                  <c:v>5.0316470000000004</c:v>
                </c:pt>
                <c:pt idx="19">
                  <c:v>4.861408</c:v>
                </c:pt>
                <c:pt idx="20">
                  <c:v>5.2341679999999995</c:v>
                </c:pt>
                <c:pt idx="21">
                  <c:v>4.7904629999999999</c:v>
                </c:pt>
                <c:pt idx="22">
                  <c:v>4.6558530000000005</c:v>
                </c:pt>
                <c:pt idx="23">
                  <c:v>4.5100949999999997</c:v>
                </c:pt>
                <c:pt idx="24">
                  <c:v>4.885802</c:v>
                </c:pt>
                <c:pt idx="25">
                  <c:v>4.6322890000000001</c:v>
                </c:pt>
                <c:pt idx="26">
                  <c:v>5.5273489999999992</c:v>
                </c:pt>
                <c:pt idx="27">
                  <c:v>4.4362349999999999</c:v>
                </c:pt>
                <c:pt idx="28">
                  <c:v>4.649489</c:v>
                </c:pt>
                <c:pt idx="29">
                  <c:v>4.9480649999999997</c:v>
                </c:pt>
                <c:pt idx="30">
                  <c:v>4.6108809999999991</c:v>
                </c:pt>
                <c:pt idx="31">
                  <c:v>5.3509500000000001</c:v>
                </c:pt>
                <c:pt idx="32">
                  <c:v>4.5065410000000004</c:v>
                </c:pt>
                <c:pt idx="33">
                  <c:v>4.2249639999999999</c:v>
                </c:pt>
                <c:pt idx="34">
                  <c:v>4.2477739999999997</c:v>
                </c:pt>
                <c:pt idx="35">
                  <c:v>4.4761559999999996</c:v>
                </c:pt>
                <c:pt idx="36">
                  <c:v>4.7299939999999996</c:v>
                </c:pt>
                <c:pt idx="37">
                  <c:v>5.1320320000000006</c:v>
                </c:pt>
                <c:pt idx="38">
                  <c:v>4.9096489999999999</c:v>
                </c:pt>
                <c:pt idx="39">
                  <c:v>4.6267740000000002</c:v>
                </c:pt>
                <c:pt idx="40">
                  <c:v>4.4412349999999998</c:v>
                </c:pt>
                <c:pt idx="41">
                  <c:v>4.6172149999999998</c:v>
                </c:pt>
                <c:pt idx="42">
                  <c:v>5.3058040000000002</c:v>
                </c:pt>
                <c:pt idx="43">
                  <c:v>5.2257299999999995</c:v>
                </c:pt>
                <c:pt idx="44">
                  <c:v>4.7600349999999993</c:v>
                </c:pt>
                <c:pt idx="45">
                  <c:v>4.714519000000001</c:v>
                </c:pt>
                <c:pt idx="46">
                  <c:v>4.8665769999999995</c:v>
                </c:pt>
                <c:pt idx="47">
                  <c:v>4.2185759999999997</c:v>
                </c:pt>
                <c:pt idx="48">
                  <c:v>5.1005070000000003</c:v>
                </c:pt>
                <c:pt idx="49">
                  <c:v>3.5726979999999999</c:v>
                </c:pt>
                <c:pt idx="50">
                  <c:v>4.1297829999999998</c:v>
                </c:pt>
                <c:pt idx="51">
                  <c:v>4.0448409999999999</c:v>
                </c:pt>
                <c:pt idx="52">
                  <c:v>4.4975570000000005</c:v>
                </c:pt>
                <c:pt idx="53">
                  <c:v>4.0733130000000006</c:v>
                </c:pt>
                <c:pt idx="54">
                  <c:v>3.6627980000000004</c:v>
                </c:pt>
                <c:pt idx="55">
                  <c:v>4.4469370000000001</c:v>
                </c:pt>
                <c:pt idx="56">
                  <c:v>3.4636330000000002</c:v>
                </c:pt>
                <c:pt idx="57">
                  <c:v>2.6545199999999998</c:v>
                </c:pt>
                <c:pt idx="58">
                  <c:v>2.732186</c:v>
                </c:pt>
                <c:pt idx="59">
                  <c:v>2.7991709999999999</c:v>
                </c:pt>
                <c:pt idx="60">
                  <c:v>3.8190620000000002</c:v>
                </c:pt>
                <c:pt idx="61">
                  <c:v>2.6786359999999996</c:v>
                </c:pt>
                <c:pt idx="62">
                  <c:v>2.4852979999999998</c:v>
                </c:pt>
                <c:pt idx="63">
                  <c:v>2.5779530000000004</c:v>
                </c:pt>
                <c:pt idx="64">
                  <c:v>2.5096630000000002</c:v>
                </c:pt>
                <c:pt idx="65">
                  <c:v>2.9023219999999994</c:v>
                </c:pt>
                <c:pt idx="66">
                  <c:v>2.2306110000000001</c:v>
                </c:pt>
                <c:pt idx="67">
                  <c:v>3.269943</c:v>
                </c:pt>
                <c:pt idx="68">
                  <c:v>2.473986</c:v>
                </c:pt>
                <c:pt idx="69">
                  <c:v>1.4567600000000001</c:v>
                </c:pt>
                <c:pt idx="70">
                  <c:v>0.99141100000000026</c:v>
                </c:pt>
                <c:pt idx="71">
                  <c:v>0.71958900000000048</c:v>
                </c:pt>
                <c:pt idx="72">
                  <c:v>1.5889139999999999</c:v>
                </c:pt>
                <c:pt idx="73">
                  <c:v>0.17552999999999974</c:v>
                </c:pt>
                <c:pt idx="74">
                  <c:v>0.84163799999999966</c:v>
                </c:pt>
                <c:pt idx="75">
                  <c:v>1.0173479999999997</c:v>
                </c:pt>
                <c:pt idx="76">
                  <c:v>1.5827089999999999</c:v>
                </c:pt>
                <c:pt idx="77">
                  <c:v>0.50621699999999992</c:v>
                </c:pt>
                <c:pt idx="78">
                  <c:v>1.4658709999999995</c:v>
                </c:pt>
                <c:pt idx="79">
                  <c:v>0.28630860690000004</c:v>
                </c:pt>
                <c:pt idx="80">
                  <c:v>4.2556365600000312E-2</c:v>
                </c:pt>
                <c:pt idx="81">
                  <c:v>-0.17633499999999991</c:v>
                </c:pt>
                <c:pt idx="82">
                  <c:v>-0.35967200000000066</c:v>
                </c:pt>
                <c:pt idx="83">
                  <c:v>-0.64677000000000007</c:v>
                </c:pt>
                <c:pt idx="84">
                  <c:v>-0.56022999999999978</c:v>
                </c:pt>
                <c:pt idx="85">
                  <c:v>-0.8157839999999994</c:v>
                </c:pt>
                <c:pt idx="86">
                  <c:v>-0.57063600000000037</c:v>
                </c:pt>
                <c:pt idx="87">
                  <c:v>-0.48505799999999955</c:v>
                </c:pt>
                <c:pt idx="88">
                  <c:v>-0.21138100000000026</c:v>
                </c:pt>
                <c:pt idx="89">
                  <c:v>-0.28091899999999992</c:v>
                </c:pt>
                <c:pt idx="90">
                  <c:v>-0.33545499999999961</c:v>
                </c:pt>
                <c:pt idx="91">
                  <c:v>-5.5168000000000106E-2</c:v>
                </c:pt>
                <c:pt idx="92">
                  <c:v>-0.76635800000000032</c:v>
                </c:pt>
                <c:pt idx="93">
                  <c:v>-0.72079700000000013</c:v>
                </c:pt>
                <c:pt idx="94">
                  <c:v>-1.0733590000000004</c:v>
                </c:pt>
                <c:pt idx="95">
                  <c:v>-1.5269020000000002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4511184"/>
        <c:axId val="504511744"/>
      </c:lineChart>
      <c:scatterChart>
        <c:scatterStyle val="lineMarker"/>
        <c:varyColors val="0"/>
        <c:ser>
          <c:idx val="3"/>
          <c:order val="3"/>
          <c:tx>
            <c:strRef>
              <c:f>'19'!$B$129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4.3863562669778915E-2"/>
                  <c:y val="3.953595032392371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'19'!$A$130:$A$131</c:f>
              <c:numCache>
                <c:formatCode>0</c:formatCode>
                <c:ptCount val="2"/>
                <c:pt idx="0">
                  <c:v>81</c:v>
                </c:pt>
                <c:pt idx="1">
                  <c:v>81</c:v>
                </c:pt>
              </c:numCache>
            </c:numRef>
          </c:xVal>
          <c:yVal>
            <c:numRef>
              <c:f>'19'!$B$130:$B$131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4512304"/>
        <c:axId val="504512864"/>
      </c:scatterChart>
      <c:dateAx>
        <c:axId val="504511184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cross"/>
        <c:minorTickMark val="none"/>
        <c:tickLblPos val="low"/>
        <c:spPr>
          <a:ln w="12700"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04511744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50451174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504511184"/>
        <c:crosses val="autoZero"/>
        <c:crossBetween val="between"/>
      </c:valAx>
      <c:valAx>
        <c:axId val="504512304"/>
        <c:scaling>
          <c:orientation val="minMax"/>
          <c:max val="96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504512864"/>
        <c:crosses val="max"/>
        <c:crossBetween val="midCat"/>
      </c:valAx>
      <c:valAx>
        <c:axId val="504512864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04512304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302178329403739"/>
          <c:y val="0.1223538907778573"/>
          <c:w val="0.81725017423669521"/>
          <c:h val="0.7252007445656829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'20'!$C$26</c:f>
              <c:strCache>
                <c:ptCount val="1"/>
                <c:pt idx="0">
                  <c:v>ethane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'20'!$J$26:$M$26</c:f>
              <c:numCache>
                <c:formatCode>0.00</c:formatCode>
                <c:ptCount val="4"/>
                <c:pt idx="0">
                  <c:v>0.15331162690000011</c:v>
                </c:pt>
                <c:pt idx="1">
                  <c:v>0.28740541099999994</c:v>
                </c:pt>
                <c:pt idx="2">
                  <c:v>0.2039536017000001</c:v>
                </c:pt>
                <c:pt idx="3">
                  <c:v>0.30189926480000007</c:v>
                </c:pt>
              </c:numCache>
            </c:numRef>
          </c:val>
        </c:ser>
        <c:ser>
          <c:idx val="2"/>
          <c:order val="1"/>
          <c:tx>
            <c:strRef>
              <c:f>'20'!$C$27</c:f>
              <c:strCache>
                <c:ptCount val="1"/>
                <c:pt idx="0">
                  <c:v>propane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'20'!$J$27:$M$27</c:f>
              <c:numCache>
                <c:formatCode>0.00</c:formatCode>
                <c:ptCount val="4"/>
                <c:pt idx="0">
                  <c:v>6.978706279999991E-2</c:v>
                </c:pt>
                <c:pt idx="1">
                  <c:v>0.16490938629999996</c:v>
                </c:pt>
                <c:pt idx="2">
                  <c:v>0.1873227835000002</c:v>
                </c:pt>
                <c:pt idx="3">
                  <c:v>0.10682583849999983</c:v>
                </c:pt>
              </c:numCache>
            </c:numRef>
          </c:val>
        </c:ser>
        <c:ser>
          <c:idx val="0"/>
          <c:order val="3"/>
          <c:tx>
            <c:strRef>
              <c:f>'20'!$C$28</c:f>
              <c:strCache>
                <c:ptCount val="1"/>
                <c:pt idx="0">
                  <c:v>butanes</c:v>
                </c:pt>
              </c:strCache>
            </c:strRef>
          </c:tx>
          <c:spPr>
            <a:solidFill>
              <a:schemeClr val="accent2"/>
            </a:solidFill>
            <a:ln w="28575">
              <a:noFill/>
            </a:ln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'20'!$J$28:$M$28</c:f>
              <c:numCache>
                <c:formatCode>0.00</c:formatCode>
                <c:ptCount val="4"/>
                <c:pt idx="0">
                  <c:v>3.1022959930000038E-2</c:v>
                </c:pt>
                <c:pt idx="1">
                  <c:v>8.3668868489999992E-2</c:v>
                </c:pt>
                <c:pt idx="2">
                  <c:v>9.5221547909999926E-2</c:v>
                </c:pt>
                <c:pt idx="3">
                  <c:v>5.3621821760000077E-2</c:v>
                </c:pt>
              </c:numCache>
            </c:numRef>
          </c:val>
        </c:ser>
        <c:ser>
          <c:idx val="5"/>
          <c:order val="4"/>
          <c:tx>
            <c:strRef>
              <c:f>'20'!$C$29</c:f>
              <c:strCache>
                <c:ptCount val="1"/>
                <c:pt idx="0">
                  <c:v>natural gasoline</c:v>
                </c:pt>
              </c:strCache>
            </c:strRef>
          </c:tx>
          <c:spPr>
            <a:solidFill>
              <a:schemeClr val="accent3"/>
            </a:solidFill>
            <a:ln w="28575">
              <a:noFill/>
            </a:ln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'20'!$J$29:$M$29</c:f>
              <c:numCache>
                <c:formatCode>0.00</c:formatCode>
                <c:ptCount val="4"/>
                <c:pt idx="0">
                  <c:v>1.9451351020000007E-2</c:v>
                </c:pt>
                <c:pt idx="1">
                  <c:v>5.0621813700000018E-2</c:v>
                </c:pt>
                <c:pt idx="2">
                  <c:v>5.4910212879999976E-2</c:v>
                </c:pt>
                <c:pt idx="3">
                  <c:v>3.3686042349999945E-2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06877936"/>
        <c:axId val="506878496"/>
      </c:barChart>
      <c:lineChart>
        <c:grouping val="stacked"/>
        <c:varyColors val="0"/>
        <c:ser>
          <c:idx val="4"/>
          <c:order val="2"/>
          <c:tx>
            <c:strRef>
              <c:f>'20'!$C$30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2"/>
              <c:layout>
                <c:manualLayout>
                  <c:x val="-6.9893752687693697E-2"/>
                  <c:y val="-3.64170103737033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'20'!$J$25:$M$25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'20'!$J$30:$M$30</c:f>
              <c:numCache>
                <c:formatCode>0.00</c:formatCode>
                <c:ptCount val="4"/>
                <c:pt idx="0">
                  <c:v>0.27357300065000006</c:v>
                </c:pt>
                <c:pt idx="1">
                  <c:v>0.58660547948999997</c:v>
                </c:pt>
                <c:pt idx="2">
                  <c:v>0.5414081459900002</c:v>
                </c:pt>
                <c:pt idx="3">
                  <c:v>0.49603296740999991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6877936"/>
        <c:axId val="506878496"/>
      </c:lineChart>
      <c:scatterChart>
        <c:scatterStyle val="lineMarker"/>
        <c:varyColors val="0"/>
        <c:ser>
          <c:idx val="3"/>
          <c:order val="5"/>
          <c:tx>
            <c:strRef>
              <c:f>'20'!$C$89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'20'!$B$90:$B$91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'20'!$C$90:$C$91</c:f>
              <c:numCache>
                <c:formatCode>0.00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6879616"/>
        <c:axId val="506879056"/>
      </c:scatterChart>
      <c:catAx>
        <c:axId val="506877936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6878496"/>
        <c:crosses val="autoZero"/>
        <c:auto val="1"/>
        <c:lblAlgn val="ctr"/>
        <c:lblOffset val="100"/>
        <c:tickLblSkip val="1"/>
        <c:noMultiLvlLbl val="0"/>
      </c:catAx>
      <c:valAx>
        <c:axId val="506878496"/>
        <c:scaling>
          <c:orientation val="minMax"/>
          <c:max val="0.70000000000000007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6877936"/>
        <c:crosses val="autoZero"/>
        <c:crossBetween val="between"/>
        <c:majorUnit val="0.1"/>
      </c:valAx>
      <c:valAx>
        <c:axId val="506879056"/>
        <c:scaling>
          <c:orientation val="minMax"/>
          <c:max val="1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506879616"/>
        <c:crosses val="max"/>
        <c:crossBetween val="midCat"/>
        <c:majorUnit val="0.5"/>
      </c:valAx>
      <c:valAx>
        <c:axId val="5068796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068790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386988511681942"/>
          <c:y val="0.12337301587301587"/>
          <c:w val="0.80160348808857906"/>
          <c:h val="0.72901481064866891"/>
        </c:manualLayout>
      </c:layout>
      <c:lineChart>
        <c:grouping val="standard"/>
        <c:varyColors val="0"/>
        <c:ser>
          <c:idx val="0"/>
          <c:order val="0"/>
          <c:tx>
            <c:v>monthly production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'20'!$B$36:$B$83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'20'!$D$36:$D$83</c:f>
              <c:numCache>
                <c:formatCode>0.00</c:formatCode>
                <c:ptCount val="48"/>
                <c:pt idx="0">
                  <c:v>3.395032</c:v>
                </c:pt>
                <c:pt idx="1">
                  <c:v>3.6327859999999998</c:v>
                </c:pt>
                <c:pt idx="2">
                  <c:v>3.6852580000000001</c:v>
                </c:pt>
                <c:pt idx="3">
                  <c:v>3.6822330000000001</c:v>
                </c:pt>
                <c:pt idx="4">
                  <c:v>3.7710970000000001</c:v>
                </c:pt>
                <c:pt idx="5">
                  <c:v>3.8073000000000001</c:v>
                </c:pt>
                <c:pt idx="6">
                  <c:v>3.8220969999999999</c:v>
                </c:pt>
                <c:pt idx="7">
                  <c:v>3.7635160000000001</c:v>
                </c:pt>
                <c:pt idx="8">
                  <c:v>3.731033</c:v>
                </c:pt>
                <c:pt idx="9">
                  <c:v>4.0197419999999999</c:v>
                </c:pt>
                <c:pt idx="10">
                  <c:v>4.1056670000000004</c:v>
                </c:pt>
                <c:pt idx="11">
                  <c:v>3.9689679999999998</c:v>
                </c:pt>
                <c:pt idx="12">
                  <c:v>3.8529680000000002</c:v>
                </c:pt>
                <c:pt idx="13">
                  <c:v>4.0605000000000002</c:v>
                </c:pt>
                <c:pt idx="14">
                  <c:v>4.2002579999999998</c:v>
                </c:pt>
                <c:pt idx="15">
                  <c:v>4.2857669999999999</c:v>
                </c:pt>
                <c:pt idx="16">
                  <c:v>4.351871</c:v>
                </c:pt>
                <c:pt idx="17">
                  <c:v>4.3366670000000003</c:v>
                </c:pt>
                <c:pt idx="18">
                  <c:v>4.4516770000000001</c:v>
                </c:pt>
                <c:pt idx="19">
                  <c:v>4.6016130000000004</c:v>
                </c:pt>
                <c:pt idx="20">
                  <c:v>4.6383000000000001</c:v>
                </c:pt>
                <c:pt idx="21">
                  <c:v>4.5876770000000002</c:v>
                </c:pt>
                <c:pt idx="22">
                  <c:v>4.5627000000000004</c:v>
                </c:pt>
                <c:pt idx="23">
                  <c:v>4.4834839999999998</c:v>
                </c:pt>
                <c:pt idx="24">
                  <c:v>4.545032</c:v>
                </c:pt>
                <c:pt idx="25">
                  <c:v>4.7059639999999998</c:v>
                </c:pt>
                <c:pt idx="26">
                  <c:v>4.7281610000000001</c:v>
                </c:pt>
                <c:pt idx="27">
                  <c:v>4.7865669999999998</c:v>
                </c:pt>
                <c:pt idx="28">
                  <c:v>4.8379029999999998</c:v>
                </c:pt>
                <c:pt idx="29">
                  <c:v>4.7926000000000002</c:v>
                </c:pt>
                <c:pt idx="30">
                  <c:v>4.6790000000000003</c:v>
                </c:pt>
                <c:pt idx="31">
                  <c:v>4.9155248826999998</c:v>
                </c:pt>
                <c:pt idx="32">
                  <c:v>5.0331166538999996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'20'!$B$36:$B$83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'20'!$E$36:$E$83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5.0331166538999996</c:v>
                </c:pt>
                <c:pt idx="33">
                  <c:v>5.2730119999999996</c:v>
                </c:pt>
                <c:pt idx="34">
                  <c:v>5.3590340000000003</c:v>
                </c:pt>
                <c:pt idx="35">
                  <c:v>5.2639630000000004</c:v>
                </c:pt>
                <c:pt idx="36">
                  <c:v>5.2015419999999999</c:v>
                </c:pt>
                <c:pt idx="37">
                  <c:v>5.2227829999999997</c:v>
                </c:pt>
                <c:pt idx="38">
                  <c:v>5.3074909999999997</c:v>
                </c:pt>
                <c:pt idx="39">
                  <c:v>5.3379089999999998</c:v>
                </c:pt>
                <c:pt idx="40">
                  <c:v>5.3210800000000003</c:v>
                </c:pt>
                <c:pt idx="41">
                  <c:v>5.3415749999999997</c:v>
                </c:pt>
                <c:pt idx="42">
                  <c:v>5.4044109999999996</c:v>
                </c:pt>
                <c:pt idx="43">
                  <c:v>5.4691539999999996</c:v>
                </c:pt>
                <c:pt idx="44">
                  <c:v>5.5183879999999998</c:v>
                </c:pt>
                <c:pt idx="45">
                  <c:v>5.5836249999999996</c:v>
                </c:pt>
                <c:pt idx="46">
                  <c:v>5.648269</c:v>
                </c:pt>
                <c:pt idx="47">
                  <c:v>5.520467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'20'!$F$35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'20'!$B$36:$B$83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'20'!$F$36:$F$83</c:f>
              <c:numCache>
                <c:formatCode>0.00</c:formatCode>
                <c:ptCount val="48"/>
                <c:pt idx="1">
                  <c:v>3.7820607499999999</c:v>
                </c:pt>
                <c:pt idx="2">
                  <c:v>3.7820607499999999</c:v>
                </c:pt>
                <c:pt idx="3">
                  <c:v>3.7820607499999999</c:v>
                </c:pt>
                <c:pt idx="4">
                  <c:v>3.7820607499999999</c:v>
                </c:pt>
                <c:pt idx="5">
                  <c:v>3.7820607499999999</c:v>
                </c:pt>
                <c:pt idx="6">
                  <c:v>3.7820607499999999</c:v>
                </c:pt>
                <c:pt idx="7">
                  <c:v>3.7820607499999999</c:v>
                </c:pt>
                <c:pt idx="8">
                  <c:v>3.7820607499999999</c:v>
                </c:pt>
                <c:pt idx="9">
                  <c:v>3.7820607499999999</c:v>
                </c:pt>
                <c:pt idx="10">
                  <c:v>3.7820607499999999</c:v>
                </c:pt>
                <c:pt idx="13">
                  <c:v>4.3677901666666665</c:v>
                </c:pt>
                <c:pt idx="14">
                  <c:v>4.3677901666666665</c:v>
                </c:pt>
                <c:pt idx="15">
                  <c:v>4.3677901666666665</c:v>
                </c:pt>
                <c:pt idx="16">
                  <c:v>4.3677901666666665</c:v>
                </c:pt>
                <c:pt idx="17">
                  <c:v>4.3677901666666665</c:v>
                </c:pt>
                <c:pt idx="18">
                  <c:v>4.3677901666666665</c:v>
                </c:pt>
                <c:pt idx="19">
                  <c:v>4.3677901666666665</c:v>
                </c:pt>
                <c:pt idx="20">
                  <c:v>4.3677901666666665</c:v>
                </c:pt>
                <c:pt idx="21">
                  <c:v>4.3677901666666665</c:v>
                </c:pt>
                <c:pt idx="22">
                  <c:v>4.3677901666666665</c:v>
                </c:pt>
                <c:pt idx="25">
                  <c:v>4.9099897947166662</c:v>
                </c:pt>
                <c:pt idx="26">
                  <c:v>4.9099897947166662</c:v>
                </c:pt>
                <c:pt idx="27">
                  <c:v>4.9099897947166662</c:v>
                </c:pt>
                <c:pt idx="28">
                  <c:v>4.9099897947166662</c:v>
                </c:pt>
                <c:pt idx="29">
                  <c:v>4.9099897947166662</c:v>
                </c:pt>
                <c:pt idx="30">
                  <c:v>4.9099897947166662</c:v>
                </c:pt>
                <c:pt idx="31">
                  <c:v>4.9099897947166662</c:v>
                </c:pt>
                <c:pt idx="32">
                  <c:v>4.9099897947166662</c:v>
                </c:pt>
                <c:pt idx="33">
                  <c:v>4.9099897947166662</c:v>
                </c:pt>
                <c:pt idx="34">
                  <c:v>4.9099897947166662</c:v>
                </c:pt>
                <c:pt idx="37">
                  <c:v>5.4063911666666664</c:v>
                </c:pt>
                <c:pt idx="38">
                  <c:v>5.4063911666666664</c:v>
                </c:pt>
                <c:pt idx="39">
                  <c:v>5.4063911666666664</c:v>
                </c:pt>
                <c:pt idx="40">
                  <c:v>5.4063911666666664</c:v>
                </c:pt>
                <c:pt idx="41">
                  <c:v>5.4063911666666664</c:v>
                </c:pt>
                <c:pt idx="42">
                  <c:v>5.4063911666666664</c:v>
                </c:pt>
                <c:pt idx="43">
                  <c:v>5.4063911666666664</c:v>
                </c:pt>
                <c:pt idx="44">
                  <c:v>5.4063911666666664</c:v>
                </c:pt>
                <c:pt idx="45">
                  <c:v>5.4063911666666664</c:v>
                </c:pt>
                <c:pt idx="46">
                  <c:v>5.4063911666666664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6883536"/>
        <c:axId val="506884096"/>
      </c:lineChart>
      <c:catAx>
        <c:axId val="5068835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688409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506884096"/>
        <c:scaling>
          <c:orientation val="minMax"/>
          <c:max val="7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6883536"/>
        <c:crosses val="autoZero"/>
        <c:crossBetween val="midCat"/>
        <c:majorUnit val="1"/>
        <c:minorUnit val="0.5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1266185476815398"/>
          <c:y val="0.52274715660542437"/>
          <c:w val="0.53108850976961208"/>
          <c:h val="0.2127990251218597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00503062117235"/>
          <c:y val="0.18943091097987752"/>
          <c:w val="0.80323673082531355"/>
          <c:h val="0.6463298089159309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'21'!$B$26</c:f>
              <c:strCache>
                <c:ptCount val="1"/>
                <c:pt idx="0">
                  <c:v>ethane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'21'!$I$26:$L$26</c:f>
              <c:numCache>
                <c:formatCode>#,##0.00</c:formatCode>
                <c:ptCount val="4"/>
                <c:pt idx="0">
                  <c:v>0.11081666489999997</c:v>
                </c:pt>
                <c:pt idx="1">
                  <c:v>0.23845550130000004</c:v>
                </c:pt>
                <c:pt idx="2">
                  <c:v>0.11014117540000012</c:v>
                </c:pt>
                <c:pt idx="3">
                  <c:v>0.26989082229999983</c:v>
                </c:pt>
              </c:numCache>
            </c:numRef>
          </c:val>
          <c:extLst/>
        </c:ser>
        <c:ser>
          <c:idx val="2"/>
          <c:order val="1"/>
          <c:tx>
            <c:strRef>
              <c:f>'21'!$B$27</c:f>
              <c:strCache>
                <c:ptCount val="1"/>
                <c:pt idx="0">
                  <c:v>propane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'21'!$I$27:$L$27</c:f>
              <c:numCache>
                <c:formatCode>#,##0.00</c:formatCode>
                <c:ptCount val="4"/>
                <c:pt idx="0">
                  <c:v>-1.2595855200000061E-2</c:v>
                </c:pt>
                <c:pt idx="1">
                  <c:v>7.4714139799999968E-2</c:v>
                </c:pt>
                <c:pt idx="2">
                  <c:v>-2.3397553499999946E-2</c:v>
                </c:pt>
                <c:pt idx="3">
                  <c:v>5.3986322499999906E-2</c:v>
                </c:pt>
              </c:numCache>
            </c:numRef>
          </c:val>
          <c:extLst/>
        </c:ser>
        <c:ser>
          <c:idx val="5"/>
          <c:order val="3"/>
          <c:tx>
            <c:strRef>
              <c:f>'21'!$B$29</c:f>
              <c:strCache>
                <c:ptCount val="1"/>
                <c:pt idx="0">
                  <c:v>natural gasoline</c:v>
                </c:pt>
              </c:strCache>
            </c:strRef>
          </c:tx>
          <c:spPr>
            <a:solidFill>
              <a:schemeClr val="accent3"/>
            </a:solidFill>
            <a:ln w="28575">
              <a:noFill/>
            </a:ln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'21'!$I$29:$L$29</c:f>
              <c:numCache>
                <c:formatCode>#,##0.00</c:formatCode>
                <c:ptCount val="4"/>
                <c:pt idx="0">
                  <c:v>3.6109643930999996E-2</c:v>
                </c:pt>
                <c:pt idx="1">
                  <c:v>3.0211852060000002E-2</c:v>
                </c:pt>
                <c:pt idx="2">
                  <c:v>6.6421676709999988E-2</c:v>
                </c:pt>
                <c:pt idx="3">
                  <c:v>-0.11210904510499999</c:v>
                </c:pt>
              </c:numCache>
            </c:numRef>
          </c:val>
        </c:ser>
        <c:ser>
          <c:idx val="0"/>
          <c:order val="4"/>
          <c:tx>
            <c:strRef>
              <c:f>'21'!$B$28</c:f>
              <c:strCache>
                <c:ptCount val="1"/>
                <c:pt idx="0">
                  <c:v>butanes</c:v>
                </c:pt>
              </c:strCache>
            </c:strRef>
          </c:tx>
          <c:spPr>
            <a:solidFill>
              <a:schemeClr val="accent2"/>
            </a:solidFill>
            <a:ln w="28575">
              <a:noFill/>
            </a:ln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'21'!$I$28:$L$28</c:f>
              <c:numCache>
                <c:formatCode>#,##0.00</c:formatCode>
                <c:ptCount val="4"/>
                <c:pt idx="0">
                  <c:v>-2.7629221640000007E-2</c:v>
                </c:pt>
                <c:pt idx="1">
                  <c:v>2.0264400000000016E-2</c:v>
                </c:pt>
                <c:pt idx="2">
                  <c:v>2.3484395619999987E-2</c:v>
                </c:pt>
                <c:pt idx="3">
                  <c:v>2.7227041600000057E-3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06890816"/>
        <c:axId val="506891376"/>
      </c:barChart>
      <c:lineChart>
        <c:grouping val="stacked"/>
        <c:varyColors val="0"/>
        <c:ser>
          <c:idx val="4"/>
          <c:order val="2"/>
          <c:tx>
            <c:strRef>
              <c:f>'21'!$B$30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7.9493823865237234E-2"/>
                  <c:y val="-6.816304211973503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8.1790782508118776E-2"/>
                  <c:y val="-3.244875640544935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9.3561027329210969E-2"/>
                  <c:y val="-4.6337176602924635E-2"/>
                </c:manualLayout>
              </c:layout>
              <c:numFmt formatCode="#,##0.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8288" rIns="38100" bIns="27432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353326067292436"/>
                      <c:h val="6.489751281089863E-2"/>
                    </c:manualLayout>
                  </c15:layout>
                </c:ext>
              </c:extLst>
            </c:dLbl>
            <c:dLbl>
              <c:idx val="3"/>
              <c:layout>
                <c:manualLayout>
                  <c:x val="-8.592983080504768E-2"/>
                  <c:y val="-8.800431196100487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27432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'21'!$I$25:$L$25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'21'!$I$30:$L$30</c:f>
              <c:numCache>
                <c:formatCode>0.00</c:formatCode>
                <c:ptCount val="4"/>
                <c:pt idx="0">
                  <c:v>0.1067012319909999</c:v>
                </c:pt>
                <c:pt idx="1">
                  <c:v>0.36364589316000001</c:v>
                </c:pt>
                <c:pt idx="2">
                  <c:v>0.17664969423000015</c:v>
                </c:pt>
                <c:pt idx="3">
                  <c:v>0.21449080385499975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6890816"/>
        <c:axId val="506891376"/>
      </c:lineChart>
      <c:scatterChart>
        <c:scatterStyle val="lineMarker"/>
        <c:varyColors val="0"/>
        <c:ser>
          <c:idx val="3"/>
          <c:order val="5"/>
          <c:tx>
            <c:strRef>
              <c:f>'21'!$B$89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'21'!$A$90:$A$91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'21'!$B$90:$B$91</c:f>
              <c:numCache>
                <c:formatCode>0.00</c:formatCode>
                <c:ptCount val="2"/>
                <c:pt idx="0">
                  <c:v>-0.25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6892496"/>
        <c:axId val="506891936"/>
      </c:scatterChart>
      <c:catAx>
        <c:axId val="506890816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6891376"/>
        <c:crosses val="autoZero"/>
        <c:auto val="1"/>
        <c:lblAlgn val="ctr"/>
        <c:lblOffset val="100"/>
        <c:tickLblSkip val="1"/>
        <c:noMultiLvlLbl val="0"/>
      </c:catAx>
      <c:valAx>
        <c:axId val="506891376"/>
        <c:scaling>
          <c:orientation val="minMax"/>
          <c:max val="1"/>
          <c:min val="-0.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6890816"/>
        <c:crosses val="autoZero"/>
        <c:crossBetween val="between"/>
        <c:majorUnit val="0.25"/>
      </c:valAx>
      <c:valAx>
        <c:axId val="506891936"/>
        <c:scaling>
          <c:orientation val="minMax"/>
          <c:max val="0.5"/>
          <c:min val="-0.25"/>
        </c:scaling>
        <c:delete val="0"/>
        <c:axPos val="r"/>
        <c:numFmt formatCode="0.00" sourceLinked="1"/>
        <c:majorTickMark val="none"/>
        <c:minorTickMark val="none"/>
        <c:tickLblPos val="none"/>
        <c:spPr>
          <a:solidFill>
            <a:schemeClr val="bg1">
              <a:lumMod val="85000"/>
            </a:schemeClr>
          </a:solidFill>
          <a:ln>
            <a:solidFill>
              <a:schemeClr val="bg1">
                <a:lumMod val="85000"/>
              </a:schemeClr>
            </a:solidFill>
          </a:ln>
        </c:spPr>
        <c:crossAx val="506892496"/>
        <c:crosses val="max"/>
        <c:crossBetween val="midCat"/>
        <c:majorUnit val="0.25"/>
      </c:valAx>
      <c:valAx>
        <c:axId val="5068924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06891936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52823315118397"/>
          <c:y val="0.17496031746031745"/>
          <c:w val="0.81675774134790546"/>
          <c:h val="0.66155449318835136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'21'!$A$36:$A$83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'21'!$C$36:$C$83</c:f>
              <c:numCache>
                <c:formatCode>0.00</c:formatCode>
                <c:ptCount val="48"/>
                <c:pt idx="0">
                  <c:v>3.0485129999999998</c:v>
                </c:pt>
                <c:pt idx="1">
                  <c:v>2.6554099999999998</c:v>
                </c:pt>
                <c:pt idx="2">
                  <c:v>2.7292900000000002</c:v>
                </c:pt>
                <c:pt idx="3">
                  <c:v>2.5240390000000001</c:v>
                </c:pt>
                <c:pt idx="4">
                  <c:v>2.4512649999999998</c:v>
                </c:pt>
                <c:pt idx="5">
                  <c:v>2.478907</c:v>
                </c:pt>
                <c:pt idx="6">
                  <c:v>2.587777</c:v>
                </c:pt>
                <c:pt idx="7">
                  <c:v>2.2493460000000001</c:v>
                </c:pt>
                <c:pt idx="8">
                  <c:v>2.3473290000000002</c:v>
                </c:pt>
                <c:pt idx="9">
                  <c:v>2.6141139999999998</c:v>
                </c:pt>
                <c:pt idx="10">
                  <c:v>2.9017499999999998</c:v>
                </c:pt>
                <c:pt idx="11">
                  <c:v>3.1175250000000001</c:v>
                </c:pt>
                <c:pt idx="12">
                  <c:v>3.5173199999999998</c:v>
                </c:pt>
                <c:pt idx="13">
                  <c:v>3.142922</c:v>
                </c:pt>
                <c:pt idx="14">
                  <c:v>3.1191599999999999</c:v>
                </c:pt>
                <c:pt idx="15">
                  <c:v>2.861021</c:v>
                </c:pt>
                <c:pt idx="16">
                  <c:v>2.5776620000000001</c:v>
                </c:pt>
                <c:pt idx="17">
                  <c:v>2.6243530000000002</c:v>
                </c:pt>
                <c:pt idx="18">
                  <c:v>2.8541050000000001</c:v>
                </c:pt>
                <c:pt idx="19">
                  <c:v>2.9050639999999999</c:v>
                </c:pt>
                <c:pt idx="20">
                  <c:v>2.9004400000000001</c:v>
                </c:pt>
                <c:pt idx="21">
                  <c:v>2.9246989999999999</c:v>
                </c:pt>
                <c:pt idx="22">
                  <c:v>3.2969940000000002</c:v>
                </c:pt>
                <c:pt idx="23">
                  <c:v>3.3564949999999998</c:v>
                </c:pt>
                <c:pt idx="24">
                  <c:v>3.671217</c:v>
                </c:pt>
                <c:pt idx="25">
                  <c:v>3.582106</c:v>
                </c:pt>
                <c:pt idx="26">
                  <c:v>3.2018800000000001</c:v>
                </c:pt>
                <c:pt idx="27">
                  <c:v>2.8931369999999998</c:v>
                </c:pt>
                <c:pt idx="28">
                  <c:v>2.7484139999999999</c:v>
                </c:pt>
                <c:pt idx="29">
                  <c:v>2.7379560000000001</c:v>
                </c:pt>
                <c:pt idx="30">
                  <c:v>3.0029720000000002</c:v>
                </c:pt>
                <c:pt idx="31">
                  <c:v>2.7964099161</c:v>
                </c:pt>
                <c:pt idx="32">
                  <c:v>3.1411039666999998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'21'!$A$36:$A$83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'21'!$D$36:$D$83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3.1411039666999998</c:v>
                </c:pt>
                <c:pt idx="33">
                  <c:v>3.2936200000000002</c:v>
                </c:pt>
                <c:pt idx="34">
                  <c:v>3.4729019999999999</c:v>
                </c:pt>
                <c:pt idx="35">
                  <c:v>3.679065</c:v>
                </c:pt>
                <c:pt idx="36">
                  <c:v>3.828608</c:v>
                </c:pt>
                <c:pt idx="37">
                  <c:v>3.635834</c:v>
                </c:pt>
                <c:pt idx="38">
                  <c:v>3.4146380000000001</c:v>
                </c:pt>
                <c:pt idx="39">
                  <c:v>3.160758</c:v>
                </c:pt>
                <c:pt idx="40">
                  <c:v>3.0477340000000002</c:v>
                </c:pt>
                <c:pt idx="41">
                  <c:v>3.1285319999999999</c:v>
                </c:pt>
                <c:pt idx="42">
                  <c:v>3.265774</c:v>
                </c:pt>
                <c:pt idx="43">
                  <c:v>3.2158769999999999</c:v>
                </c:pt>
                <c:pt idx="44">
                  <c:v>3.345488</c:v>
                </c:pt>
                <c:pt idx="45">
                  <c:v>3.470847</c:v>
                </c:pt>
                <c:pt idx="46">
                  <c:v>3.5624120000000001</c:v>
                </c:pt>
                <c:pt idx="47">
                  <c:v>3.6979649999999999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'21'!$E$35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'21'!$A$36:$A$83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'21'!$E$36:$E$83</c:f>
              <c:numCache>
                <c:formatCode>0.00</c:formatCode>
                <c:ptCount val="48"/>
                <c:pt idx="1">
                  <c:v>2.6421054166666664</c:v>
                </c:pt>
                <c:pt idx="2">
                  <c:v>2.6421054166666664</c:v>
                </c:pt>
                <c:pt idx="3">
                  <c:v>2.6421054166666664</c:v>
                </c:pt>
                <c:pt idx="4">
                  <c:v>2.6421054166666664</c:v>
                </c:pt>
                <c:pt idx="5">
                  <c:v>2.6421054166666664</c:v>
                </c:pt>
                <c:pt idx="6">
                  <c:v>2.6421054166666664</c:v>
                </c:pt>
                <c:pt idx="7">
                  <c:v>2.6421054166666664</c:v>
                </c:pt>
                <c:pt idx="8">
                  <c:v>2.6421054166666664</c:v>
                </c:pt>
                <c:pt idx="9">
                  <c:v>2.6421054166666664</c:v>
                </c:pt>
                <c:pt idx="10">
                  <c:v>2.6421054166666664</c:v>
                </c:pt>
                <c:pt idx="13">
                  <c:v>3.00668625</c:v>
                </c:pt>
                <c:pt idx="14">
                  <c:v>3.00668625</c:v>
                </c:pt>
                <c:pt idx="15">
                  <c:v>3.00668625</c:v>
                </c:pt>
                <c:pt idx="16">
                  <c:v>3.00668625</c:v>
                </c:pt>
                <c:pt idx="17">
                  <c:v>3.00668625</c:v>
                </c:pt>
                <c:pt idx="18">
                  <c:v>3.00668625</c:v>
                </c:pt>
                <c:pt idx="19">
                  <c:v>3.00668625</c:v>
                </c:pt>
                <c:pt idx="20">
                  <c:v>3.00668625</c:v>
                </c:pt>
                <c:pt idx="21">
                  <c:v>3.00668625</c:v>
                </c:pt>
                <c:pt idx="22">
                  <c:v>3.00668625</c:v>
                </c:pt>
                <c:pt idx="25">
                  <c:v>3.1850652402333335</c:v>
                </c:pt>
                <c:pt idx="26">
                  <c:v>3.1850652402333335</c:v>
                </c:pt>
                <c:pt idx="27">
                  <c:v>3.1850652402333335</c:v>
                </c:pt>
                <c:pt idx="28">
                  <c:v>3.1850652402333335</c:v>
                </c:pt>
                <c:pt idx="29">
                  <c:v>3.1850652402333335</c:v>
                </c:pt>
                <c:pt idx="30">
                  <c:v>3.1850652402333335</c:v>
                </c:pt>
                <c:pt idx="31">
                  <c:v>3.1850652402333335</c:v>
                </c:pt>
                <c:pt idx="32">
                  <c:v>3.1850652402333335</c:v>
                </c:pt>
                <c:pt idx="33">
                  <c:v>3.1850652402333335</c:v>
                </c:pt>
                <c:pt idx="34">
                  <c:v>3.1850652402333335</c:v>
                </c:pt>
                <c:pt idx="37">
                  <c:v>3.3978722500000003</c:v>
                </c:pt>
                <c:pt idx="38">
                  <c:v>3.3978722500000003</c:v>
                </c:pt>
                <c:pt idx="39">
                  <c:v>3.3978722500000003</c:v>
                </c:pt>
                <c:pt idx="40">
                  <c:v>3.3978722500000003</c:v>
                </c:pt>
                <c:pt idx="41">
                  <c:v>3.3978722500000003</c:v>
                </c:pt>
                <c:pt idx="42">
                  <c:v>3.3978722500000003</c:v>
                </c:pt>
                <c:pt idx="43">
                  <c:v>3.3978722500000003</c:v>
                </c:pt>
                <c:pt idx="44">
                  <c:v>3.3978722500000003</c:v>
                </c:pt>
                <c:pt idx="45">
                  <c:v>3.3978722500000003</c:v>
                </c:pt>
                <c:pt idx="46">
                  <c:v>3.3978722500000003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6896416"/>
        <c:axId val="506896976"/>
      </c:lineChart>
      <c:catAx>
        <c:axId val="5068964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689697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506896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6896416"/>
        <c:crosses val="autoZero"/>
        <c:crossBetween val="midCat"/>
        <c:majorUnit val="1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034025955088947"/>
          <c:y val="0.54655668041494809"/>
          <c:w val="0.52919122814566211"/>
          <c:h val="0.1850212473440819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3277376786235059E-2"/>
          <c:y val="0.12486064241969753"/>
          <c:w val="0.80674030329542146"/>
          <c:h val="0.6955708661417322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'22'!$B$26</c:f>
              <c:strCache>
                <c:ptCount val="1"/>
                <c:pt idx="0">
                  <c:v>propane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'22'!$C$25:$V$25</c:f>
              <c:numCache>
                <c:formatCode>General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'22'!$C$26:$W$26</c:f>
              <c:numCache>
                <c:formatCode>0.00</c:formatCode>
                <c:ptCount val="21"/>
                <c:pt idx="0">
                  <c:v>0.10768759562999999</c:v>
                </c:pt>
                <c:pt idx="1">
                  <c:v>0.11430879452000001</c:v>
                </c:pt>
                <c:pt idx="2">
                  <c:v>9.0456027396999997E-2</c:v>
                </c:pt>
                <c:pt idx="3">
                  <c:v>0.13054520548000001</c:v>
                </c:pt>
                <c:pt idx="4">
                  <c:v>0.18103860383000001</c:v>
                </c:pt>
                <c:pt idx="5">
                  <c:v>0.19568473973</c:v>
                </c:pt>
                <c:pt idx="6">
                  <c:v>0.18233403288</c:v>
                </c:pt>
                <c:pt idx="7">
                  <c:v>0.13933212603</c:v>
                </c:pt>
                <c:pt idx="8">
                  <c:v>0.13245945081999999</c:v>
                </c:pt>
                <c:pt idx="9">
                  <c:v>6.2311679452000002E-2</c:v>
                </c:pt>
                <c:pt idx="10">
                  <c:v>1.1957284932E-2</c:v>
                </c:pt>
                <c:pt idx="11">
                  <c:v>-1.4400742466E-2</c:v>
                </c:pt>
                <c:pt idx="12">
                  <c:v>-5.4726661202000003E-2</c:v>
                </c:pt>
                <c:pt idx="13">
                  <c:v>-0.17501223288000001</c:v>
                </c:pt>
                <c:pt idx="14">
                  <c:v>-0.31520172055000001</c:v>
                </c:pt>
                <c:pt idx="15">
                  <c:v>-0.49121172329000001</c:v>
                </c:pt>
                <c:pt idx="16">
                  <c:v>-0.65689627321999999</c:v>
                </c:pt>
                <c:pt idx="17">
                  <c:v>-0.75761447671000004</c:v>
                </c:pt>
                <c:pt idx="18">
                  <c:v>-0.79254433699000004</c:v>
                </c:pt>
                <c:pt idx="19">
                  <c:v>-0.94664185752999996</c:v>
                </c:pt>
                <c:pt idx="20">
                  <c:v>-1.0725669504999999</c:v>
                </c:pt>
              </c:numCache>
            </c:numRef>
          </c:val>
        </c:ser>
        <c:ser>
          <c:idx val="2"/>
          <c:order val="1"/>
          <c:tx>
            <c:strRef>
              <c:f>'22'!$B$27</c:f>
              <c:strCache>
                <c:ptCount val="1"/>
                <c:pt idx="0">
                  <c:v>ethane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'22'!$C$25:$V$25</c:f>
              <c:numCache>
                <c:formatCode>General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'22'!$C$27:$W$27</c:f>
              <c:numCache>
                <c:formatCode>0.00</c:formatCode>
                <c:ptCount val="21"/>
                <c:pt idx="0">
                  <c:v>2.0838797813999999E-2</c:v>
                </c:pt>
                <c:pt idx="1">
                  <c:v>4.3315068492999998E-3</c:v>
                </c:pt>
                <c:pt idx="2">
                  <c:v>0</c:v>
                </c:pt>
                <c:pt idx="3">
                  <c:v>2.5205479452000001E-4</c:v>
                </c:pt>
                <c:pt idx="4">
                  <c:v>4.0382786885000002E-4</c:v>
                </c:pt>
                <c:pt idx="5">
                  <c:v>6.3250958904E-4</c:v>
                </c:pt>
                <c:pt idx="6">
                  <c:v>4.1865753424999999E-4</c:v>
                </c:pt>
                <c:pt idx="7">
                  <c:v>3.2271780822000002E-4</c:v>
                </c:pt>
                <c:pt idx="8">
                  <c:v>3.3015027321999998E-4</c:v>
                </c:pt>
                <c:pt idx="9">
                  <c:v>3.5024383561999998E-4</c:v>
                </c:pt>
                <c:pt idx="10">
                  <c:v>3.6958904110000001E-4</c:v>
                </c:pt>
                <c:pt idx="11">
                  <c:v>3.2556164384000001E-4</c:v>
                </c:pt>
                <c:pt idx="12">
                  <c:v>3.1421311475000001E-4</c:v>
                </c:pt>
                <c:pt idx="13">
                  <c:v>3.3655616438000002E-4</c:v>
                </c:pt>
                <c:pt idx="14">
                  <c:v>-3.7509539725999998E-2</c:v>
                </c:pt>
                <c:pt idx="15">
                  <c:v>-6.4610758904000004E-2</c:v>
                </c:pt>
                <c:pt idx="16">
                  <c:v>-9.4826969945000006E-2</c:v>
                </c:pt>
                <c:pt idx="17">
                  <c:v>-0.17759438082000001</c:v>
                </c:pt>
                <c:pt idx="18">
                  <c:v>-0.25591668766999998</c:v>
                </c:pt>
                <c:pt idx="19">
                  <c:v>-0.29827918904</c:v>
                </c:pt>
                <c:pt idx="20">
                  <c:v>-0.37550561967000001</c:v>
                </c:pt>
              </c:numCache>
            </c:numRef>
          </c:val>
        </c:ser>
        <c:ser>
          <c:idx val="3"/>
          <c:order val="2"/>
          <c:tx>
            <c:strRef>
              <c:f>'22'!$B$29</c:f>
              <c:strCache>
                <c:ptCount val="1"/>
                <c:pt idx="0">
                  <c:v>natural gasoline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'22'!$C$25:$V$25</c:f>
              <c:numCache>
                <c:formatCode>General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'22'!$C$29:$W$29</c:f>
              <c:numCache>
                <c:formatCode>0.00</c:formatCode>
                <c:ptCount val="21"/>
                <c:pt idx="0">
                  <c:v>3.7838306011000002E-2</c:v>
                </c:pt>
                <c:pt idx="1">
                  <c:v>4.2933783561999998E-2</c:v>
                </c:pt>
                <c:pt idx="2">
                  <c:v>1.5747345204999999E-2</c:v>
                </c:pt>
                <c:pt idx="3">
                  <c:v>4.3139224657999999E-2</c:v>
                </c:pt>
                <c:pt idx="4">
                  <c:v>4.0103338798000002E-2</c:v>
                </c:pt>
                <c:pt idx="5">
                  <c:v>4.0064265752999997E-2</c:v>
                </c:pt>
                <c:pt idx="6">
                  <c:v>1.5807350684999999E-2</c:v>
                </c:pt>
                <c:pt idx="7">
                  <c:v>1.5858863014E-2</c:v>
                </c:pt>
                <c:pt idx="8">
                  <c:v>-1.2047642076999999E-2</c:v>
                </c:pt>
                <c:pt idx="9">
                  <c:v>-2.748810137E-2</c:v>
                </c:pt>
                <c:pt idx="10">
                  <c:v>-6.2860712329000003E-3</c:v>
                </c:pt>
                <c:pt idx="11">
                  <c:v>-5.2482468492999999E-2</c:v>
                </c:pt>
                <c:pt idx="12">
                  <c:v>-8.8676674863000002E-2</c:v>
                </c:pt>
                <c:pt idx="13">
                  <c:v>-0.1031292137</c:v>
                </c:pt>
                <c:pt idx="14">
                  <c:v>-0.15163423562</c:v>
                </c:pt>
                <c:pt idx="15">
                  <c:v>-0.17159679725999999</c:v>
                </c:pt>
                <c:pt idx="16">
                  <c:v>-0.18785296721</c:v>
                </c:pt>
                <c:pt idx="17">
                  <c:v>-0.16575204658000001</c:v>
                </c:pt>
                <c:pt idx="18">
                  <c:v>-0.18254033424999999</c:v>
                </c:pt>
                <c:pt idx="19">
                  <c:v>-0.16703101205000001</c:v>
                </c:pt>
                <c:pt idx="20">
                  <c:v>-0.30705504481000001</c:v>
                </c:pt>
              </c:numCache>
            </c:numRef>
          </c:val>
        </c:ser>
        <c:ser>
          <c:idx val="4"/>
          <c:order val="3"/>
          <c:tx>
            <c:strRef>
              <c:f>'22'!$B$28</c:f>
              <c:strCache>
                <c:ptCount val="1"/>
                <c:pt idx="0">
                  <c:v>butanes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'22'!$C$25:$V$25</c:f>
              <c:numCache>
                <c:formatCode>General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'22'!$C$28:$W$28</c:f>
              <c:numCache>
                <c:formatCode>0.00</c:formatCode>
                <c:ptCount val="21"/>
                <c:pt idx="0">
                  <c:v>1.1940819671999999E-2</c:v>
                </c:pt>
                <c:pt idx="1">
                  <c:v>4.3356958904000001E-2</c:v>
                </c:pt>
                <c:pt idx="2">
                  <c:v>2.5012443836000001E-2</c:v>
                </c:pt>
                <c:pt idx="3">
                  <c:v>3.8761643835999997E-2</c:v>
                </c:pt>
                <c:pt idx="4">
                  <c:v>3.8184125683000003E-2</c:v>
                </c:pt>
                <c:pt idx="5">
                  <c:v>7.8523120547999994E-2</c:v>
                </c:pt>
                <c:pt idx="6">
                  <c:v>9.3106786301E-2</c:v>
                </c:pt>
                <c:pt idx="7">
                  <c:v>5.0729624658000003E-2</c:v>
                </c:pt>
                <c:pt idx="8">
                  <c:v>5.3002699453999998E-2</c:v>
                </c:pt>
                <c:pt idx="9">
                  <c:v>1.9929290411E-2</c:v>
                </c:pt>
                <c:pt idx="10">
                  <c:v>8.9503780822000004E-3</c:v>
                </c:pt>
                <c:pt idx="11">
                  <c:v>4.8418904110000003E-4</c:v>
                </c:pt>
                <c:pt idx="12">
                  <c:v>-1.3427868852E-3</c:v>
                </c:pt>
                <c:pt idx="13">
                  <c:v>-8.9106547944999993E-3</c:v>
                </c:pt>
                <c:pt idx="14">
                  <c:v>-5.6081345205000001E-2</c:v>
                </c:pt>
                <c:pt idx="15">
                  <c:v>-8.3071287670999999E-2</c:v>
                </c:pt>
                <c:pt idx="16">
                  <c:v>-9.1469770492000002E-2</c:v>
                </c:pt>
                <c:pt idx="17">
                  <c:v>-0.10744454795</c:v>
                </c:pt>
                <c:pt idx="18">
                  <c:v>-0.17350081096</c:v>
                </c:pt>
                <c:pt idx="19">
                  <c:v>-0.24499435836</c:v>
                </c:pt>
                <c:pt idx="20">
                  <c:v>-0.31258121284000001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0"/>
        <c:overlap val="100"/>
        <c:axId val="506903136"/>
        <c:axId val="506903696"/>
      </c:barChart>
      <c:lineChart>
        <c:grouping val="standard"/>
        <c:varyColors val="0"/>
        <c:ser>
          <c:idx val="0"/>
          <c:order val="4"/>
          <c:tx>
            <c:strRef>
              <c:f>'22'!$B$30</c:f>
              <c:strCache>
                <c:ptCount val="1"/>
                <c:pt idx="0">
                  <c:v>net trade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6"/>
            <c:spPr>
              <a:solidFill>
                <a:schemeClr val="tx1"/>
              </a:solidFill>
              <a:ln w="9525" cap="flat">
                <a:solidFill>
                  <a:schemeClr val="tx1"/>
                </a:solidFill>
              </a:ln>
              <a:effectLst/>
            </c:spPr>
          </c:marker>
          <c:val>
            <c:numRef>
              <c:f>'22'!$C$30:$W$30</c:f>
              <c:numCache>
                <c:formatCode>0.00</c:formatCode>
                <c:ptCount val="21"/>
                <c:pt idx="0">
                  <c:v>0.17830551912699999</c:v>
                </c:pt>
                <c:pt idx="1">
                  <c:v>0.20493104383530003</c:v>
                </c:pt>
                <c:pt idx="2">
                  <c:v>0.13121581643800001</c:v>
                </c:pt>
                <c:pt idx="3">
                  <c:v>0.21269812876852001</c:v>
                </c:pt>
                <c:pt idx="4">
                  <c:v>0.25972989617984998</c:v>
                </c:pt>
                <c:pt idx="5">
                  <c:v>0.31490463562003995</c:v>
                </c:pt>
                <c:pt idx="6">
                  <c:v>0.29166682740025002</c:v>
                </c:pt>
                <c:pt idx="7">
                  <c:v>0.20624333151021998</c:v>
                </c:pt>
                <c:pt idx="8">
                  <c:v>0.17374465847022</c:v>
                </c:pt>
                <c:pt idx="9">
                  <c:v>5.5103112328620002E-2</c:v>
                </c:pt>
                <c:pt idx="10">
                  <c:v>1.49911808224E-2</c:v>
                </c:pt>
                <c:pt idx="11">
                  <c:v>-6.6073460274059997E-2</c:v>
                </c:pt>
                <c:pt idx="12">
                  <c:v>-0.14443190983545001</c:v>
                </c:pt>
                <c:pt idx="13">
                  <c:v>-0.28671554521011999</c:v>
                </c:pt>
                <c:pt idx="14">
                  <c:v>-0.56042684110100005</c:v>
                </c:pt>
                <c:pt idx="15">
                  <c:v>-0.81049056712500001</c:v>
                </c:pt>
                <c:pt idx="16">
                  <c:v>-1.0310459808670001</c:v>
                </c:pt>
                <c:pt idx="17">
                  <c:v>-1.2084054520600001</c:v>
                </c:pt>
                <c:pt idx="18">
                  <c:v>-1.40450216987</c:v>
                </c:pt>
                <c:pt idx="19">
                  <c:v>-1.6569464169800001</c:v>
                </c:pt>
                <c:pt idx="20">
                  <c:v>-2.0677088278199998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6903136"/>
        <c:axId val="506903696"/>
      </c:lineChart>
      <c:scatterChart>
        <c:scatterStyle val="lineMarker"/>
        <c:varyColors val="0"/>
        <c:ser>
          <c:idx val="5"/>
          <c:order val="5"/>
          <c:tx>
            <c:strRef>
              <c:f>'22'!$C$42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  <a:round/>
            </a:ln>
            <a:effectLst/>
          </c:spPr>
          <c:marker>
            <c:symbol val="none"/>
          </c:marker>
          <c:xVal>
            <c:numRef>
              <c:f>'22'!$B$43:$B$44</c:f>
              <c:numCache>
                <c:formatCode>General</c:formatCode>
                <c:ptCount val="2"/>
                <c:pt idx="0">
                  <c:v>19.5</c:v>
                </c:pt>
                <c:pt idx="1">
                  <c:v>19.5</c:v>
                </c:pt>
              </c:numCache>
            </c:numRef>
          </c:xVal>
          <c:yVal>
            <c:numRef>
              <c:f>'22'!$C$43:$C$44</c:f>
              <c:numCache>
                <c:formatCode>0.00</c:formatCode>
                <c:ptCount val="2"/>
                <c:pt idx="0">
                  <c:v>0</c:v>
                </c:pt>
                <c:pt idx="1">
                  <c:v>2.5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6904816"/>
        <c:axId val="506904256"/>
      </c:scatterChart>
      <c:dateAx>
        <c:axId val="5069031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cross"/>
        <c:minorTickMark val="none"/>
        <c:tickLblPos val="low"/>
        <c:spPr>
          <a:solidFill>
            <a:schemeClr val="bg1"/>
          </a:solidFill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506903696"/>
        <c:crosses val="autoZero"/>
        <c:auto val="0"/>
        <c:lblOffset val="100"/>
        <c:baseTimeUnit val="days"/>
        <c:majorUnit val="2"/>
      </c:dateAx>
      <c:valAx>
        <c:axId val="506903696"/>
        <c:scaling>
          <c:orientation val="minMax"/>
          <c:max val="0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506903136"/>
        <c:crosses val="autoZero"/>
        <c:crossBetween val="between"/>
        <c:majorUnit val="0.5"/>
      </c:valAx>
      <c:valAx>
        <c:axId val="506904256"/>
        <c:scaling>
          <c:orientation val="minMax"/>
          <c:max val="2.5"/>
        </c:scaling>
        <c:delete val="0"/>
        <c:axPos val="r"/>
        <c:numFmt formatCode="0.00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506904816"/>
        <c:crosses val="max"/>
        <c:crossBetween val="midCat"/>
      </c:valAx>
      <c:valAx>
        <c:axId val="5069048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06904256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00" baseline="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284342505967249E-2"/>
          <c:y val="0.15539486558263058"/>
          <c:w val="0.91482308613862295"/>
          <c:h val="0.59247076363975215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'23'!$A$29:$A$112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'23'!$C$29:$C$112</c:f>
              <c:numCache>
                <c:formatCode>0</c:formatCode>
                <c:ptCount val="84"/>
                <c:pt idx="0">
                  <c:v>31.544</c:v>
                </c:pt>
                <c:pt idx="1">
                  <c:v>28.213999999999999</c:v>
                </c:pt>
                <c:pt idx="2">
                  <c:v>28.806999999999999</c:v>
                </c:pt>
                <c:pt idx="3">
                  <c:v>34.811999999999998</c:v>
                </c:pt>
                <c:pt idx="4">
                  <c:v>47.222000000000001</c:v>
                </c:pt>
                <c:pt idx="5">
                  <c:v>57.899000000000001</c:v>
                </c:pt>
                <c:pt idx="6">
                  <c:v>63.825000000000003</c:v>
                </c:pt>
                <c:pt idx="7">
                  <c:v>70.400000000000006</c:v>
                </c:pt>
                <c:pt idx="8">
                  <c:v>76.320999999999998</c:v>
                </c:pt>
                <c:pt idx="9">
                  <c:v>77.587999999999994</c:v>
                </c:pt>
                <c:pt idx="10">
                  <c:v>74.710999999999999</c:v>
                </c:pt>
                <c:pt idx="11">
                  <c:v>66.822000000000003</c:v>
                </c:pt>
                <c:pt idx="12">
                  <c:v>31.544</c:v>
                </c:pt>
                <c:pt idx="13">
                  <c:v>28.213999999999999</c:v>
                </c:pt>
                <c:pt idx="14">
                  <c:v>28.806999999999999</c:v>
                </c:pt>
                <c:pt idx="15">
                  <c:v>34.811999999999998</c:v>
                </c:pt>
                <c:pt idx="16">
                  <c:v>47.222000000000001</c:v>
                </c:pt>
                <c:pt idx="17">
                  <c:v>57.899000000000001</c:v>
                </c:pt>
                <c:pt idx="18">
                  <c:v>63.825000000000003</c:v>
                </c:pt>
                <c:pt idx="19">
                  <c:v>70.400000000000006</c:v>
                </c:pt>
                <c:pt idx="20">
                  <c:v>76.320999999999998</c:v>
                </c:pt>
                <c:pt idx="21">
                  <c:v>77.587999999999994</c:v>
                </c:pt>
                <c:pt idx="22">
                  <c:v>74.710999999999999</c:v>
                </c:pt>
                <c:pt idx="23">
                  <c:v>66.822000000000003</c:v>
                </c:pt>
                <c:pt idx="24">
                  <c:v>31.544</c:v>
                </c:pt>
                <c:pt idx="25">
                  <c:v>28.213999999999999</c:v>
                </c:pt>
                <c:pt idx="26">
                  <c:v>28.806999999999999</c:v>
                </c:pt>
                <c:pt idx="27">
                  <c:v>34.811999999999998</c:v>
                </c:pt>
                <c:pt idx="28">
                  <c:v>47.222000000000001</c:v>
                </c:pt>
                <c:pt idx="29">
                  <c:v>57.899000000000001</c:v>
                </c:pt>
                <c:pt idx="30">
                  <c:v>63.825000000000003</c:v>
                </c:pt>
                <c:pt idx="31">
                  <c:v>70.400000000000006</c:v>
                </c:pt>
                <c:pt idx="32">
                  <c:v>76.320999999999998</c:v>
                </c:pt>
                <c:pt idx="33">
                  <c:v>77.587999999999994</c:v>
                </c:pt>
                <c:pt idx="34">
                  <c:v>74.710999999999999</c:v>
                </c:pt>
                <c:pt idx="35">
                  <c:v>66.822000000000003</c:v>
                </c:pt>
                <c:pt idx="36">
                  <c:v>31.544</c:v>
                </c:pt>
                <c:pt idx="37">
                  <c:v>28.213999999999999</c:v>
                </c:pt>
                <c:pt idx="38">
                  <c:v>28.806999999999999</c:v>
                </c:pt>
                <c:pt idx="39">
                  <c:v>34.811999999999998</c:v>
                </c:pt>
                <c:pt idx="40">
                  <c:v>47.222000000000001</c:v>
                </c:pt>
                <c:pt idx="41">
                  <c:v>57.899000000000001</c:v>
                </c:pt>
                <c:pt idx="42">
                  <c:v>63.825000000000003</c:v>
                </c:pt>
                <c:pt idx="43">
                  <c:v>70.400000000000006</c:v>
                </c:pt>
                <c:pt idx="44">
                  <c:v>76.320999999999998</c:v>
                </c:pt>
                <c:pt idx="45">
                  <c:v>77.587999999999994</c:v>
                </c:pt>
                <c:pt idx="46">
                  <c:v>74.710999999999999</c:v>
                </c:pt>
                <c:pt idx="47">
                  <c:v>66.822000000000003</c:v>
                </c:pt>
                <c:pt idx="48">
                  <c:v>31.544</c:v>
                </c:pt>
                <c:pt idx="49">
                  <c:v>28.213999999999999</c:v>
                </c:pt>
                <c:pt idx="50">
                  <c:v>28.806999999999999</c:v>
                </c:pt>
                <c:pt idx="51">
                  <c:v>34.811999999999998</c:v>
                </c:pt>
                <c:pt idx="52">
                  <c:v>47.222000000000001</c:v>
                </c:pt>
                <c:pt idx="53">
                  <c:v>57.899000000000001</c:v>
                </c:pt>
                <c:pt idx="54">
                  <c:v>63.825000000000003</c:v>
                </c:pt>
                <c:pt idx="55">
                  <c:v>70.400000000000006</c:v>
                </c:pt>
                <c:pt idx="56">
                  <c:v>76.320999999999998</c:v>
                </c:pt>
                <c:pt idx="57">
                  <c:v>77.587999999999994</c:v>
                </c:pt>
                <c:pt idx="58">
                  <c:v>74.710999999999999</c:v>
                </c:pt>
                <c:pt idx="59">
                  <c:v>66.822000000000003</c:v>
                </c:pt>
                <c:pt idx="60">
                  <c:v>31.544</c:v>
                </c:pt>
                <c:pt idx="61">
                  <c:v>28.213999999999999</c:v>
                </c:pt>
                <c:pt idx="62">
                  <c:v>28.806999999999999</c:v>
                </c:pt>
                <c:pt idx="63">
                  <c:v>34.811999999999998</c:v>
                </c:pt>
                <c:pt idx="64">
                  <c:v>47.222000000000001</c:v>
                </c:pt>
                <c:pt idx="65">
                  <c:v>57.899000000000001</c:v>
                </c:pt>
                <c:pt idx="66">
                  <c:v>63.825000000000003</c:v>
                </c:pt>
                <c:pt idx="67">
                  <c:v>70.400000000000006</c:v>
                </c:pt>
                <c:pt idx="68">
                  <c:v>76.320999999999998</c:v>
                </c:pt>
                <c:pt idx="69">
                  <c:v>77.587999999999994</c:v>
                </c:pt>
                <c:pt idx="70">
                  <c:v>74.710999999999999</c:v>
                </c:pt>
                <c:pt idx="71">
                  <c:v>66.822000000000003</c:v>
                </c:pt>
                <c:pt idx="72">
                  <c:v>31.544</c:v>
                </c:pt>
                <c:pt idx="73">
                  <c:v>28.213999999999999</c:v>
                </c:pt>
                <c:pt idx="74">
                  <c:v>28.806999999999999</c:v>
                </c:pt>
                <c:pt idx="75">
                  <c:v>34.811999999999998</c:v>
                </c:pt>
                <c:pt idx="76">
                  <c:v>47.222000000000001</c:v>
                </c:pt>
                <c:pt idx="77">
                  <c:v>57.899000000000001</c:v>
                </c:pt>
                <c:pt idx="78">
                  <c:v>63.825000000000003</c:v>
                </c:pt>
                <c:pt idx="79">
                  <c:v>70.400000000000006</c:v>
                </c:pt>
                <c:pt idx="80">
                  <c:v>76.320999999999998</c:v>
                </c:pt>
                <c:pt idx="81">
                  <c:v>77.587999999999994</c:v>
                </c:pt>
                <c:pt idx="82">
                  <c:v>74.710999999999999</c:v>
                </c:pt>
                <c:pt idx="83">
                  <c:v>66.822000000000003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noFill/>
            </a:ln>
          </c:spPr>
          <c:cat>
            <c:numRef>
              <c:f>'23'!$A$29:$A$112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'23'!$E$29:$E$112</c:f>
              <c:numCache>
                <c:formatCode>0</c:formatCode>
                <c:ptCount val="84"/>
                <c:pt idx="0">
                  <c:v>47.823000000000008</c:v>
                </c:pt>
                <c:pt idx="1">
                  <c:v>37.412000000000006</c:v>
                </c:pt>
                <c:pt idx="2">
                  <c:v>38.146000000000001</c:v>
                </c:pt>
                <c:pt idx="3">
                  <c:v>39.566000000000003</c:v>
                </c:pt>
                <c:pt idx="4">
                  <c:v>31.074000000000005</c:v>
                </c:pt>
                <c:pt idx="5">
                  <c:v>27.510000000000005</c:v>
                </c:pt>
                <c:pt idx="6">
                  <c:v>27.182000000000002</c:v>
                </c:pt>
                <c:pt idx="7">
                  <c:v>28.600999999999999</c:v>
                </c:pt>
                <c:pt idx="8">
                  <c:v>28.016000000000005</c:v>
                </c:pt>
                <c:pt idx="9">
                  <c:v>26.958000000000013</c:v>
                </c:pt>
                <c:pt idx="10">
                  <c:v>29.695000000000007</c:v>
                </c:pt>
                <c:pt idx="11">
                  <c:v>29.424999999999997</c:v>
                </c:pt>
                <c:pt idx="12">
                  <c:v>47.823000000000008</c:v>
                </c:pt>
                <c:pt idx="13">
                  <c:v>37.412000000000006</c:v>
                </c:pt>
                <c:pt idx="14">
                  <c:v>38.146000000000001</c:v>
                </c:pt>
                <c:pt idx="15">
                  <c:v>39.566000000000003</c:v>
                </c:pt>
                <c:pt idx="16">
                  <c:v>31.074000000000005</c:v>
                </c:pt>
                <c:pt idx="17">
                  <c:v>27.510000000000005</c:v>
                </c:pt>
                <c:pt idx="18">
                  <c:v>27.182000000000002</c:v>
                </c:pt>
                <c:pt idx="19">
                  <c:v>28.600999999999999</c:v>
                </c:pt>
                <c:pt idx="20">
                  <c:v>28.016000000000005</c:v>
                </c:pt>
                <c:pt idx="21">
                  <c:v>26.958000000000013</c:v>
                </c:pt>
                <c:pt idx="22">
                  <c:v>29.695000000000007</c:v>
                </c:pt>
                <c:pt idx="23">
                  <c:v>29.424999999999997</c:v>
                </c:pt>
                <c:pt idx="24">
                  <c:v>47.823000000000008</c:v>
                </c:pt>
                <c:pt idx="25">
                  <c:v>37.412000000000006</c:v>
                </c:pt>
                <c:pt idx="26">
                  <c:v>38.146000000000001</c:v>
                </c:pt>
                <c:pt idx="27">
                  <c:v>39.566000000000003</c:v>
                </c:pt>
                <c:pt idx="28">
                  <c:v>31.074000000000005</c:v>
                </c:pt>
                <c:pt idx="29">
                  <c:v>27.510000000000005</c:v>
                </c:pt>
                <c:pt idx="30">
                  <c:v>27.182000000000002</c:v>
                </c:pt>
                <c:pt idx="31">
                  <c:v>28.600999999999999</c:v>
                </c:pt>
                <c:pt idx="32">
                  <c:v>28.016000000000005</c:v>
                </c:pt>
                <c:pt idx="33">
                  <c:v>26.958000000000013</c:v>
                </c:pt>
                <c:pt idx="34">
                  <c:v>29.695000000000007</c:v>
                </c:pt>
                <c:pt idx="35">
                  <c:v>29.424999999999997</c:v>
                </c:pt>
                <c:pt idx="36">
                  <c:v>47.823000000000008</c:v>
                </c:pt>
                <c:pt idx="37">
                  <c:v>37.412000000000006</c:v>
                </c:pt>
                <c:pt idx="38">
                  <c:v>38.146000000000001</c:v>
                </c:pt>
                <c:pt idx="39">
                  <c:v>39.566000000000003</c:v>
                </c:pt>
                <c:pt idx="40">
                  <c:v>31.074000000000005</c:v>
                </c:pt>
                <c:pt idx="41">
                  <c:v>27.510000000000005</c:v>
                </c:pt>
                <c:pt idx="42">
                  <c:v>27.182000000000002</c:v>
                </c:pt>
                <c:pt idx="43">
                  <c:v>28.600999999999999</c:v>
                </c:pt>
                <c:pt idx="44">
                  <c:v>28.016000000000005</c:v>
                </c:pt>
                <c:pt idx="45">
                  <c:v>26.958000000000013</c:v>
                </c:pt>
                <c:pt idx="46">
                  <c:v>29.695000000000007</c:v>
                </c:pt>
                <c:pt idx="47">
                  <c:v>29.424999999999997</c:v>
                </c:pt>
                <c:pt idx="48">
                  <c:v>47.823000000000008</c:v>
                </c:pt>
                <c:pt idx="49">
                  <c:v>37.412000000000006</c:v>
                </c:pt>
                <c:pt idx="50">
                  <c:v>38.146000000000001</c:v>
                </c:pt>
                <c:pt idx="51">
                  <c:v>39.566000000000003</c:v>
                </c:pt>
                <c:pt idx="52">
                  <c:v>31.074000000000005</c:v>
                </c:pt>
                <c:pt idx="53">
                  <c:v>27.510000000000005</c:v>
                </c:pt>
                <c:pt idx="54">
                  <c:v>27.182000000000002</c:v>
                </c:pt>
                <c:pt idx="55">
                  <c:v>28.600999999999999</c:v>
                </c:pt>
                <c:pt idx="56">
                  <c:v>28.016000000000005</c:v>
                </c:pt>
                <c:pt idx="57">
                  <c:v>26.958000000000013</c:v>
                </c:pt>
                <c:pt idx="58">
                  <c:v>29.695000000000007</c:v>
                </c:pt>
                <c:pt idx="59">
                  <c:v>29.424999999999997</c:v>
                </c:pt>
                <c:pt idx="60">
                  <c:v>47.823000000000008</c:v>
                </c:pt>
                <c:pt idx="61">
                  <c:v>37.412000000000006</c:v>
                </c:pt>
                <c:pt idx="62">
                  <c:v>38.146000000000001</c:v>
                </c:pt>
                <c:pt idx="63">
                  <c:v>39.566000000000003</c:v>
                </c:pt>
                <c:pt idx="64">
                  <c:v>31.074000000000005</c:v>
                </c:pt>
                <c:pt idx="65">
                  <c:v>27.510000000000005</c:v>
                </c:pt>
                <c:pt idx="66">
                  <c:v>27.182000000000002</c:v>
                </c:pt>
                <c:pt idx="67">
                  <c:v>28.600999999999999</c:v>
                </c:pt>
                <c:pt idx="68">
                  <c:v>28.016000000000005</c:v>
                </c:pt>
                <c:pt idx="69">
                  <c:v>26.958000000000013</c:v>
                </c:pt>
                <c:pt idx="70">
                  <c:v>29.695000000000007</c:v>
                </c:pt>
                <c:pt idx="71">
                  <c:v>29.424999999999997</c:v>
                </c:pt>
                <c:pt idx="72">
                  <c:v>47.823000000000008</c:v>
                </c:pt>
                <c:pt idx="73">
                  <c:v>37.412000000000006</c:v>
                </c:pt>
                <c:pt idx="74">
                  <c:v>38.146000000000001</c:v>
                </c:pt>
                <c:pt idx="75">
                  <c:v>39.566000000000003</c:v>
                </c:pt>
                <c:pt idx="76">
                  <c:v>31.074000000000005</c:v>
                </c:pt>
                <c:pt idx="77">
                  <c:v>27.510000000000005</c:v>
                </c:pt>
                <c:pt idx="78">
                  <c:v>27.182000000000002</c:v>
                </c:pt>
                <c:pt idx="79">
                  <c:v>28.600999999999999</c:v>
                </c:pt>
                <c:pt idx="80">
                  <c:v>28.016000000000005</c:v>
                </c:pt>
                <c:pt idx="81">
                  <c:v>26.958000000000013</c:v>
                </c:pt>
                <c:pt idx="82">
                  <c:v>29.695000000000007</c:v>
                </c:pt>
                <c:pt idx="83">
                  <c:v>29.424999999999997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6909856"/>
        <c:axId val="503525856"/>
      </c:areaChart>
      <c:lineChart>
        <c:grouping val="standard"/>
        <c:varyColors val="0"/>
        <c:ser>
          <c:idx val="0"/>
          <c:order val="0"/>
          <c:tx>
            <c:v>U.S propane inventories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'23'!$A$29:$A$112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'23'!$B$29:$B$112</c:f>
              <c:numCache>
                <c:formatCode>0.0</c:formatCode>
                <c:ptCount val="84"/>
                <c:pt idx="0">
                  <c:v>31.544</c:v>
                </c:pt>
                <c:pt idx="1">
                  <c:v>28.213999999999999</c:v>
                </c:pt>
                <c:pt idx="2">
                  <c:v>28.806999999999999</c:v>
                </c:pt>
                <c:pt idx="3">
                  <c:v>34.811999999999998</c:v>
                </c:pt>
                <c:pt idx="4">
                  <c:v>47.222000000000001</c:v>
                </c:pt>
                <c:pt idx="5">
                  <c:v>57.899000000000001</c:v>
                </c:pt>
                <c:pt idx="6">
                  <c:v>67.863</c:v>
                </c:pt>
                <c:pt idx="7">
                  <c:v>77.239000000000004</c:v>
                </c:pt>
                <c:pt idx="8">
                  <c:v>81.408000000000001</c:v>
                </c:pt>
                <c:pt idx="9">
                  <c:v>81.543999999999997</c:v>
                </c:pt>
                <c:pt idx="10">
                  <c:v>80.706000000000003</c:v>
                </c:pt>
                <c:pt idx="11">
                  <c:v>77.945999999999998</c:v>
                </c:pt>
                <c:pt idx="12">
                  <c:v>68.328000000000003</c:v>
                </c:pt>
                <c:pt idx="13">
                  <c:v>55.893999999999998</c:v>
                </c:pt>
                <c:pt idx="14">
                  <c:v>59.232999999999997</c:v>
                </c:pt>
                <c:pt idx="15">
                  <c:v>67.513999999999996</c:v>
                </c:pt>
                <c:pt idx="16">
                  <c:v>78.296000000000006</c:v>
                </c:pt>
                <c:pt idx="17">
                  <c:v>84.75</c:v>
                </c:pt>
                <c:pt idx="18">
                  <c:v>91.007000000000005</c:v>
                </c:pt>
                <c:pt idx="19">
                  <c:v>97.57</c:v>
                </c:pt>
                <c:pt idx="20">
                  <c:v>100.19</c:v>
                </c:pt>
                <c:pt idx="21">
                  <c:v>104.54600000000001</c:v>
                </c:pt>
                <c:pt idx="22">
                  <c:v>104.40600000000001</c:v>
                </c:pt>
                <c:pt idx="23">
                  <c:v>96.247</c:v>
                </c:pt>
                <c:pt idx="24">
                  <c:v>79.367000000000004</c:v>
                </c:pt>
                <c:pt idx="25">
                  <c:v>65.626000000000005</c:v>
                </c:pt>
                <c:pt idx="26">
                  <c:v>66.953000000000003</c:v>
                </c:pt>
                <c:pt idx="27">
                  <c:v>74.378</c:v>
                </c:pt>
                <c:pt idx="28">
                  <c:v>77.066999999999993</c:v>
                </c:pt>
                <c:pt idx="29">
                  <c:v>85.409000000000006</c:v>
                </c:pt>
                <c:pt idx="30">
                  <c:v>90.909000000000006</c:v>
                </c:pt>
                <c:pt idx="31">
                  <c:v>99.001000000000005</c:v>
                </c:pt>
                <c:pt idx="32">
                  <c:v>104.337</c:v>
                </c:pt>
                <c:pt idx="33">
                  <c:v>102.86</c:v>
                </c:pt>
                <c:pt idx="34">
                  <c:v>101.61</c:v>
                </c:pt>
                <c:pt idx="35">
                  <c:v>84.078000000000003</c:v>
                </c:pt>
                <c:pt idx="36">
                  <c:v>59.180999999999997</c:v>
                </c:pt>
                <c:pt idx="37">
                  <c:v>50.698999999999998</c:v>
                </c:pt>
                <c:pt idx="38">
                  <c:v>43.844000000000001</c:v>
                </c:pt>
                <c:pt idx="39">
                  <c:v>42.776000000000003</c:v>
                </c:pt>
                <c:pt idx="40">
                  <c:v>50.027000000000001</c:v>
                </c:pt>
                <c:pt idx="41">
                  <c:v>60.781999999999996</c:v>
                </c:pt>
                <c:pt idx="42">
                  <c:v>68.248999999999995</c:v>
                </c:pt>
                <c:pt idx="43">
                  <c:v>79.247</c:v>
                </c:pt>
                <c:pt idx="44">
                  <c:v>76.320999999999998</c:v>
                </c:pt>
                <c:pt idx="45">
                  <c:v>77.587999999999994</c:v>
                </c:pt>
                <c:pt idx="46">
                  <c:v>74.710999999999999</c:v>
                </c:pt>
                <c:pt idx="47">
                  <c:v>66.822000000000003</c:v>
                </c:pt>
                <c:pt idx="48">
                  <c:v>50.295000000000002</c:v>
                </c:pt>
                <c:pt idx="49">
                  <c:v>43.337000000000003</c:v>
                </c:pt>
                <c:pt idx="50">
                  <c:v>37.853000000000002</c:v>
                </c:pt>
                <c:pt idx="51">
                  <c:v>39.451000000000001</c:v>
                </c:pt>
                <c:pt idx="52">
                  <c:v>48.006999999999998</c:v>
                </c:pt>
                <c:pt idx="53">
                  <c:v>60.152999999999999</c:v>
                </c:pt>
                <c:pt idx="54">
                  <c:v>63.825000000000003</c:v>
                </c:pt>
                <c:pt idx="55">
                  <c:v>70.400000000000006</c:v>
                </c:pt>
                <c:pt idx="56">
                  <c:v>79.119</c:v>
                </c:pt>
                <c:pt idx="57">
                  <c:v>84.116</c:v>
                </c:pt>
                <c:pt idx="58">
                  <c:v>80.093000000000004</c:v>
                </c:pt>
                <c:pt idx="59">
                  <c:v>70.691000000000003</c:v>
                </c:pt>
                <c:pt idx="60">
                  <c:v>58.204999999999998</c:v>
                </c:pt>
                <c:pt idx="61">
                  <c:v>53.098999999999997</c:v>
                </c:pt>
                <c:pt idx="62">
                  <c:v>55.594999999999999</c:v>
                </c:pt>
                <c:pt idx="63">
                  <c:v>60.506999999999998</c:v>
                </c:pt>
                <c:pt idx="64">
                  <c:v>70.015000000000001</c:v>
                </c:pt>
                <c:pt idx="65">
                  <c:v>78.289000000000001</c:v>
                </c:pt>
                <c:pt idx="66">
                  <c:v>83.763000000000005</c:v>
                </c:pt>
                <c:pt idx="67">
                  <c:v>97.231571428999999</c:v>
                </c:pt>
                <c:pt idx="68">
                  <c:v>100.99240856999999</c:v>
                </c:pt>
                <c:pt idx="69">
                  <c:v>100.55889999999999</c:v>
                </c:pt>
                <c:pt idx="70">
                  <c:v>97.409440000000004</c:v>
                </c:pt>
                <c:pt idx="71">
                  <c:v>86.471339999999998</c:v>
                </c:pt>
                <c:pt idx="72">
                  <c:v>69.020859999999999</c:v>
                </c:pt>
                <c:pt idx="73">
                  <c:v>59.532449999999997</c:v>
                </c:pt>
                <c:pt idx="74">
                  <c:v>56.703940000000003</c:v>
                </c:pt>
                <c:pt idx="75">
                  <c:v>60.643639999999998</c:v>
                </c:pt>
                <c:pt idx="76">
                  <c:v>68.011989999999997</c:v>
                </c:pt>
                <c:pt idx="77">
                  <c:v>76.869460000000004</c:v>
                </c:pt>
                <c:pt idx="78">
                  <c:v>83.063130000000001</c:v>
                </c:pt>
                <c:pt idx="79">
                  <c:v>90.241950000000003</c:v>
                </c:pt>
                <c:pt idx="80">
                  <c:v>93.806979999999996</c:v>
                </c:pt>
                <c:pt idx="81">
                  <c:v>94.441999999999993</c:v>
                </c:pt>
                <c:pt idx="82">
                  <c:v>91.843710000000002</c:v>
                </c:pt>
                <c:pt idx="83">
                  <c:v>81.667060000000006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6909856"/>
        <c:axId val="503525856"/>
      </c:lineChart>
      <c:scatterChart>
        <c:scatterStyle val="lineMarker"/>
        <c:varyColors val="0"/>
        <c:ser>
          <c:idx val="3"/>
          <c:order val="3"/>
          <c:tx>
            <c:strRef>
              <c:f>'23'!$B$116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1.6054761447501988E-2"/>
                  <c:y val="3.9535947453804454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'23'!$A$117:$A$118</c:f>
              <c:numCache>
                <c:formatCode>General</c:formatCode>
                <c:ptCount val="2"/>
                <c:pt idx="0">
                  <c:v>69</c:v>
                </c:pt>
                <c:pt idx="1">
                  <c:v>69</c:v>
                </c:pt>
              </c:numCache>
            </c:numRef>
          </c:xVal>
          <c:yVal>
            <c:numRef>
              <c:f>'23'!$B$117:$B$118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3526416"/>
        <c:axId val="503526976"/>
      </c:scatterChart>
      <c:dateAx>
        <c:axId val="506909856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503525856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503525856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506909856"/>
        <c:crosses val="autoZero"/>
        <c:crossBetween val="between"/>
        <c:majorUnit val="25"/>
      </c:valAx>
      <c:valAx>
        <c:axId val="503526416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03526976"/>
        <c:crosses val="max"/>
        <c:crossBetween val="midCat"/>
      </c:valAx>
      <c:valAx>
        <c:axId val="503526976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03526416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607306099128696"/>
          <c:y val="0.12225967933393349"/>
          <c:w val="0.80331524067990301"/>
          <c:h val="0.71736448026356714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'24'!$H$26</c:f>
              <c:strCache>
                <c:ptCount val="1"/>
                <c:pt idx="0">
                  <c:v>Federal Gulf of Mexico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'24'!$I$25:$L$25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'24'!$I$26:$L$26</c:f>
              <c:numCache>
                <c:formatCode>0.000</c:formatCode>
                <c:ptCount val="4"/>
                <c:pt idx="0">
                  <c:v>-0.37558647460000039</c:v>
                </c:pt>
                <c:pt idx="1">
                  <c:v>-0.23432231510000001</c:v>
                </c:pt>
                <c:pt idx="2">
                  <c:v>2.9398101399999987E-2</c:v>
                </c:pt>
                <c:pt idx="3">
                  <c:v>-9.7214576699999888E-2</c:v>
                </c:pt>
              </c:numCache>
            </c:numRef>
          </c:val>
          <c:extLst/>
        </c:ser>
        <c:ser>
          <c:idx val="2"/>
          <c:order val="1"/>
          <c:tx>
            <c:strRef>
              <c:f>'24'!$H$27</c:f>
              <c:strCache>
                <c:ptCount val="1"/>
                <c:pt idx="0">
                  <c:v>U.S. excluding Gulf of Mexico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'24'!$I$25:$L$25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'24'!$I$27:$L$27</c:f>
              <c:numCache>
                <c:formatCode>0.000</c:formatCode>
                <c:ptCount val="4"/>
                <c:pt idx="0">
                  <c:v>2.7373473759999882</c:v>
                </c:pt>
                <c:pt idx="1">
                  <c:v>9.9357917510000107</c:v>
                </c:pt>
                <c:pt idx="2">
                  <c:v>8.8780066879999993</c:v>
                </c:pt>
                <c:pt idx="3">
                  <c:v>2.2741203899999931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03533696"/>
        <c:axId val="503534256"/>
        <c:extLst>
          <c:ext xmlns:c15="http://schemas.microsoft.com/office/drawing/2012/chart" uri="{02D57815-91ED-43cb-92C2-25804820EDAC}">
            <c15:filteredBarSeries>
              <c15:ser>
                <c:idx val="4"/>
                <c:order val="2"/>
                <c:tx>
                  <c:strRef>
                    <c:extLst>
                      <c:ext uri="{02D57815-91ED-43cb-92C2-25804820EDAC}">
                        <c15:formulaRef>
                          <c15:sqref>'24'!#REF!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solidFill>
                    <a:schemeClr val="accent4"/>
                  </a:solidFill>
                  <a:ln w="28575" cap="rnd">
                    <a:noFill/>
                    <a:round/>
                  </a:ln>
                  <a:effectLst/>
                </c:spPr>
                <c:invertIfNegative val="0"/>
                <c:cat>
                  <c:numRef>
                    <c:extLst>
                      <c:ext uri="{02D57815-91ED-43cb-92C2-25804820EDAC}">
                        <c15:formulaRef>
                          <c15:sqref>'24'!$I$25:$L$25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2017</c:v>
                      </c:pt>
                      <c:pt idx="1">
                        <c:v>2018</c:v>
                      </c:pt>
                      <c:pt idx="2">
                        <c:v>2019</c:v>
                      </c:pt>
                      <c:pt idx="3">
                        <c:v>2020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'24'!#REF!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/>
              </c15:ser>
            </c15:filteredBarSeries>
          </c:ext>
        </c:extLst>
      </c:barChart>
      <c:lineChart>
        <c:grouping val="stacked"/>
        <c:varyColors val="0"/>
        <c:ser>
          <c:idx val="3"/>
          <c:order val="3"/>
          <c:tx>
            <c:strRef>
              <c:f>'24'!$B$28</c:f>
              <c:strCache>
                <c:ptCount val="1"/>
                <c:pt idx="0">
                  <c:v>total production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2407513212398231E-2"/>
                  <c:y val="-5.3541728052203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6.6915083559491495E-2"/>
                  <c:y val="-4.2351255358312911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900" b="1" i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8.3944079417226106E-2"/>
                      <c:h val="5.6924741618315955E-2"/>
                    </c:manualLayout>
                  </c15:layout>
                </c:ext>
              </c:extLst>
            </c:dLbl>
            <c:dLbl>
              <c:idx val="2"/>
              <c:layout>
                <c:manualLayout>
                  <c:x val="-6.6915083559491578E-2"/>
                  <c:y val="-4.036712899414791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6915083559491495E-2"/>
                  <c:y val="-4.830363445080795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'24'!$I$25:$L$25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'24'!$I$28:$L$28</c:f>
              <c:numCache>
                <c:formatCode>0.0</c:formatCode>
                <c:ptCount val="4"/>
                <c:pt idx="0">
                  <c:v>2.3617609013999878</c:v>
                </c:pt>
                <c:pt idx="1">
                  <c:v>9.7014694359000107</c:v>
                </c:pt>
                <c:pt idx="2">
                  <c:v>8.9074047893999992</c:v>
                </c:pt>
                <c:pt idx="3">
                  <c:v>2.1769058132999932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3533696"/>
        <c:axId val="503534256"/>
      </c:lineChart>
      <c:scatterChart>
        <c:scatterStyle val="lineMarker"/>
        <c:varyColors val="0"/>
        <c:ser>
          <c:idx val="0"/>
          <c:order val="4"/>
          <c:tx>
            <c:strRef>
              <c:f>'24'!$B$88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'24'!$A$89:$A$90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'24'!$B$89:$B$90</c:f>
              <c:numCache>
                <c:formatCode>0.00</c:formatCode>
                <c:ptCount val="2"/>
                <c:pt idx="0">
                  <c:v>-2</c:v>
                </c:pt>
                <c:pt idx="1">
                  <c:v>10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3535376"/>
        <c:axId val="503534816"/>
      </c:scatterChart>
      <c:catAx>
        <c:axId val="503533696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3534256"/>
        <c:crosses val="autoZero"/>
        <c:auto val="1"/>
        <c:lblAlgn val="ctr"/>
        <c:lblOffset val="100"/>
        <c:tickLblSkip val="1"/>
        <c:noMultiLvlLbl val="0"/>
      </c:catAx>
      <c:valAx>
        <c:axId val="503534256"/>
        <c:scaling>
          <c:orientation val="minMax"/>
          <c:max val="16"/>
          <c:min val="-4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3533696"/>
        <c:crosses val="autoZero"/>
        <c:crossBetween val="between"/>
        <c:majorUnit val="4"/>
      </c:valAx>
      <c:valAx>
        <c:axId val="503534816"/>
        <c:scaling>
          <c:orientation val="minMax"/>
          <c:max val="10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503535376"/>
        <c:crosses val="max"/>
        <c:crossBetween val="midCat"/>
      </c:valAx>
      <c:valAx>
        <c:axId val="50353537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035348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229221347331583"/>
          <c:y val="0.12744684181763474"/>
          <c:w val="0.80381889763779524"/>
          <c:h val="0.71706326800922748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'24'!$A$34:$A$81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'24'!$C$34:$C$81</c:f>
              <c:numCache>
                <c:formatCode>0.000</c:formatCode>
                <c:ptCount val="48"/>
                <c:pt idx="0">
                  <c:v>75.979681515999999</c:v>
                </c:pt>
                <c:pt idx="1">
                  <c:v>76.625913749999995</c:v>
                </c:pt>
                <c:pt idx="2">
                  <c:v>78.418810065000002</c:v>
                </c:pt>
                <c:pt idx="3">
                  <c:v>78.502159832999993</c:v>
                </c:pt>
                <c:pt idx="4">
                  <c:v>78.371707870999998</c:v>
                </c:pt>
                <c:pt idx="5">
                  <c:v>78.987322599999999</c:v>
                </c:pt>
                <c:pt idx="6">
                  <c:v>79.955689226000004</c:v>
                </c:pt>
                <c:pt idx="7">
                  <c:v>79.936718225999996</c:v>
                </c:pt>
                <c:pt idx="8">
                  <c:v>81.133553966999997</c:v>
                </c:pt>
                <c:pt idx="9">
                  <c:v>82.268117064999998</c:v>
                </c:pt>
                <c:pt idx="10">
                  <c:v>84.499417367000007</c:v>
                </c:pt>
                <c:pt idx="11">
                  <c:v>84.999681386999995</c:v>
                </c:pt>
                <c:pt idx="12">
                  <c:v>83.432426323000001</c:v>
                </c:pt>
                <c:pt idx="13">
                  <c:v>85.163614499999994</c:v>
                </c:pt>
                <c:pt idx="14">
                  <c:v>86.223440934999999</c:v>
                </c:pt>
                <c:pt idx="15">
                  <c:v>86.596001200000003</c:v>
                </c:pt>
                <c:pt idx="16">
                  <c:v>87.530164612999997</c:v>
                </c:pt>
                <c:pt idx="17">
                  <c:v>88.033588899999998</c:v>
                </c:pt>
                <c:pt idx="18">
                  <c:v>89.794047613000004</c:v>
                </c:pt>
                <c:pt idx="19">
                  <c:v>91.766870128999997</c:v>
                </c:pt>
                <c:pt idx="20">
                  <c:v>93.001004332999997</c:v>
                </c:pt>
                <c:pt idx="21">
                  <c:v>93.836520194000002</c:v>
                </c:pt>
                <c:pt idx="22">
                  <c:v>95.161740399999999</c:v>
                </c:pt>
                <c:pt idx="23">
                  <c:v>95.375327741999996</c:v>
                </c:pt>
                <c:pt idx="24">
                  <c:v>95.319401999999997</c:v>
                </c:pt>
                <c:pt idx="25">
                  <c:v>96.317554571000002</c:v>
                </c:pt>
                <c:pt idx="26">
                  <c:v>96.919631613000007</c:v>
                </c:pt>
                <c:pt idx="27">
                  <c:v>97.442048133</c:v>
                </c:pt>
                <c:pt idx="28">
                  <c:v>97.016072902999994</c:v>
                </c:pt>
                <c:pt idx="29">
                  <c:v>97.957121967000006</c:v>
                </c:pt>
                <c:pt idx="30">
                  <c:v>98.031830322999994</c:v>
                </c:pt>
                <c:pt idx="31">
                  <c:v>99.427490000000006</c:v>
                </c:pt>
                <c:pt idx="32">
                  <c:v>100.3629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'24'!$A$34:$A$81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'24'!$D$34:$D$81</c:f>
              <c:numCache>
                <c:formatCode>0.000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100.3629</c:v>
                </c:pt>
                <c:pt idx="33">
                  <c:v>100.8652</c:v>
                </c:pt>
                <c:pt idx="34">
                  <c:v>101.5742</c:v>
                </c:pt>
                <c:pt idx="35">
                  <c:v>101.6613</c:v>
                </c:pt>
                <c:pt idx="36">
                  <c:v>100.8314</c:v>
                </c:pt>
                <c:pt idx="37">
                  <c:v>100.43640000000001</c:v>
                </c:pt>
                <c:pt idx="38">
                  <c:v>100.2133</c:v>
                </c:pt>
                <c:pt idx="39">
                  <c:v>100.157</c:v>
                </c:pt>
                <c:pt idx="40">
                  <c:v>100.30970000000001</c:v>
                </c:pt>
                <c:pt idx="41">
                  <c:v>100.4393</c:v>
                </c:pt>
                <c:pt idx="42">
                  <c:v>100.47669999999999</c:v>
                </c:pt>
                <c:pt idx="43">
                  <c:v>100.8074</c:v>
                </c:pt>
                <c:pt idx="44">
                  <c:v>101.0826</c:v>
                </c:pt>
                <c:pt idx="45">
                  <c:v>101.2109</c:v>
                </c:pt>
                <c:pt idx="46">
                  <c:v>101.6187</c:v>
                </c:pt>
                <c:pt idx="47">
                  <c:v>101.2435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'24'!$E$33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5400" cap="rnd">
              <a:solidFill>
                <a:schemeClr val="tx1">
                  <a:alpha val="7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'24'!$A$34:$A$81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'24'!$E$34:$E$81</c:f>
              <c:numCache>
                <c:formatCode>0.000</c:formatCode>
                <c:ptCount val="48"/>
                <c:pt idx="1">
                  <c:v>79.973231072749996</c:v>
                </c:pt>
                <c:pt idx="2">
                  <c:v>79.973231072749996</c:v>
                </c:pt>
                <c:pt idx="3">
                  <c:v>79.973231072749996</c:v>
                </c:pt>
                <c:pt idx="4">
                  <c:v>79.973231072749996</c:v>
                </c:pt>
                <c:pt idx="5">
                  <c:v>79.973231072749996</c:v>
                </c:pt>
                <c:pt idx="6">
                  <c:v>79.973231072749996</c:v>
                </c:pt>
                <c:pt idx="7">
                  <c:v>79.973231072749996</c:v>
                </c:pt>
                <c:pt idx="8">
                  <c:v>79.973231072749996</c:v>
                </c:pt>
                <c:pt idx="9">
                  <c:v>79.973231072749996</c:v>
                </c:pt>
                <c:pt idx="10">
                  <c:v>79.973231072749996</c:v>
                </c:pt>
                <c:pt idx="13">
                  <c:v>89.659562240166665</c:v>
                </c:pt>
                <c:pt idx="14">
                  <c:v>89.659562240166665</c:v>
                </c:pt>
                <c:pt idx="15">
                  <c:v>89.659562240166665</c:v>
                </c:pt>
                <c:pt idx="16">
                  <c:v>89.659562240166665</c:v>
                </c:pt>
                <c:pt idx="17">
                  <c:v>89.659562240166665</c:v>
                </c:pt>
                <c:pt idx="18">
                  <c:v>89.659562240166665</c:v>
                </c:pt>
                <c:pt idx="19">
                  <c:v>89.659562240166665</c:v>
                </c:pt>
                <c:pt idx="20">
                  <c:v>89.659562240166665</c:v>
                </c:pt>
                <c:pt idx="21">
                  <c:v>89.659562240166665</c:v>
                </c:pt>
                <c:pt idx="22">
                  <c:v>89.659562240166665</c:v>
                </c:pt>
                <c:pt idx="25">
                  <c:v>98.574562625833323</c:v>
                </c:pt>
                <c:pt idx="26">
                  <c:v>98.574562625833323</c:v>
                </c:pt>
                <c:pt idx="27">
                  <c:v>98.574562625833323</c:v>
                </c:pt>
                <c:pt idx="28">
                  <c:v>98.574562625833323</c:v>
                </c:pt>
                <c:pt idx="29">
                  <c:v>98.574562625833323</c:v>
                </c:pt>
                <c:pt idx="30">
                  <c:v>98.574562625833323</c:v>
                </c:pt>
                <c:pt idx="31">
                  <c:v>98.574562625833323</c:v>
                </c:pt>
                <c:pt idx="32">
                  <c:v>98.574562625833323</c:v>
                </c:pt>
                <c:pt idx="33">
                  <c:v>98.574562625833323</c:v>
                </c:pt>
                <c:pt idx="34">
                  <c:v>98.574562625833323</c:v>
                </c:pt>
                <c:pt idx="37">
                  <c:v>100.73557500000003</c:v>
                </c:pt>
                <c:pt idx="38">
                  <c:v>100.73557500000003</c:v>
                </c:pt>
                <c:pt idx="39">
                  <c:v>100.73557500000003</c:v>
                </c:pt>
                <c:pt idx="40">
                  <c:v>100.73557500000003</c:v>
                </c:pt>
                <c:pt idx="41">
                  <c:v>100.73557500000003</c:v>
                </c:pt>
                <c:pt idx="42">
                  <c:v>100.73557500000003</c:v>
                </c:pt>
                <c:pt idx="43">
                  <c:v>100.73557500000003</c:v>
                </c:pt>
                <c:pt idx="44">
                  <c:v>100.73557500000003</c:v>
                </c:pt>
                <c:pt idx="45">
                  <c:v>100.73557500000003</c:v>
                </c:pt>
                <c:pt idx="46">
                  <c:v>100.73557500000003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3539296"/>
        <c:axId val="503539856"/>
      </c:lineChart>
      <c:catAx>
        <c:axId val="5035392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353985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503539856"/>
        <c:scaling>
          <c:orientation val="minMax"/>
          <c:max val="12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3539296"/>
        <c:crosses val="autoZero"/>
        <c:crossBetween val="midCat"/>
        <c:majorUnit val="25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2655074365704286"/>
          <c:y val="0.48304106830428128"/>
          <c:w val="0.521829250510353"/>
          <c:h val="0.1854776948263670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690215806357542"/>
          <c:y val="0.1380914885639295"/>
          <c:w val="0.81249599008457274"/>
          <c:h val="0.7135195600549931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'25'!$H$26</c:f>
              <c:strCache>
                <c:ptCount val="1"/>
                <c:pt idx="0">
                  <c:v>electric power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'25'!$I$26:$L$26</c:f>
              <c:numCache>
                <c:formatCode>0.00</c:formatCode>
                <c:ptCount val="4"/>
                <c:pt idx="0">
                  <c:v>-1.8970766779999977</c:v>
                </c:pt>
                <c:pt idx="1">
                  <c:v>3.7264076799999977</c:v>
                </c:pt>
                <c:pt idx="2">
                  <c:v>1.5593128650000025</c:v>
                </c:pt>
                <c:pt idx="3">
                  <c:v>3.2985605999996892E-2</c:v>
                </c:pt>
              </c:numCache>
            </c:numRef>
          </c:val>
          <c:extLst/>
        </c:ser>
        <c:ser>
          <c:idx val="2"/>
          <c:order val="1"/>
          <c:tx>
            <c:strRef>
              <c:f>'25'!$H$27</c:f>
              <c:strCache>
                <c:ptCount val="1"/>
                <c:pt idx="0">
                  <c:v>industrial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'25'!$I$27:$L$27</c:f>
              <c:numCache>
                <c:formatCode>0.00</c:formatCode>
                <c:ptCount val="4"/>
                <c:pt idx="0">
                  <c:v>0.66199621300000189</c:v>
                </c:pt>
                <c:pt idx="1">
                  <c:v>0.92229041099999876</c:v>
                </c:pt>
                <c:pt idx="2">
                  <c:v>0.13411254800000094</c:v>
                </c:pt>
                <c:pt idx="3">
                  <c:v>0.75461856100000091</c:v>
                </c:pt>
              </c:numCache>
            </c:numRef>
          </c:val>
          <c:extLst/>
        </c:ser>
        <c:ser>
          <c:idx val="4"/>
          <c:order val="2"/>
          <c:tx>
            <c:strRef>
              <c:f>'25'!$H$28</c:f>
              <c:strCache>
                <c:ptCount val="1"/>
                <c:pt idx="0">
                  <c:v>residential and commercial</c:v>
                </c:pt>
              </c:strCache>
            </c:strRef>
          </c:tx>
          <c:spPr>
            <a:solidFill>
              <a:schemeClr val="accent4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'25'!$I$28:$L$28</c:f>
              <c:numCache>
                <c:formatCode>0.00</c:formatCode>
                <c:ptCount val="4"/>
                <c:pt idx="0">
                  <c:v>0.3850904933999999</c:v>
                </c:pt>
                <c:pt idx="1">
                  <c:v>2.3942547945999983</c:v>
                </c:pt>
                <c:pt idx="2">
                  <c:v>0.23428382730000408</c:v>
                </c:pt>
                <c:pt idx="3">
                  <c:v>-0.35758624900000058</c:v>
                </c:pt>
              </c:numCache>
            </c:numRef>
          </c:val>
          <c:extLst/>
        </c:ser>
        <c:ser>
          <c:idx val="0"/>
          <c:order val="3"/>
          <c:tx>
            <c:strRef>
              <c:f>'25'!$H$29</c:f>
              <c:strCache>
                <c:ptCount val="1"/>
                <c:pt idx="0">
                  <c:v>other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 w="28575">
              <a:noFill/>
            </a:ln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'25'!$I$29:$L$29</c:f>
              <c:numCache>
                <c:formatCode>0.00</c:formatCode>
                <c:ptCount val="4"/>
                <c:pt idx="0">
                  <c:v>0.18292143059998978</c:v>
                </c:pt>
                <c:pt idx="1">
                  <c:v>0.50377808040001071</c:v>
                </c:pt>
                <c:pt idx="2">
                  <c:v>0.45471098870000048</c:v>
                </c:pt>
                <c:pt idx="3">
                  <c:v>0.28282611299999871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03546576"/>
        <c:axId val="503547136"/>
      </c:barChart>
      <c:lineChart>
        <c:grouping val="stacked"/>
        <c:varyColors val="0"/>
        <c:ser>
          <c:idx val="3"/>
          <c:order val="4"/>
          <c:tx>
            <c:strRef>
              <c:f>'25'!$B$30</c:f>
              <c:strCache>
                <c:ptCount val="1"/>
                <c:pt idx="0">
                  <c:v>total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363444152814233E-2"/>
                  <c:y val="7.895825521809773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6.6828885972586849E-2"/>
                  <c:y val="-2.421634795650545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6030183727034036E-2"/>
                  <c:y val="-4.560523684539432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603018372703412E-2"/>
                  <c:y val="-4.957349081364829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chemeClr val="tx1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'25'!$I$25:$L$25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'25'!$I$30:$L$30</c:f>
              <c:numCache>
                <c:formatCode>0.0</c:formatCode>
                <c:ptCount val="4"/>
                <c:pt idx="0">
                  <c:v>-0.66706854100000612</c:v>
                </c:pt>
                <c:pt idx="1">
                  <c:v>7.5467309660000055</c:v>
                </c:pt>
                <c:pt idx="2">
                  <c:v>2.382420229000008</c:v>
                </c:pt>
                <c:pt idx="3">
                  <c:v>0.71284403099999594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3546576"/>
        <c:axId val="503547136"/>
      </c:lineChart>
      <c:scatterChart>
        <c:scatterStyle val="lineMarker"/>
        <c:varyColors val="0"/>
        <c:ser>
          <c:idx val="5"/>
          <c:order val="5"/>
          <c:tx>
            <c:strRef>
              <c:f>'25'!$B$89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'25'!$A$90:$A$91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'25'!$B$90:$B$91</c:f>
              <c:numCache>
                <c:formatCode>0.00</c:formatCode>
                <c:ptCount val="2"/>
                <c:pt idx="0">
                  <c:v>-2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3548256"/>
        <c:axId val="503547696"/>
      </c:scatterChart>
      <c:catAx>
        <c:axId val="503546576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3547136"/>
        <c:crosses val="autoZero"/>
        <c:auto val="1"/>
        <c:lblAlgn val="ctr"/>
        <c:lblOffset val="100"/>
        <c:tickLblSkip val="1"/>
        <c:noMultiLvlLbl val="0"/>
      </c:catAx>
      <c:valAx>
        <c:axId val="503547136"/>
        <c:scaling>
          <c:orientation val="minMax"/>
          <c:max val="9"/>
          <c:min val="-9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3546576"/>
        <c:crosses val="autoZero"/>
        <c:crossBetween val="between"/>
        <c:majorUnit val="2"/>
      </c:valAx>
      <c:valAx>
        <c:axId val="503547696"/>
        <c:scaling>
          <c:orientation val="minMax"/>
          <c:max val="4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503548256"/>
        <c:crosses val="max"/>
        <c:crossBetween val="midCat"/>
      </c:valAx>
      <c:valAx>
        <c:axId val="50354825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035476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326771653543307"/>
          <c:y val="0.14321428571428574"/>
          <c:w val="0.78747302420530763"/>
          <c:h val="0.70917354080739903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'25'!$A$36:$A$83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'25'!$C$36:$C$83</c:f>
              <c:numCache>
                <c:formatCode>0.00</c:formatCode>
                <c:ptCount val="48"/>
                <c:pt idx="0">
                  <c:v>93.971454483000002</c:v>
                </c:pt>
                <c:pt idx="1">
                  <c:v>83.541220213000003</c:v>
                </c:pt>
                <c:pt idx="2">
                  <c:v>81.372219091999995</c:v>
                </c:pt>
                <c:pt idx="3">
                  <c:v>64.367193936999996</c:v>
                </c:pt>
                <c:pt idx="4">
                  <c:v>60.993230029000003</c:v>
                </c:pt>
                <c:pt idx="5">
                  <c:v>63.633924</c:v>
                </c:pt>
                <c:pt idx="6">
                  <c:v>69.040276519000003</c:v>
                </c:pt>
                <c:pt idx="7">
                  <c:v>67.523258455999994</c:v>
                </c:pt>
                <c:pt idx="8">
                  <c:v>63.991618903000003</c:v>
                </c:pt>
                <c:pt idx="9">
                  <c:v>65.473677874000003</c:v>
                </c:pt>
                <c:pt idx="10">
                  <c:v>78.487295099999997</c:v>
                </c:pt>
                <c:pt idx="11">
                  <c:v>99.437875899000005</c:v>
                </c:pt>
                <c:pt idx="12">
                  <c:v>106.59303765</c:v>
                </c:pt>
                <c:pt idx="13">
                  <c:v>96.239338179000001</c:v>
                </c:pt>
                <c:pt idx="14">
                  <c:v>89.260697612000001</c:v>
                </c:pt>
                <c:pt idx="15">
                  <c:v>77.672463367000006</c:v>
                </c:pt>
                <c:pt idx="16">
                  <c:v>65.820952839</c:v>
                </c:pt>
                <c:pt idx="17">
                  <c:v>68.139809436999997</c:v>
                </c:pt>
                <c:pt idx="18">
                  <c:v>75.481693036999999</c:v>
                </c:pt>
                <c:pt idx="19">
                  <c:v>74.346743997000004</c:v>
                </c:pt>
                <c:pt idx="20">
                  <c:v>71.735137533</c:v>
                </c:pt>
                <c:pt idx="21">
                  <c:v>73.211037028999996</c:v>
                </c:pt>
                <c:pt idx="22">
                  <c:v>89.378333897000005</c:v>
                </c:pt>
                <c:pt idx="23">
                  <c:v>95.215189257000006</c:v>
                </c:pt>
                <c:pt idx="24">
                  <c:v>108.82961974</c:v>
                </c:pt>
                <c:pt idx="25">
                  <c:v>106.21717264999999</c:v>
                </c:pt>
                <c:pt idx="26">
                  <c:v>92.787242195000005</c:v>
                </c:pt>
                <c:pt idx="27">
                  <c:v>72.537302767</c:v>
                </c:pt>
                <c:pt idx="28">
                  <c:v>67.716295737999999</c:v>
                </c:pt>
                <c:pt idx="29">
                  <c:v>69.745802670000003</c:v>
                </c:pt>
                <c:pt idx="30">
                  <c:v>76.944883575999995</c:v>
                </c:pt>
                <c:pt idx="31">
                  <c:v>78.109049299999995</c:v>
                </c:pt>
                <c:pt idx="32">
                  <c:v>72.112028300000006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'25'!$A$36:$A$83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'25'!$D$36:$D$83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72.112028300000006</c:v>
                </c:pt>
                <c:pt idx="33">
                  <c:v>75.680620000000005</c:v>
                </c:pt>
                <c:pt idx="34">
                  <c:v>88.382480000000001</c:v>
                </c:pt>
                <c:pt idx="35">
                  <c:v>102.9148</c:v>
                </c:pt>
                <c:pt idx="36">
                  <c:v>111.0472</c:v>
                </c:pt>
                <c:pt idx="37">
                  <c:v>104.11790000000001</c:v>
                </c:pt>
                <c:pt idx="38">
                  <c:v>90.429730000000006</c:v>
                </c:pt>
                <c:pt idx="39">
                  <c:v>76.1708</c:v>
                </c:pt>
                <c:pt idx="40">
                  <c:v>69.408959999999993</c:v>
                </c:pt>
                <c:pt idx="41">
                  <c:v>71.449969999999993</c:v>
                </c:pt>
                <c:pt idx="42">
                  <c:v>76.436000000000007</c:v>
                </c:pt>
                <c:pt idx="43">
                  <c:v>77.563360000000003</c:v>
                </c:pt>
                <c:pt idx="44">
                  <c:v>74.85566</c:v>
                </c:pt>
                <c:pt idx="45">
                  <c:v>77.602649999999997</c:v>
                </c:pt>
                <c:pt idx="46">
                  <c:v>89.208169999999996</c:v>
                </c:pt>
                <c:pt idx="47">
                  <c:v>101.5462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'25'!$E$35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'25'!$A$36:$A$83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'25'!$E$36:$E$83</c:f>
              <c:numCache>
                <c:formatCode>0.00</c:formatCode>
                <c:ptCount val="48"/>
                <c:pt idx="1">
                  <c:v>74.319437042083337</c:v>
                </c:pt>
                <c:pt idx="2">
                  <c:v>74.319437042083337</c:v>
                </c:pt>
                <c:pt idx="3">
                  <c:v>74.319437042083337</c:v>
                </c:pt>
                <c:pt idx="4">
                  <c:v>74.319437042083337</c:v>
                </c:pt>
                <c:pt idx="5">
                  <c:v>74.319437042083337</c:v>
                </c:pt>
                <c:pt idx="6">
                  <c:v>74.319437042083337</c:v>
                </c:pt>
                <c:pt idx="7">
                  <c:v>74.319437042083337</c:v>
                </c:pt>
                <c:pt idx="8">
                  <c:v>74.319437042083337</c:v>
                </c:pt>
                <c:pt idx="9">
                  <c:v>74.319437042083337</c:v>
                </c:pt>
                <c:pt idx="10">
                  <c:v>74.319437042083337</c:v>
                </c:pt>
                <c:pt idx="13">
                  <c:v>81.924536152833312</c:v>
                </c:pt>
                <c:pt idx="14">
                  <c:v>81.924536152833312</c:v>
                </c:pt>
                <c:pt idx="15">
                  <c:v>81.924536152833312</c:v>
                </c:pt>
                <c:pt idx="16">
                  <c:v>81.924536152833312</c:v>
                </c:pt>
                <c:pt idx="17">
                  <c:v>81.924536152833312</c:v>
                </c:pt>
                <c:pt idx="18">
                  <c:v>81.924536152833312</c:v>
                </c:pt>
                <c:pt idx="19">
                  <c:v>81.924536152833312</c:v>
                </c:pt>
                <c:pt idx="20">
                  <c:v>81.924536152833312</c:v>
                </c:pt>
                <c:pt idx="21">
                  <c:v>81.924536152833312</c:v>
                </c:pt>
                <c:pt idx="22">
                  <c:v>81.924536152833312</c:v>
                </c:pt>
                <c:pt idx="25">
                  <c:v>84.331441411333344</c:v>
                </c:pt>
                <c:pt idx="26">
                  <c:v>84.331441411333344</c:v>
                </c:pt>
                <c:pt idx="27">
                  <c:v>84.331441411333344</c:v>
                </c:pt>
                <c:pt idx="28">
                  <c:v>84.331441411333344</c:v>
                </c:pt>
                <c:pt idx="29">
                  <c:v>84.331441411333344</c:v>
                </c:pt>
                <c:pt idx="30">
                  <c:v>84.331441411333344</c:v>
                </c:pt>
                <c:pt idx="31">
                  <c:v>84.331441411333344</c:v>
                </c:pt>
                <c:pt idx="32">
                  <c:v>84.331441411333344</c:v>
                </c:pt>
                <c:pt idx="33">
                  <c:v>84.331441411333344</c:v>
                </c:pt>
                <c:pt idx="34">
                  <c:v>84.331441411333344</c:v>
                </c:pt>
                <c:pt idx="37">
                  <c:v>84.986383333333336</c:v>
                </c:pt>
                <c:pt idx="38">
                  <c:v>84.986383333333336</c:v>
                </c:pt>
                <c:pt idx="39">
                  <c:v>84.986383333333336</c:v>
                </c:pt>
                <c:pt idx="40">
                  <c:v>84.986383333333336</c:v>
                </c:pt>
                <c:pt idx="41">
                  <c:v>84.986383333333336</c:v>
                </c:pt>
                <c:pt idx="42">
                  <c:v>84.986383333333336</c:v>
                </c:pt>
                <c:pt idx="43">
                  <c:v>84.986383333333336</c:v>
                </c:pt>
                <c:pt idx="44">
                  <c:v>84.986383333333336</c:v>
                </c:pt>
                <c:pt idx="45">
                  <c:v>84.986383333333336</c:v>
                </c:pt>
                <c:pt idx="46">
                  <c:v>84.986383333333336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3552176"/>
        <c:axId val="503552736"/>
      </c:lineChart>
      <c:catAx>
        <c:axId val="5035521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355273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503552736"/>
        <c:scaling>
          <c:orientation val="minMax"/>
          <c:max val="18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3552176"/>
        <c:crosses val="autoZero"/>
        <c:crossBetween val="midCat"/>
        <c:majorUnit val="20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</c:legendEntry>
      <c:layout>
        <c:manualLayout>
          <c:xMode val="edge"/>
          <c:yMode val="edge"/>
          <c:x val="0.13581000291630213"/>
          <c:y val="0.64973128358955123"/>
          <c:w val="0.56349591717701952"/>
          <c:h val="0.1493069616297962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1968596105876234E-2"/>
          <c:y val="5.6329251350020211E-2"/>
          <c:w val="0.86425059586052189"/>
          <c:h val="0.70708312664504747"/>
        </c:manualLayout>
      </c:layout>
      <c:barChart>
        <c:barDir val="col"/>
        <c:grouping val="clustered"/>
        <c:varyColors val="0"/>
        <c:ser>
          <c:idx val="8"/>
          <c:order val="8"/>
          <c:tx>
            <c:v>net storage builds</c:v>
          </c:tx>
          <c:spPr>
            <a:solidFill>
              <a:schemeClr val="accent4">
                <a:lumMod val="75000"/>
              </a:schemeClr>
            </a:solidFill>
            <a:ln>
              <a:noFill/>
            </a:ln>
          </c:spPr>
          <c:invertIfNegative val="0"/>
          <c:cat>
            <c:strRef>
              <c:f>'26'!$A$29:$A$56</c:f>
              <c:strCache>
                <c:ptCount val="28"/>
                <c:pt idx="0">
                  <c:v>2014-Q1</c:v>
                </c:pt>
                <c:pt idx="1">
                  <c:v>2014-Q2</c:v>
                </c:pt>
                <c:pt idx="2">
                  <c:v>2014-Q3</c:v>
                </c:pt>
                <c:pt idx="3">
                  <c:v>2014-Q4</c:v>
                </c:pt>
                <c:pt idx="4">
                  <c:v>2015-Q1</c:v>
                </c:pt>
                <c:pt idx="5">
                  <c:v>2015-Q2</c:v>
                </c:pt>
                <c:pt idx="6">
                  <c:v>2015-Q3</c:v>
                </c:pt>
                <c:pt idx="7">
                  <c:v>2015-Q4</c:v>
                </c:pt>
                <c:pt idx="8">
                  <c:v>2016-Q1</c:v>
                </c:pt>
                <c:pt idx="9">
                  <c:v>2016-Q2</c:v>
                </c:pt>
                <c:pt idx="10">
                  <c:v>2016-Q3</c:v>
                </c:pt>
                <c:pt idx="11">
                  <c:v>2016-Q4</c:v>
                </c:pt>
                <c:pt idx="12">
                  <c:v>2017-Q1</c:v>
                </c:pt>
                <c:pt idx="13">
                  <c:v>2017-Q2</c:v>
                </c:pt>
                <c:pt idx="14">
                  <c:v>2017-Q3</c:v>
                </c:pt>
                <c:pt idx="15">
                  <c:v>2017-Q4</c:v>
                </c:pt>
                <c:pt idx="16">
                  <c:v>2018-Q1</c:v>
                </c:pt>
                <c:pt idx="17">
                  <c:v>2018-Q2</c:v>
                </c:pt>
                <c:pt idx="18">
                  <c:v>2018-Q3</c:v>
                </c:pt>
                <c:pt idx="19">
                  <c:v>2018-Q4</c:v>
                </c:pt>
                <c:pt idx="20">
                  <c:v>2019-Q1</c:v>
                </c:pt>
                <c:pt idx="21">
                  <c:v>2019-Q2</c:v>
                </c:pt>
                <c:pt idx="22">
                  <c:v>2019-Q3</c:v>
                </c:pt>
                <c:pt idx="23">
                  <c:v>2019-Q4</c:v>
                </c:pt>
                <c:pt idx="24">
                  <c:v>2020-Q1</c:v>
                </c:pt>
                <c:pt idx="25">
                  <c:v>2020-Q2</c:v>
                </c:pt>
                <c:pt idx="26">
                  <c:v>2020-Q3</c:v>
                </c:pt>
                <c:pt idx="27">
                  <c:v>2020-Q4</c:v>
                </c:pt>
              </c:strCache>
            </c:strRef>
          </c:cat>
          <c:val>
            <c:numRef>
              <c:f>'26'!$M$29:$M$56</c:f>
              <c:numCache>
                <c:formatCode>0.00</c:formatCode>
                <c:ptCount val="28"/>
                <c:pt idx="0">
                  <c:v>0</c:v>
                </c:pt>
                <c:pt idx="1">
                  <c:v>13.024571429</c:v>
                </c:pt>
                <c:pt idx="2">
                  <c:v>13.287673913000001</c:v>
                </c:pt>
                <c:pt idx="3">
                  <c:v>0</c:v>
                </c:pt>
                <c:pt idx="4">
                  <c:v>0</c:v>
                </c:pt>
                <c:pt idx="5">
                  <c:v>13.256956044000001</c:v>
                </c:pt>
                <c:pt idx="6">
                  <c:v>10.751391304</c:v>
                </c:pt>
                <c:pt idx="7">
                  <c:v>0.54411956522000005</c:v>
                </c:pt>
                <c:pt idx="8">
                  <c:v>0</c:v>
                </c:pt>
                <c:pt idx="9">
                  <c:v>8.0905714286000006</c:v>
                </c:pt>
                <c:pt idx="10">
                  <c:v>5.8496847825999998</c:v>
                </c:pt>
                <c:pt idx="11">
                  <c:v>0</c:v>
                </c:pt>
                <c:pt idx="12">
                  <c:v>0</c:v>
                </c:pt>
                <c:pt idx="13">
                  <c:v>9.5678901099000004</c:v>
                </c:pt>
                <c:pt idx="14">
                  <c:v>7.3857934783000001</c:v>
                </c:pt>
                <c:pt idx="15">
                  <c:v>0</c:v>
                </c:pt>
                <c:pt idx="16">
                  <c:v>0</c:v>
                </c:pt>
                <c:pt idx="17">
                  <c:v>8.8537472526999998</c:v>
                </c:pt>
                <c:pt idx="18">
                  <c:v>8.2290760869999993</c:v>
                </c:pt>
                <c:pt idx="19">
                  <c:v>0</c:v>
                </c:pt>
                <c:pt idx="20">
                  <c:v>0</c:v>
                </c:pt>
                <c:pt idx="21">
                  <c:v>14.175967032999999</c:v>
                </c:pt>
                <c:pt idx="22">
                  <c:v>10.370099378999999</c:v>
                </c:pt>
                <c:pt idx="23">
                  <c:v>0</c:v>
                </c:pt>
                <c:pt idx="24">
                  <c:v>0</c:v>
                </c:pt>
                <c:pt idx="25">
                  <c:v>11.924999451</c:v>
                </c:pt>
                <c:pt idx="26">
                  <c:v>8.7650134456999993</c:v>
                </c:pt>
                <c:pt idx="27">
                  <c:v>0</c:v>
                </c:pt>
              </c:numCache>
            </c:numRef>
          </c:val>
        </c:ser>
        <c:ser>
          <c:idx val="9"/>
          <c:order val="9"/>
          <c:tx>
            <c:v>net storage witdrawals</c:v>
          </c:tx>
          <c:spPr>
            <a:solidFill>
              <a:schemeClr val="accent5"/>
            </a:solidFill>
            <a:ln>
              <a:noFill/>
            </a:ln>
          </c:spPr>
          <c:invertIfNegative val="0"/>
          <c:cat>
            <c:strRef>
              <c:f>'26'!$A$29:$A$56</c:f>
              <c:strCache>
                <c:ptCount val="28"/>
                <c:pt idx="0">
                  <c:v>2014-Q1</c:v>
                </c:pt>
                <c:pt idx="1">
                  <c:v>2014-Q2</c:v>
                </c:pt>
                <c:pt idx="2">
                  <c:v>2014-Q3</c:v>
                </c:pt>
                <c:pt idx="3">
                  <c:v>2014-Q4</c:v>
                </c:pt>
                <c:pt idx="4">
                  <c:v>2015-Q1</c:v>
                </c:pt>
                <c:pt idx="5">
                  <c:v>2015-Q2</c:v>
                </c:pt>
                <c:pt idx="6">
                  <c:v>2015-Q3</c:v>
                </c:pt>
                <c:pt idx="7">
                  <c:v>2015-Q4</c:v>
                </c:pt>
                <c:pt idx="8">
                  <c:v>2016-Q1</c:v>
                </c:pt>
                <c:pt idx="9">
                  <c:v>2016-Q2</c:v>
                </c:pt>
                <c:pt idx="10">
                  <c:v>2016-Q3</c:v>
                </c:pt>
                <c:pt idx="11">
                  <c:v>2016-Q4</c:v>
                </c:pt>
                <c:pt idx="12">
                  <c:v>2017-Q1</c:v>
                </c:pt>
                <c:pt idx="13">
                  <c:v>2017-Q2</c:v>
                </c:pt>
                <c:pt idx="14">
                  <c:v>2017-Q3</c:v>
                </c:pt>
                <c:pt idx="15">
                  <c:v>2017-Q4</c:v>
                </c:pt>
                <c:pt idx="16">
                  <c:v>2018-Q1</c:v>
                </c:pt>
                <c:pt idx="17">
                  <c:v>2018-Q2</c:v>
                </c:pt>
                <c:pt idx="18">
                  <c:v>2018-Q3</c:v>
                </c:pt>
                <c:pt idx="19">
                  <c:v>2018-Q4</c:v>
                </c:pt>
                <c:pt idx="20">
                  <c:v>2019-Q1</c:v>
                </c:pt>
                <c:pt idx="21">
                  <c:v>2019-Q2</c:v>
                </c:pt>
                <c:pt idx="22">
                  <c:v>2019-Q3</c:v>
                </c:pt>
                <c:pt idx="23">
                  <c:v>2019-Q4</c:v>
                </c:pt>
                <c:pt idx="24">
                  <c:v>2020-Q1</c:v>
                </c:pt>
                <c:pt idx="25">
                  <c:v>2020-Q2</c:v>
                </c:pt>
                <c:pt idx="26">
                  <c:v>2020-Q3</c:v>
                </c:pt>
                <c:pt idx="27">
                  <c:v>2020-Q4</c:v>
                </c:pt>
              </c:strCache>
            </c:strRef>
          </c:cat>
          <c:val>
            <c:numRef>
              <c:f>'26'!$L$29:$L$56</c:f>
              <c:numCache>
                <c:formatCode>0.00</c:formatCode>
                <c:ptCount val="28"/>
                <c:pt idx="0">
                  <c:v>-23.335100000000001</c:v>
                </c:pt>
                <c:pt idx="1">
                  <c:v>0</c:v>
                </c:pt>
                <c:pt idx="2">
                  <c:v>0</c:v>
                </c:pt>
                <c:pt idx="3">
                  <c:v>-0.58723913042999998</c:v>
                </c:pt>
                <c:pt idx="4">
                  <c:v>-18.874111111000001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-13.242186813</c:v>
                </c:pt>
                <c:pt idx="9">
                  <c:v>0</c:v>
                </c:pt>
                <c:pt idx="10">
                  <c:v>0</c:v>
                </c:pt>
                <c:pt idx="11">
                  <c:v>-4.4541413043000002</c:v>
                </c:pt>
                <c:pt idx="12">
                  <c:v>-14.003611111</c:v>
                </c:pt>
                <c:pt idx="13">
                  <c:v>0</c:v>
                </c:pt>
                <c:pt idx="14">
                  <c:v>0</c:v>
                </c:pt>
                <c:pt idx="15">
                  <c:v>-5.9124565217000002</c:v>
                </c:pt>
                <c:pt idx="16">
                  <c:v>-18.322422222</c:v>
                </c:pt>
                <c:pt idx="17">
                  <c:v>0</c:v>
                </c:pt>
                <c:pt idx="18">
                  <c:v>0</c:v>
                </c:pt>
                <c:pt idx="19">
                  <c:v>-2.57925</c:v>
                </c:pt>
                <c:pt idx="20">
                  <c:v>-16.936911111000001</c:v>
                </c:pt>
                <c:pt idx="21">
                  <c:v>0</c:v>
                </c:pt>
                <c:pt idx="22">
                  <c:v>0</c:v>
                </c:pt>
                <c:pt idx="23">
                  <c:v>-1.3611843478000001</c:v>
                </c:pt>
                <c:pt idx="24">
                  <c:v>-16.068833098999999</c:v>
                </c:pt>
                <c:pt idx="25">
                  <c:v>0</c:v>
                </c:pt>
                <c:pt idx="26">
                  <c:v>0</c:v>
                </c:pt>
                <c:pt idx="27">
                  <c:v>-3.19099675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3"/>
        <c:overlap val="100"/>
        <c:axId val="508877008"/>
        <c:axId val="508877568"/>
      </c:barChart>
      <c:lineChart>
        <c:grouping val="standar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8877008"/>
        <c:axId val="508877568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v>World production</c:v>
                </c:tx>
                <c:spPr>
                  <a:ln>
                    <a:solidFill>
                      <a:schemeClr val="accent1"/>
                    </a:solidFill>
                  </a:ln>
                </c:spPr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'26'!$E$29:$E$56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67.987677778000005</c:v>
                      </c:pt>
                      <c:pt idx="1">
                        <c:v>70.404945054999999</c:v>
                      </c:pt>
                      <c:pt idx="2">
                        <c:v>72.273456522000004</c:v>
                      </c:pt>
                      <c:pt idx="3">
                        <c:v>72.985858695999994</c:v>
                      </c:pt>
                      <c:pt idx="4">
                        <c:v>73.796366667000001</c:v>
                      </c:pt>
                      <c:pt idx="5">
                        <c:v>74.423439560000006</c:v>
                      </c:pt>
                      <c:pt idx="6">
                        <c:v>74.394119564999997</c:v>
                      </c:pt>
                      <c:pt idx="7">
                        <c:v>73.989010870000001</c:v>
                      </c:pt>
                      <c:pt idx="8">
                        <c:v>73.959274725</c:v>
                      </c:pt>
                      <c:pt idx="9">
                        <c:v>72.914340659000004</c:v>
                      </c:pt>
                      <c:pt idx="10">
                        <c:v>72.221652173999999</c:v>
                      </c:pt>
                      <c:pt idx="11">
                        <c:v>71.545858695999996</c:v>
                      </c:pt>
                      <c:pt idx="12">
                        <c:v>71.993366667000004</c:v>
                      </c:pt>
                      <c:pt idx="13">
                        <c:v>73.485934065999999</c:v>
                      </c:pt>
                      <c:pt idx="14">
                        <c:v>75.089652173999994</c:v>
                      </c:pt>
                      <c:pt idx="15">
                        <c:v>78.438543478</c:v>
                      </c:pt>
                      <c:pt idx="16">
                        <c:v>79.130588888999995</c:v>
                      </c:pt>
                      <c:pt idx="17">
                        <c:v>81.173043956000001</c:v>
                      </c:pt>
                      <c:pt idx="18">
                        <c:v>84.945630434999998</c:v>
                      </c:pt>
                      <c:pt idx="19">
                        <c:v>88.207445652000004</c:v>
                      </c:pt>
                      <c:pt idx="20">
                        <c:v>89.420944444</c:v>
                      </c:pt>
                      <c:pt idx="21">
                        <c:v>90.528098901000007</c:v>
                      </c:pt>
                      <c:pt idx="22">
                        <c:v>92.319218152000005</c:v>
                      </c:pt>
                      <c:pt idx="23">
                        <c:v>94.206287716999995</c:v>
                      </c:pt>
                      <c:pt idx="24">
                        <c:v>93.346258571000007</c:v>
                      </c:pt>
                      <c:pt idx="25">
                        <c:v>93.117419120999998</c:v>
                      </c:pt>
                      <c:pt idx="26">
                        <c:v>93.517166412999998</c:v>
                      </c:pt>
                      <c:pt idx="27">
                        <c:v>93.994991303999996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1"/>
                <c:order val="1"/>
                <c:tx>
                  <c:v>World consumption</c:v>
                </c:tx>
                <c:spPr>
                  <a:ln>
                    <a:solidFill>
                      <a:schemeClr val="accent6"/>
                    </a:solidFill>
                  </a:ln>
                </c:spPr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'26'!$H$29:$H$56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94.480549389000004</c:v>
                      </c:pt>
                      <c:pt idx="1">
                        <c:v>60.629018051999999</c:v>
                      </c:pt>
                      <c:pt idx="2">
                        <c:v>61.123470302999998</c:v>
                      </c:pt>
                      <c:pt idx="3">
                        <c:v>75.537899134</c:v>
                      </c:pt>
                      <c:pt idx="4">
                        <c:v>95.905291656000003</c:v>
                      </c:pt>
                      <c:pt idx="5">
                        <c:v>63.362289979000003</c:v>
                      </c:pt>
                      <c:pt idx="6">
                        <c:v>65.454016856999999</c:v>
                      </c:pt>
                      <c:pt idx="7">
                        <c:v>74.180554001000004</c:v>
                      </c:pt>
                      <c:pt idx="8">
                        <c:v>89.013702867999996</c:v>
                      </c:pt>
                      <c:pt idx="9">
                        <c:v>66.486767757999999</c:v>
                      </c:pt>
                      <c:pt idx="10">
                        <c:v>68.942769694000006</c:v>
                      </c:pt>
                      <c:pt idx="11">
                        <c:v>75.553406457999998</c:v>
                      </c:pt>
                      <c:pt idx="12">
                        <c:v>86.386756074999994</c:v>
                      </c:pt>
                      <c:pt idx="13">
                        <c:v>62.976084274999998</c:v>
                      </c:pt>
                      <c:pt idx="14">
                        <c:v>66.882805993000005</c:v>
                      </c:pt>
                      <c:pt idx="15">
                        <c:v>81.161706738999996</c:v>
                      </c:pt>
                      <c:pt idx="16">
                        <c:v>97.401858466999997</c:v>
                      </c:pt>
                      <c:pt idx="17">
                        <c:v>70.492502440999999</c:v>
                      </c:pt>
                      <c:pt idx="18">
                        <c:v>73.877561674000006</c:v>
                      </c:pt>
                      <c:pt idx="19">
                        <c:v>85.897424258000001</c:v>
                      </c:pt>
                      <c:pt idx="20">
                        <c:v>102.4911506</c:v>
                      </c:pt>
                      <c:pt idx="21">
                        <c:v>69.974706933999997</c:v>
                      </c:pt>
                      <c:pt idx="22">
                        <c:v>75.761225741000004</c:v>
                      </c:pt>
                      <c:pt idx="23">
                        <c:v>88.999265434999998</c:v>
                      </c:pt>
                      <c:pt idx="24">
                        <c:v>101.81542779999999</c:v>
                      </c:pt>
                      <c:pt idx="25">
                        <c:v>72.310998462000001</c:v>
                      </c:pt>
                      <c:pt idx="26">
                        <c:v>76.300543043000005</c:v>
                      </c:pt>
                      <c:pt idx="27">
                        <c:v>89.454994021999994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2"/>
                <c:order val="3"/>
                <c:tx>
                  <c:v>gross imports</c:v>
                </c:tx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'26'!$F$29:$F$56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8.6107464999999994</c:v>
                      </c:pt>
                      <c:pt idx="1">
                        <c:v>6.6920889670000001</c:v>
                      </c:pt>
                      <c:pt idx="2">
                        <c:v>6.6233909999999998</c:v>
                      </c:pt>
                      <c:pt idx="3">
                        <c:v>7.6312957390999996</c:v>
                      </c:pt>
                      <c:pt idx="4">
                        <c:v>8.7877897888999996</c:v>
                      </c:pt>
                      <c:pt idx="5">
                        <c:v>6.7663856043999999</c:v>
                      </c:pt>
                      <c:pt idx="6">
                        <c:v>6.9528910978000003</c:v>
                      </c:pt>
                      <c:pt idx="7">
                        <c:v>7.3020150978</c:v>
                      </c:pt>
                      <c:pt idx="8">
                        <c:v>8.4191165274999999</c:v>
                      </c:pt>
                      <c:pt idx="9">
                        <c:v>8.0386799451000002</c:v>
                      </c:pt>
                      <c:pt idx="10">
                        <c:v>8.3206048696000003</c:v>
                      </c:pt>
                      <c:pt idx="11">
                        <c:v>8.0791769457000004</c:v>
                      </c:pt>
                      <c:pt idx="12">
                        <c:v>9.1868909777999992</c:v>
                      </c:pt>
                      <c:pt idx="13">
                        <c:v>7.9388673625999999</c:v>
                      </c:pt>
                      <c:pt idx="14">
                        <c:v>7.9117121303999998</c:v>
                      </c:pt>
                      <c:pt idx="15">
                        <c:v>8.3180007499999995</c:v>
                      </c:pt>
                      <c:pt idx="16">
                        <c:v>8.9785631444000007</c:v>
                      </c:pt>
                      <c:pt idx="17">
                        <c:v>7.6692493187000004</c:v>
                      </c:pt>
                      <c:pt idx="18">
                        <c:v>7.5881643043000002</c:v>
                      </c:pt>
                      <c:pt idx="19">
                        <c:v>7.4430767609000004</c:v>
                      </c:pt>
                      <c:pt idx="20">
                        <c:v>8.6349353444000005</c:v>
                      </c:pt>
                      <c:pt idx="21">
                        <c:v>6.7623325164999999</c:v>
                      </c:pt>
                      <c:pt idx="22">
                        <c:v>7.2250582174</c:v>
                      </c:pt>
                      <c:pt idx="23">
                        <c:v>7.5883286847999996</c:v>
                      </c:pt>
                      <c:pt idx="24">
                        <c:v>8.2729492308000001</c:v>
                      </c:pt>
                      <c:pt idx="25">
                        <c:v>6.5804704176</c:v>
                      </c:pt>
                      <c:pt idx="26">
                        <c:v>6.9523152173999998</c:v>
                      </c:pt>
                      <c:pt idx="27">
                        <c:v>7.6847472717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4"/>
                <c:order val="4"/>
                <c:tx>
                  <c:v>storage withdrawals</c:v>
                </c:tx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'26'!$L$29:$L$56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-23.335100000000001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-0.58723913042999998</c:v>
                      </c:pt>
                      <c:pt idx="4">
                        <c:v>-18.874111111000001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-13.242186813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-4.4541413043000002</c:v>
                      </c:pt>
                      <c:pt idx="12">
                        <c:v>-14.003611111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-5.9124565217000002</c:v>
                      </c:pt>
                      <c:pt idx="16">
                        <c:v>-18.322422222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-2.57925</c:v>
                      </c:pt>
                      <c:pt idx="20">
                        <c:v>-16.936911111000001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-1.3611843478000001</c:v>
                      </c:pt>
                      <c:pt idx="24">
                        <c:v>-16.068833098999999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-3.19099675</c:v>
                      </c:pt>
                    </c:numCache>
                  </c:numRef>
                </c:val>
                <c:smooth val="0"/>
              </c15:ser>
            </c15:filteredLineSeries>
          </c:ext>
        </c:extLst>
      </c:lineChart>
      <c:scatterChart>
        <c:scatterStyle val="lineMarker"/>
        <c:varyColors val="0"/>
        <c:ser>
          <c:idx val="3"/>
          <c:order val="2"/>
          <c:tx>
            <c:strRef>
              <c:f>'26'!$B$59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4816400476688249E-2"/>
                  <c:y val="4.4838853749428483E-2"/>
                </c:manualLayout>
              </c:layout>
              <c:tx>
                <c:rich>
                  <a:bodyPr/>
                  <a:lstStyle/>
                  <a:p>
                    <a:r>
                      <a:rPr lang="en-US" b="0"/>
                      <a:t>forecast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'26'!$A$63:$A$64</c:f>
              <c:numCache>
                <c:formatCode>General</c:formatCode>
                <c:ptCount val="2"/>
                <c:pt idx="0">
                  <c:v>23.5</c:v>
                </c:pt>
                <c:pt idx="1">
                  <c:v>23.5</c:v>
                </c:pt>
              </c:numCache>
            </c:numRef>
          </c:xVal>
          <c:yVal>
            <c:numRef>
              <c:f>'26'!$B$63:$B$64</c:f>
              <c:numCache>
                <c:formatCode>0</c:formatCode>
                <c:ptCount val="2"/>
                <c:pt idx="0">
                  <c:v>-50</c:v>
                </c:pt>
                <c:pt idx="1">
                  <c:v>50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8877008"/>
        <c:axId val="508877568"/>
        <c:extLst>
          <c:ext xmlns:c15="http://schemas.microsoft.com/office/drawing/2012/chart" uri="{02D57815-91ED-43cb-92C2-25804820EDAC}">
            <c15:filteredScatterSeries>
              <c15:ser>
                <c:idx val="5"/>
                <c:order val="5"/>
                <c:tx>
                  <c:v>exports</c:v>
                </c:tx>
                <c:marker>
                  <c:symbol val="none"/>
                </c:marker>
                <c:xVal>
                  <c:strRef>
                    <c:extLst>
                      <c:ext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xVal>
                <c:yVal>
                  <c:numRef>
                    <c:extLst>
                      <c:ext uri="{02D57815-91ED-43cb-92C2-25804820EDAC}">
                        <c15:formulaRef>
                          <c15:sqref>'26'!$I$29:$I$56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4.6984960221999996</c:v>
                      </c:pt>
                      <c:pt idx="1">
                        <c:v>3.9109554065999999</c:v>
                      </c:pt>
                      <c:pt idx="2">
                        <c:v>3.9409544457000001</c:v>
                      </c:pt>
                      <c:pt idx="3">
                        <c:v>4.0533962065000004</c:v>
                      </c:pt>
                      <c:pt idx="4">
                        <c:v>5.0382644222000001</c:v>
                      </c:pt>
                      <c:pt idx="5">
                        <c:v>4.4261689010999996</c:v>
                      </c:pt>
                      <c:pt idx="6">
                        <c:v>4.905183837</c:v>
                      </c:pt>
                      <c:pt idx="7">
                        <c:v>5.1740261521999997</c:v>
                      </c:pt>
                      <c:pt idx="8">
                        <c:v>5.7823350658999999</c:v>
                      </c:pt>
                      <c:pt idx="9">
                        <c:v>6.0345073626000003</c:v>
                      </c:pt>
                      <c:pt idx="10">
                        <c:v>6.5749401086999999</c:v>
                      </c:pt>
                      <c:pt idx="11">
                        <c:v>7.1219676957000004</c:v>
                      </c:pt>
                      <c:pt idx="12">
                        <c:v>8.8739609999999995</c:v>
                      </c:pt>
                      <c:pt idx="13">
                        <c:v>8.2905142526999995</c:v>
                      </c:pt>
                      <c:pt idx="14">
                        <c:v>8.1046388478000004</c:v>
                      </c:pt>
                      <c:pt idx="15">
                        <c:v>9.4471386848000005</c:v>
                      </c:pt>
                      <c:pt idx="16">
                        <c:v>9.6372604555999999</c:v>
                      </c:pt>
                      <c:pt idx="17">
                        <c:v>8.9346331208999992</c:v>
                      </c:pt>
                      <c:pt idx="18">
                        <c:v>9.9912223696000009</c:v>
                      </c:pt>
                      <c:pt idx="19">
                        <c:v>10.954565347999999</c:v>
                      </c:pt>
                      <c:pt idx="20">
                        <c:v>11.869212433</c:v>
                      </c:pt>
                      <c:pt idx="21">
                        <c:v>11.704533011000001</c:v>
                      </c:pt>
                      <c:pt idx="22">
                        <c:v>12.186801098</c:v>
                      </c:pt>
                      <c:pt idx="23">
                        <c:v>12.921125109</c:v>
                      </c:pt>
                      <c:pt idx="24">
                        <c:v>14.822658791</c:v>
                      </c:pt>
                      <c:pt idx="25">
                        <c:v>13.816176263999999</c:v>
                      </c:pt>
                      <c:pt idx="26">
                        <c:v>14.644140109</c:v>
                      </c:pt>
                      <c:pt idx="27">
                        <c:v>15.112809348000001</c:v>
                      </c:pt>
                    </c:numCache>
                  </c:numRef>
                </c:yVal>
                <c:smooth val="0"/>
              </c15:ser>
            </c15:filteredScatterSeries>
            <c15:filteredScatterSeries>
              <c15:ser>
                <c:idx val="6"/>
                <c:order val="6"/>
                <c:tx>
                  <c:v>net imports</c:v>
                </c:tx>
                <c:marker>
                  <c:symbol val="none"/>
                </c:marker>
                <c:xVal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'26'!$J$29:$J$56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3.9122504777999998</c:v>
                      </c:pt>
                      <c:pt idx="1">
                        <c:v>2.7811335604000003</c:v>
                      </c:pt>
                      <c:pt idx="2">
                        <c:v>2.6824365542999997</c:v>
                      </c:pt>
                      <c:pt idx="3">
                        <c:v>3.5778995325999992</c:v>
                      </c:pt>
                      <c:pt idx="4">
                        <c:v>3.7495253666999995</c:v>
                      </c:pt>
                      <c:pt idx="5">
                        <c:v>2.3402167033000003</c:v>
                      </c:pt>
                      <c:pt idx="6">
                        <c:v>2.0477072608000002</c:v>
                      </c:pt>
                      <c:pt idx="7">
                        <c:v>2.1279889456000003</c:v>
                      </c:pt>
                      <c:pt idx="8">
                        <c:v>2.6367814616</c:v>
                      </c:pt>
                      <c:pt idx="9">
                        <c:v>2.0041725824999999</c:v>
                      </c:pt>
                      <c:pt idx="10">
                        <c:v>1.7456647609000004</c:v>
                      </c:pt>
                      <c:pt idx="11">
                        <c:v>0.95720925000000001</c:v>
                      </c:pt>
                      <c:pt idx="12">
                        <c:v>0.31292997779999965</c:v>
                      </c:pt>
                      <c:pt idx="13">
                        <c:v>-0.35164689009999961</c:v>
                      </c:pt>
                      <c:pt idx="14">
                        <c:v>-0.19292671740000067</c:v>
                      </c:pt>
                      <c:pt idx="15">
                        <c:v>-1.129137934800001</c:v>
                      </c:pt>
                      <c:pt idx="16">
                        <c:v>-0.65869731119999919</c:v>
                      </c:pt>
                      <c:pt idx="17">
                        <c:v>-1.2653838021999988</c:v>
                      </c:pt>
                      <c:pt idx="18">
                        <c:v>-2.4030580653000007</c:v>
                      </c:pt>
                      <c:pt idx="19">
                        <c:v>-3.5114885870999988</c:v>
                      </c:pt>
                      <c:pt idx="20">
                        <c:v>-3.234277088599999</c:v>
                      </c:pt>
                      <c:pt idx="21">
                        <c:v>-4.9422004945000007</c:v>
                      </c:pt>
                      <c:pt idx="22">
                        <c:v>-4.9617428806000001</c:v>
                      </c:pt>
                      <c:pt idx="23">
                        <c:v>-5.3327964242000006</c:v>
                      </c:pt>
                      <c:pt idx="24">
                        <c:v>-6.5497095602000002</c:v>
                      </c:pt>
                      <c:pt idx="25">
                        <c:v>-7.2357058463999993</c:v>
                      </c:pt>
                      <c:pt idx="26">
                        <c:v>-7.6918248916000005</c:v>
                      </c:pt>
                      <c:pt idx="27">
                        <c:v>-7.4280620763000007</c:v>
                      </c:pt>
                    </c:numCache>
                  </c:numRef>
                </c:yVal>
                <c:smooth val="0"/>
              </c15:ser>
            </c15:filteredScatterSeries>
            <c15:filteredScatterSeries>
              <c15:ser>
                <c:idx val="7"/>
                <c:order val="7"/>
                <c:tx>
                  <c:v>net storage builds</c:v>
                </c:tx>
                <c:marker>
                  <c:symbol val="none"/>
                </c:marker>
                <c:xVal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'26'!$N$29:$N$56</c15:sqref>
                        </c15:formulaRef>
                      </c:ext>
                    </c:extLst>
                    <c:numCache>
                      <c:formatCode>0.00</c:formatCode>
                      <c:ptCount val="28"/>
                    </c:numCache>
                  </c:numRef>
                </c:yVal>
                <c:smooth val="0"/>
              </c15:ser>
            </c15:filteredScatterSeries>
          </c:ext>
        </c:extLst>
      </c:scatterChart>
      <c:catAx>
        <c:axId val="508877008"/>
        <c:scaling>
          <c:orientation val="minMax"/>
        </c:scaling>
        <c:delete val="0"/>
        <c:axPos val="b"/>
        <c:numFmt formatCode="yyyy" sourceLinked="0"/>
        <c:majorTickMark val="cross"/>
        <c:minorTickMark val="none"/>
        <c:tickLblPos val="none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08877568"/>
        <c:crosses val="autoZero"/>
        <c:auto val="0"/>
        <c:lblAlgn val="ctr"/>
        <c:lblOffset val="130"/>
        <c:tickLblSkip val="4"/>
        <c:tickMarkSkip val="4"/>
        <c:noMultiLvlLbl val="0"/>
      </c:catAx>
      <c:valAx>
        <c:axId val="508877568"/>
        <c:scaling>
          <c:orientation val="minMax"/>
          <c:max val="50"/>
          <c:min val="-5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08877008"/>
        <c:crosses val="autoZero"/>
        <c:crossBetween val="between"/>
        <c:majorUnit val="25"/>
      </c:valAx>
      <c:spPr>
        <a:ln>
          <a:solidFill>
            <a:schemeClr val="bg1">
              <a:lumMod val="7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1968596105876234E-2"/>
          <c:y val="0.16857050477385979"/>
          <c:w val="0.86779235137077115"/>
          <c:h val="0.63742984332876018"/>
        </c:manualLayout>
      </c:layout>
      <c:lineChart>
        <c:grouping val="standard"/>
        <c:varyColors val="0"/>
        <c:ser>
          <c:idx val="0"/>
          <c:order val="0"/>
          <c:tx>
            <c:v>World production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multiLvlStrRef>
              <c:f>'26'!$B$29:$C$56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2014</c:v>
                  </c:pt>
                  <c:pt idx="4">
                    <c:v>2015</c:v>
                  </c:pt>
                  <c:pt idx="8">
                    <c:v>2016</c:v>
                  </c:pt>
                  <c:pt idx="12">
                    <c:v>2017</c:v>
                  </c:pt>
                  <c:pt idx="16">
                    <c:v>2018</c:v>
                  </c:pt>
                  <c:pt idx="20">
                    <c:v>2019</c:v>
                  </c:pt>
                  <c:pt idx="24">
                    <c:v>2020</c:v>
                  </c:pt>
                </c:lvl>
              </c:multiLvlStrCache>
            </c:multiLvlStrRef>
          </c:cat>
          <c:val>
            <c:numRef>
              <c:f>'26'!$E$29:$E$56</c:f>
              <c:numCache>
                <c:formatCode>0.00</c:formatCode>
                <c:ptCount val="28"/>
                <c:pt idx="0">
                  <c:v>67.987677778000005</c:v>
                </c:pt>
                <c:pt idx="1">
                  <c:v>70.404945054999999</c:v>
                </c:pt>
                <c:pt idx="2">
                  <c:v>72.273456522000004</c:v>
                </c:pt>
                <c:pt idx="3">
                  <c:v>72.985858695999994</c:v>
                </c:pt>
                <c:pt idx="4">
                  <c:v>73.796366667000001</c:v>
                </c:pt>
                <c:pt idx="5">
                  <c:v>74.423439560000006</c:v>
                </c:pt>
                <c:pt idx="6">
                  <c:v>74.394119564999997</c:v>
                </c:pt>
                <c:pt idx="7">
                  <c:v>73.989010870000001</c:v>
                </c:pt>
                <c:pt idx="8">
                  <c:v>73.959274725</c:v>
                </c:pt>
                <c:pt idx="9">
                  <c:v>72.914340659000004</c:v>
                </c:pt>
                <c:pt idx="10">
                  <c:v>72.221652173999999</c:v>
                </c:pt>
                <c:pt idx="11">
                  <c:v>71.545858695999996</c:v>
                </c:pt>
                <c:pt idx="12">
                  <c:v>71.993366667000004</c:v>
                </c:pt>
                <c:pt idx="13">
                  <c:v>73.485934065999999</c:v>
                </c:pt>
                <c:pt idx="14">
                  <c:v>75.089652173999994</c:v>
                </c:pt>
                <c:pt idx="15">
                  <c:v>78.438543478</c:v>
                </c:pt>
                <c:pt idx="16">
                  <c:v>79.130588888999995</c:v>
                </c:pt>
                <c:pt idx="17">
                  <c:v>81.173043956000001</c:v>
                </c:pt>
                <c:pt idx="18">
                  <c:v>84.945630434999998</c:v>
                </c:pt>
                <c:pt idx="19">
                  <c:v>88.207445652000004</c:v>
                </c:pt>
                <c:pt idx="20">
                  <c:v>89.420944444</c:v>
                </c:pt>
                <c:pt idx="21">
                  <c:v>90.528098901000007</c:v>
                </c:pt>
                <c:pt idx="22">
                  <c:v>92.319218152000005</c:v>
                </c:pt>
                <c:pt idx="23">
                  <c:v>94.206287716999995</c:v>
                </c:pt>
                <c:pt idx="24">
                  <c:v>93.346258571000007</c:v>
                </c:pt>
                <c:pt idx="25">
                  <c:v>93.117419120999998</c:v>
                </c:pt>
                <c:pt idx="26">
                  <c:v>93.517166412999998</c:v>
                </c:pt>
                <c:pt idx="27">
                  <c:v>93.994991303999996</c:v>
                </c:pt>
              </c:numCache>
            </c:numRef>
          </c:val>
          <c:smooth val="0"/>
        </c:ser>
        <c:ser>
          <c:idx val="1"/>
          <c:order val="1"/>
          <c:tx>
            <c:v>World consumption</c:v>
          </c:tx>
          <c:spPr>
            <a:ln>
              <a:solidFill>
                <a:schemeClr val="accent6"/>
              </a:solidFill>
            </a:ln>
          </c:spPr>
          <c:marker>
            <c:symbol val="none"/>
          </c:marker>
          <c:cat>
            <c:multiLvlStrRef>
              <c:f>'26'!$B$29:$C$56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2014</c:v>
                  </c:pt>
                  <c:pt idx="4">
                    <c:v>2015</c:v>
                  </c:pt>
                  <c:pt idx="8">
                    <c:v>2016</c:v>
                  </c:pt>
                  <c:pt idx="12">
                    <c:v>2017</c:v>
                  </c:pt>
                  <c:pt idx="16">
                    <c:v>2018</c:v>
                  </c:pt>
                  <c:pt idx="20">
                    <c:v>2019</c:v>
                  </c:pt>
                  <c:pt idx="24">
                    <c:v>2020</c:v>
                  </c:pt>
                </c:lvl>
              </c:multiLvlStrCache>
            </c:multiLvlStrRef>
          </c:cat>
          <c:val>
            <c:numRef>
              <c:f>'26'!$H$29:$H$56</c:f>
              <c:numCache>
                <c:formatCode>0.00</c:formatCode>
                <c:ptCount val="28"/>
                <c:pt idx="0">
                  <c:v>94.480549389000004</c:v>
                </c:pt>
                <c:pt idx="1">
                  <c:v>60.629018051999999</c:v>
                </c:pt>
                <c:pt idx="2">
                  <c:v>61.123470302999998</c:v>
                </c:pt>
                <c:pt idx="3">
                  <c:v>75.537899134</c:v>
                </c:pt>
                <c:pt idx="4">
                  <c:v>95.905291656000003</c:v>
                </c:pt>
                <c:pt idx="5">
                  <c:v>63.362289979000003</c:v>
                </c:pt>
                <c:pt idx="6">
                  <c:v>65.454016856999999</c:v>
                </c:pt>
                <c:pt idx="7">
                  <c:v>74.180554001000004</c:v>
                </c:pt>
                <c:pt idx="8">
                  <c:v>89.013702867999996</c:v>
                </c:pt>
                <c:pt idx="9">
                  <c:v>66.486767757999999</c:v>
                </c:pt>
                <c:pt idx="10">
                  <c:v>68.942769694000006</c:v>
                </c:pt>
                <c:pt idx="11">
                  <c:v>75.553406457999998</c:v>
                </c:pt>
                <c:pt idx="12">
                  <c:v>86.386756074999994</c:v>
                </c:pt>
                <c:pt idx="13">
                  <c:v>62.976084274999998</c:v>
                </c:pt>
                <c:pt idx="14">
                  <c:v>66.882805993000005</c:v>
                </c:pt>
                <c:pt idx="15">
                  <c:v>81.161706738999996</c:v>
                </c:pt>
                <c:pt idx="16">
                  <c:v>97.401858466999997</c:v>
                </c:pt>
                <c:pt idx="17">
                  <c:v>70.492502440999999</c:v>
                </c:pt>
                <c:pt idx="18">
                  <c:v>73.877561674000006</c:v>
                </c:pt>
                <c:pt idx="19">
                  <c:v>85.897424258000001</c:v>
                </c:pt>
                <c:pt idx="20">
                  <c:v>102.4911506</c:v>
                </c:pt>
                <c:pt idx="21">
                  <c:v>69.974706933999997</c:v>
                </c:pt>
                <c:pt idx="22">
                  <c:v>75.761225741000004</c:v>
                </c:pt>
                <c:pt idx="23">
                  <c:v>88.999265434999998</c:v>
                </c:pt>
                <c:pt idx="24">
                  <c:v>101.81542779999999</c:v>
                </c:pt>
                <c:pt idx="25">
                  <c:v>72.310998462000001</c:v>
                </c:pt>
                <c:pt idx="26">
                  <c:v>76.300543043000005</c:v>
                </c:pt>
                <c:pt idx="27">
                  <c:v>89.454994021999994</c:v>
                </c:pt>
              </c:numCache>
            </c:numRef>
          </c:val>
          <c:smooth val="0"/>
        </c:ser>
        <c:ser>
          <c:idx val="6"/>
          <c:order val="6"/>
          <c:tx>
            <c:v>net imports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strRef>
              <c:f>'26'!$A$29:$A$56</c:f>
              <c:strCache>
                <c:ptCount val="28"/>
                <c:pt idx="0">
                  <c:v>2014-Q1</c:v>
                </c:pt>
                <c:pt idx="1">
                  <c:v>2014-Q2</c:v>
                </c:pt>
                <c:pt idx="2">
                  <c:v>2014-Q3</c:v>
                </c:pt>
                <c:pt idx="3">
                  <c:v>2014-Q4</c:v>
                </c:pt>
                <c:pt idx="4">
                  <c:v>2015-Q1</c:v>
                </c:pt>
                <c:pt idx="5">
                  <c:v>2015-Q2</c:v>
                </c:pt>
                <c:pt idx="6">
                  <c:v>2015-Q3</c:v>
                </c:pt>
                <c:pt idx="7">
                  <c:v>2015-Q4</c:v>
                </c:pt>
                <c:pt idx="8">
                  <c:v>2016-Q1</c:v>
                </c:pt>
                <c:pt idx="9">
                  <c:v>2016-Q2</c:v>
                </c:pt>
                <c:pt idx="10">
                  <c:v>2016-Q3</c:v>
                </c:pt>
                <c:pt idx="11">
                  <c:v>2016-Q4</c:v>
                </c:pt>
                <c:pt idx="12">
                  <c:v>2017-Q1</c:v>
                </c:pt>
                <c:pt idx="13">
                  <c:v>2017-Q2</c:v>
                </c:pt>
                <c:pt idx="14">
                  <c:v>2017-Q3</c:v>
                </c:pt>
                <c:pt idx="15">
                  <c:v>2017-Q4</c:v>
                </c:pt>
                <c:pt idx="16">
                  <c:v>2018-Q1</c:v>
                </c:pt>
                <c:pt idx="17">
                  <c:v>2018-Q2</c:v>
                </c:pt>
                <c:pt idx="18">
                  <c:v>2018-Q3</c:v>
                </c:pt>
                <c:pt idx="19">
                  <c:v>2018-Q4</c:v>
                </c:pt>
                <c:pt idx="20">
                  <c:v>2019-Q1</c:v>
                </c:pt>
                <c:pt idx="21">
                  <c:v>2019-Q2</c:v>
                </c:pt>
                <c:pt idx="22">
                  <c:v>2019-Q3</c:v>
                </c:pt>
                <c:pt idx="23">
                  <c:v>2019-Q4</c:v>
                </c:pt>
                <c:pt idx="24">
                  <c:v>2020-Q1</c:v>
                </c:pt>
                <c:pt idx="25">
                  <c:v>2020-Q2</c:v>
                </c:pt>
                <c:pt idx="26">
                  <c:v>2020-Q3</c:v>
                </c:pt>
                <c:pt idx="27">
                  <c:v>2020-Q4</c:v>
                </c:pt>
              </c:strCache>
            </c:strRef>
          </c:cat>
          <c:val>
            <c:numRef>
              <c:f>'26'!$J$29:$J$56</c:f>
              <c:numCache>
                <c:formatCode>0.00</c:formatCode>
                <c:ptCount val="28"/>
                <c:pt idx="0">
                  <c:v>3.9122504777999998</c:v>
                </c:pt>
                <c:pt idx="1">
                  <c:v>2.7811335604000003</c:v>
                </c:pt>
                <c:pt idx="2">
                  <c:v>2.6824365542999997</c:v>
                </c:pt>
                <c:pt idx="3">
                  <c:v>3.5778995325999992</c:v>
                </c:pt>
                <c:pt idx="4">
                  <c:v>3.7495253666999995</c:v>
                </c:pt>
                <c:pt idx="5">
                  <c:v>2.3402167033000003</c:v>
                </c:pt>
                <c:pt idx="6">
                  <c:v>2.0477072608000002</c:v>
                </c:pt>
                <c:pt idx="7">
                  <c:v>2.1279889456000003</c:v>
                </c:pt>
                <c:pt idx="8">
                  <c:v>2.6367814616</c:v>
                </c:pt>
                <c:pt idx="9">
                  <c:v>2.0041725824999999</c:v>
                </c:pt>
                <c:pt idx="10">
                  <c:v>1.7456647609000004</c:v>
                </c:pt>
                <c:pt idx="11">
                  <c:v>0.95720925000000001</c:v>
                </c:pt>
                <c:pt idx="12">
                  <c:v>0.31292997779999965</c:v>
                </c:pt>
                <c:pt idx="13">
                  <c:v>-0.35164689009999961</c:v>
                </c:pt>
                <c:pt idx="14">
                  <c:v>-0.19292671740000067</c:v>
                </c:pt>
                <c:pt idx="15">
                  <c:v>-1.129137934800001</c:v>
                </c:pt>
                <c:pt idx="16">
                  <c:v>-0.65869731119999919</c:v>
                </c:pt>
                <c:pt idx="17">
                  <c:v>-1.2653838021999988</c:v>
                </c:pt>
                <c:pt idx="18">
                  <c:v>-2.4030580653000007</c:v>
                </c:pt>
                <c:pt idx="19">
                  <c:v>-3.5114885870999988</c:v>
                </c:pt>
                <c:pt idx="20">
                  <c:v>-3.234277088599999</c:v>
                </c:pt>
                <c:pt idx="21">
                  <c:v>-4.9422004945000007</c:v>
                </c:pt>
                <c:pt idx="22">
                  <c:v>-4.9617428806000001</c:v>
                </c:pt>
                <c:pt idx="23">
                  <c:v>-5.3327964242000006</c:v>
                </c:pt>
                <c:pt idx="24">
                  <c:v>-6.5497095602000002</c:v>
                </c:pt>
                <c:pt idx="25">
                  <c:v>-7.2357058463999993</c:v>
                </c:pt>
                <c:pt idx="26">
                  <c:v>-7.6918248916000005</c:v>
                </c:pt>
                <c:pt idx="27">
                  <c:v>-7.4280620763000007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8884848"/>
        <c:axId val="508885408"/>
        <c:extLst>
          <c:ext xmlns:c15="http://schemas.microsoft.com/office/drawing/2012/chart" uri="{02D57815-91ED-43cb-92C2-25804820EDAC}">
            <c15:filteredLineSeries>
              <c15:ser>
                <c:idx val="2"/>
                <c:order val="3"/>
                <c:tx>
                  <c:v>gross imports</c:v>
                </c:tx>
                <c:cat>
                  <c:multiLvlStrRef>
                    <c:extLst>
                      <c:ext uri="{02D57815-91ED-43cb-92C2-25804820EDAC}">
                        <c15:formulaRef>
                          <c15:sqref>'26'!$B$29:$C$56</c15:sqref>
                        </c15:formulaRef>
                      </c:ext>
                    </c:extLst>
                    <c:multiLvlStrCache>
                      <c:ptCount val="28"/>
                      <c:lvl>
                        <c:pt idx="0">
                          <c:v>Q1</c:v>
                        </c:pt>
                        <c:pt idx="1">
                          <c:v>Q2</c:v>
                        </c:pt>
                        <c:pt idx="2">
                          <c:v>Q3</c:v>
                        </c:pt>
                        <c:pt idx="3">
                          <c:v>Q4</c:v>
                        </c:pt>
                        <c:pt idx="4">
                          <c:v>Q1</c:v>
                        </c:pt>
                        <c:pt idx="5">
                          <c:v>Q2</c:v>
                        </c:pt>
                        <c:pt idx="6">
                          <c:v>Q3</c:v>
                        </c:pt>
                        <c:pt idx="7">
                          <c:v>Q4</c:v>
                        </c:pt>
                        <c:pt idx="8">
                          <c:v>Q1</c:v>
                        </c:pt>
                        <c:pt idx="9">
                          <c:v>Q2</c:v>
                        </c:pt>
                        <c:pt idx="10">
                          <c:v>Q3</c:v>
                        </c:pt>
                        <c:pt idx="11">
                          <c:v>Q4</c:v>
                        </c:pt>
                        <c:pt idx="12">
                          <c:v>Q1</c:v>
                        </c:pt>
                        <c:pt idx="13">
                          <c:v>Q2</c:v>
                        </c:pt>
                        <c:pt idx="14">
                          <c:v>Q3</c:v>
                        </c:pt>
                        <c:pt idx="15">
                          <c:v>Q4</c:v>
                        </c:pt>
                        <c:pt idx="16">
                          <c:v>Q1</c:v>
                        </c:pt>
                        <c:pt idx="17">
                          <c:v>Q2</c:v>
                        </c:pt>
                        <c:pt idx="18">
                          <c:v>Q3</c:v>
                        </c:pt>
                        <c:pt idx="19">
                          <c:v>Q4</c:v>
                        </c:pt>
                        <c:pt idx="20">
                          <c:v>Q1</c:v>
                        </c:pt>
                        <c:pt idx="21">
                          <c:v>Q2</c:v>
                        </c:pt>
                        <c:pt idx="22">
                          <c:v>Q3</c:v>
                        </c:pt>
                        <c:pt idx="23">
                          <c:v>Q4</c:v>
                        </c:pt>
                        <c:pt idx="24">
                          <c:v>Q1</c:v>
                        </c:pt>
                        <c:pt idx="25">
                          <c:v>Q2</c:v>
                        </c:pt>
                        <c:pt idx="26">
                          <c:v>Q3</c:v>
                        </c:pt>
                        <c:pt idx="27">
                          <c:v>Q4</c:v>
                        </c:pt>
                      </c:lvl>
                      <c:lvl>
                        <c:pt idx="0">
                          <c:v>2014</c:v>
                        </c:pt>
                        <c:pt idx="4">
                          <c:v>2015</c:v>
                        </c:pt>
                        <c:pt idx="8">
                          <c:v>2016</c:v>
                        </c:pt>
                        <c:pt idx="12">
                          <c:v>2017</c:v>
                        </c:pt>
                        <c:pt idx="16">
                          <c:v>2018</c:v>
                        </c:pt>
                        <c:pt idx="20">
                          <c:v>2019</c:v>
                        </c:pt>
                        <c:pt idx="24">
                          <c:v>2020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uri="{02D57815-91ED-43cb-92C2-25804820EDAC}">
                        <c15:formulaRef>
                          <c15:sqref>'26'!$F$29:$F$56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8.6107464999999994</c:v>
                      </c:pt>
                      <c:pt idx="1">
                        <c:v>6.6920889670000001</c:v>
                      </c:pt>
                      <c:pt idx="2">
                        <c:v>6.6233909999999998</c:v>
                      </c:pt>
                      <c:pt idx="3">
                        <c:v>7.6312957390999996</c:v>
                      </c:pt>
                      <c:pt idx="4">
                        <c:v>8.7877897888999996</c:v>
                      </c:pt>
                      <c:pt idx="5">
                        <c:v>6.7663856043999999</c:v>
                      </c:pt>
                      <c:pt idx="6">
                        <c:v>6.9528910978000003</c:v>
                      </c:pt>
                      <c:pt idx="7">
                        <c:v>7.3020150978</c:v>
                      </c:pt>
                      <c:pt idx="8">
                        <c:v>8.4191165274999999</c:v>
                      </c:pt>
                      <c:pt idx="9">
                        <c:v>8.0386799451000002</c:v>
                      </c:pt>
                      <c:pt idx="10">
                        <c:v>8.3206048696000003</c:v>
                      </c:pt>
                      <c:pt idx="11">
                        <c:v>8.0791769457000004</c:v>
                      </c:pt>
                      <c:pt idx="12">
                        <c:v>9.1868909777999992</c:v>
                      </c:pt>
                      <c:pt idx="13">
                        <c:v>7.9388673625999999</c:v>
                      </c:pt>
                      <c:pt idx="14">
                        <c:v>7.9117121303999998</c:v>
                      </c:pt>
                      <c:pt idx="15">
                        <c:v>8.3180007499999995</c:v>
                      </c:pt>
                      <c:pt idx="16">
                        <c:v>8.9785631444000007</c:v>
                      </c:pt>
                      <c:pt idx="17">
                        <c:v>7.6692493187000004</c:v>
                      </c:pt>
                      <c:pt idx="18">
                        <c:v>7.5881643043000002</c:v>
                      </c:pt>
                      <c:pt idx="19">
                        <c:v>7.4430767609000004</c:v>
                      </c:pt>
                      <c:pt idx="20">
                        <c:v>8.6349353444000005</c:v>
                      </c:pt>
                      <c:pt idx="21">
                        <c:v>6.7623325164999999</c:v>
                      </c:pt>
                      <c:pt idx="22">
                        <c:v>7.2250582174</c:v>
                      </c:pt>
                      <c:pt idx="23">
                        <c:v>7.5883286847999996</c:v>
                      </c:pt>
                      <c:pt idx="24">
                        <c:v>8.2729492308000001</c:v>
                      </c:pt>
                      <c:pt idx="25">
                        <c:v>6.5804704176</c:v>
                      </c:pt>
                      <c:pt idx="26">
                        <c:v>6.9523152173999998</c:v>
                      </c:pt>
                      <c:pt idx="27">
                        <c:v>7.6847472717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4"/>
                <c:order val="4"/>
                <c:tx>
                  <c:v>storage withdrawals</c:v>
                </c:tx>
                <c:cat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'26'!$B$29:$C$56</c15:sqref>
                        </c15:formulaRef>
                      </c:ext>
                    </c:extLst>
                    <c:multiLvlStrCache>
                      <c:ptCount val="28"/>
                      <c:lvl>
                        <c:pt idx="0">
                          <c:v>Q1</c:v>
                        </c:pt>
                        <c:pt idx="1">
                          <c:v>Q2</c:v>
                        </c:pt>
                        <c:pt idx="2">
                          <c:v>Q3</c:v>
                        </c:pt>
                        <c:pt idx="3">
                          <c:v>Q4</c:v>
                        </c:pt>
                        <c:pt idx="4">
                          <c:v>Q1</c:v>
                        </c:pt>
                        <c:pt idx="5">
                          <c:v>Q2</c:v>
                        </c:pt>
                        <c:pt idx="6">
                          <c:v>Q3</c:v>
                        </c:pt>
                        <c:pt idx="7">
                          <c:v>Q4</c:v>
                        </c:pt>
                        <c:pt idx="8">
                          <c:v>Q1</c:v>
                        </c:pt>
                        <c:pt idx="9">
                          <c:v>Q2</c:v>
                        </c:pt>
                        <c:pt idx="10">
                          <c:v>Q3</c:v>
                        </c:pt>
                        <c:pt idx="11">
                          <c:v>Q4</c:v>
                        </c:pt>
                        <c:pt idx="12">
                          <c:v>Q1</c:v>
                        </c:pt>
                        <c:pt idx="13">
                          <c:v>Q2</c:v>
                        </c:pt>
                        <c:pt idx="14">
                          <c:v>Q3</c:v>
                        </c:pt>
                        <c:pt idx="15">
                          <c:v>Q4</c:v>
                        </c:pt>
                        <c:pt idx="16">
                          <c:v>Q1</c:v>
                        </c:pt>
                        <c:pt idx="17">
                          <c:v>Q2</c:v>
                        </c:pt>
                        <c:pt idx="18">
                          <c:v>Q3</c:v>
                        </c:pt>
                        <c:pt idx="19">
                          <c:v>Q4</c:v>
                        </c:pt>
                        <c:pt idx="20">
                          <c:v>Q1</c:v>
                        </c:pt>
                        <c:pt idx="21">
                          <c:v>Q2</c:v>
                        </c:pt>
                        <c:pt idx="22">
                          <c:v>Q3</c:v>
                        </c:pt>
                        <c:pt idx="23">
                          <c:v>Q4</c:v>
                        </c:pt>
                        <c:pt idx="24">
                          <c:v>Q1</c:v>
                        </c:pt>
                        <c:pt idx="25">
                          <c:v>Q2</c:v>
                        </c:pt>
                        <c:pt idx="26">
                          <c:v>Q3</c:v>
                        </c:pt>
                        <c:pt idx="27">
                          <c:v>Q4</c:v>
                        </c:pt>
                      </c:lvl>
                      <c:lvl>
                        <c:pt idx="0">
                          <c:v>2014</c:v>
                        </c:pt>
                        <c:pt idx="4">
                          <c:v>2015</c:v>
                        </c:pt>
                        <c:pt idx="8">
                          <c:v>2016</c:v>
                        </c:pt>
                        <c:pt idx="12">
                          <c:v>2017</c:v>
                        </c:pt>
                        <c:pt idx="16">
                          <c:v>2018</c:v>
                        </c:pt>
                        <c:pt idx="20">
                          <c:v>2019</c:v>
                        </c:pt>
                        <c:pt idx="24">
                          <c:v>2020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'26'!$L$29:$L$56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-23.335100000000001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-0.58723913042999998</c:v>
                      </c:pt>
                      <c:pt idx="4">
                        <c:v>-18.874111111000001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-13.242186813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-4.4541413043000002</c:v>
                      </c:pt>
                      <c:pt idx="12">
                        <c:v>-14.003611111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-5.9124565217000002</c:v>
                      </c:pt>
                      <c:pt idx="16">
                        <c:v>-18.322422222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-2.57925</c:v>
                      </c:pt>
                      <c:pt idx="20">
                        <c:v>-16.936911111000001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-1.3611843478000001</c:v>
                      </c:pt>
                      <c:pt idx="24">
                        <c:v>-16.068833098999999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-3.19099675</c:v>
                      </c:pt>
                    </c:numCache>
                  </c:numRef>
                </c:val>
                <c:smooth val="0"/>
              </c15:ser>
            </c15:filteredLineSeries>
          </c:ext>
        </c:extLst>
      </c:lineChart>
      <c:scatterChart>
        <c:scatterStyle val="lineMarker"/>
        <c:varyColors val="0"/>
        <c:ser>
          <c:idx val="3"/>
          <c:order val="2"/>
          <c:tx>
            <c:strRef>
              <c:f>'26'!$B$59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2497948078349818E-2"/>
                  <c:y val="3.370542353042761E-2"/>
                </c:manualLayout>
              </c:layout>
              <c:tx>
                <c:rich>
                  <a:bodyPr/>
                  <a:lstStyle/>
                  <a:p>
                    <a:r>
                      <a:rPr lang="en-US" b="0" i="0" baseline="0"/>
                      <a:t>forecast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'26'!$A$60:$A$61</c:f>
              <c:numCache>
                <c:formatCode>General</c:formatCode>
                <c:ptCount val="2"/>
                <c:pt idx="0">
                  <c:v>23.5</c:v>
                </c:pt>
                <c:pt idx="1">
                  <c:v>23.5</c:v>
                </c:pt>
              </c:numCache>
            </c:numRef>
          </c:xVal>
          <c:yVal>
            <c:numRef>
              <c:f>'26'!$B$60:$B$61</c:f>
              <c:numCache>
                <c:formatCode>0</c:formatCode>
                <c:ptCount val="2"/>
                <c:pt idx="0">
                  <c:v>-25</c:v>
                </c:pt>
                <c:pt idx="1">
                  <c:v>125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8884848"/>
        <c:axId val="508885408"/>
        <c:extLst>
          <c:ext xmlns:c15="http://schemas.microsoft.com/office/drawing/2012/chart" uri="{02D57815-91ED-43cb-92C2-25804820EDAC}">
            <c15:filteredScatterSeries>
              <c15:ser>
                <c:idx val="5"/>
                <c:order val="5"/>
                <c:tx>
                  <c:v>exports</c:v>
                </c:tx>
                <c:marker>
                  <c:symbol val="none"/>
                </c:marker>
                <c:xVal>
                  <c:strRef>
                    <c:extLst>
                      <c:ext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xVal>
                <c:yVal>
                  <c:numRef>
                    <c:extLst>
                      <c:ext uri="{02D57815-91ED-43cb-92C2-25804820EDAC}">
                        <c15:formulaRef>
                          <c15:sqref>'26'!$I$29:$I$56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4.6984960221999996</c:v>
                      </c:pt>
                      <c:pt idx="1">
                        <c:v>3.9109554065999999</c:v>
                      </c:pt>
                      <c:pt idx="2">
                        <c:v>3.9409544457000001</c:v>
                      </c:pt>
                      <c:pt idx="3">
                        <c:v>4.0533962065000004</c:v>
                      </c:pt>
                      <c:pt idx="4">
                        <c:v>5.0382644222000001</c:v>
                      </c:pt>
                      <c:pt idx="5">
                        <c:v>4.4261689010999996</c:v>
                      </c:pt>
                      <c:pt idx="6">
                        <c:v>4.905183837</c:v>
                      </c:pt>
                      <c:pt idx="7">
                        <c:v>5.1740261521999997</c:v>
                      </c:pt>
                      <c:pt idx="8">
                        <c:v>5.7823350658999999</c:v>
                      </c:pt>
                      <c:pt idx="9">
                        <c:v>6.0345073626000003</c:v>
                      </c:pt>
                      <c:pt idx="10">
                        <c:v>6.5749401086999999</c:v>
                      </c:pt>
                      <c:pt idx="11">
                        <c:v>7.1219676957000004</c:v>
                      </c:pt>
                      <c:pt idx="12">
                        <c:v>8.8739609999999995</c:v>
                      </c:pt>
                      <c:pt idx="13">
                        <c:v>8.2905142526999995</c:v>
                      </c:pt>
                      <c:pt idx="14">
                        <c:v>8.1046388478000004</c:v>
                      </c:pt>
                      <c:pt idx="15">
                        <c:v>9.4471386848000005</c:v>
                      </c:pt>
                      <c:pt idx="16">
                        <c:v>9.6372604555999999</c:v>
                      </c:pt>
                      <c:pt idx="17">
                        <c:v>8.9346331208999992</c:v>
                      </c:pt>
                      <c:pt idx="18">
                        <c:v>9.9912223696000009</c:v>
                      </c:pt>
                      <c:pt idx="19">
                        <c:v>10.954565347999999</c:v>
                      </c:pt>
                      <c:pt idx="20">
                        <c:v>11.869212433</c:v>
                      </c:pt>
                      <c:pt idx="21">
                        <c:v>11.704533011000001</c:v>
                      </c:pt>
                      <c:pt idx="22">
                        <c:v>12.186801098</c:v>
                      </c:pt>
                      <c:pt idx="23">
                        <c:v>12.921125109</c:v>
                      </c:pt>
                      <c:pt idx="24">
                        <c:v>14.822658791</c:v>
                      </c:pt>
                      <c:pt idx="25">
                        <c:v>13.816176263999999</c:v>
                      </c:pt>
                      <c:pt idx="26">
                        <c:v>14.644140109</c:v>
                      </c:pt>
                      <c:pt idx="27">
                        <c:v>15.112809348000001</c:v>
                      </c:pt>
                    </c:numCache>
                  </c:numRef>
                </c:yVal>
                <c:smooth val="0"/>
              </c15:ser>
            </c15:filteredScatterSeries>
            <c15:filteredScatterSeries>
              <c15:ser>
                <c:idx val="7"/>
                <c:order val="7"/>
                <c:tx>
                  <c:v>net storage builds</c:v>
                </c:tx>
                <c:marker>
                  <c:symbol val="none"/>
                </c:marker>
                <c:xVal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'26'!$N$29:$N$56</c15:sqref>
                        </c15:formulaRef>
                      </c:ext>
                    </c:extLst>
                    <c:numCache>
                      <c:formatCode>0.00</c:formatCode>
                      <c:ptCount val="28"/>
                    </c:numCache>
                  </c:numRef>
                </c:yVal>
                <c:smooth val="0"/>
              </c15:ser>
            </c15:filteredScatterSeries>
          </c:ext>
        </c:extLst>
      </c:scatterChart>
      <c:catAx>
        <c:axId val="508884848"/>
        <c:scaling>
          <c:orientation val="minMax"/>
        </c:scaling>
        <c:delete val="0"/>
        <c:axPos val="b"/>
        <c:numFmt formatCode="yyyy" sourceLinked="0"/>
        <c:majorTickMark val="out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800" baseline="0"/>
            </a:pPr>
            <a:endParaRPr lang="en-US"/>
          </a:p>
        </c:txPr>
        <c:crossAx val="508885408"/>
        <c:crosses val="autoZero"/>
        <c:auto val="0"/>
        <c:lblAlgn val="ctr"/>
        <c:lblOffset val="130"/>
        <c:tickLblSkip val="4"/>
        <c:tickMarkSkip val="4"/>
        <c:noMultiLvlLbl val="0"/>
      </c:catAx>
      <c:valAx>
        <c:axId val="508885408"/>
        <c:scaling>
          <c:orientation val="minMax"/>
          <c:max val="125"/>
          <c:min val="-25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08884848"/>
        <c:crosses val="autoZero"/>
        <c:crossBetween val="between"/>
        <c:majorUnit val="25"/>
      </c:valAx>
      <c:spPr>
        <a:ln>
          <a:solidFill>
            <a:schemeClr val="bg1">
              <a:lumMod val="7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176545640128317E-2"/>
          <c:y val="0.14470191226096737"/>
          <c:w val="0.73481590842811306"/>
          <c:h val="0.7114438820147481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'27'!$B$26</c:f>
              <c:strCache>
                <c:ptCount val="1"/>
                <c:pt idx="0">
                  <c:v>pipeline imports</c:v>
                </c:pt>
              </c:strCache>
            </c:strRef>
          </c:tx>
          <c:spPr>
            <a:solidFill>
              <a:schemeClr val="accent5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'27'!$C$25:$G$25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'27'!$C$26:$G$26</c:f>
              <c:numCache>
                <c:formatCode>0.0</c:formatCode>
                <c:ptCount val="5"/>
                <c:pt idx="0">
                  <c:v>7.9720594179999997</c:v>
                </c:pt>
                <c:pt idx="1">
                  <c:v>8.1206433562000004</c:v>
                </c:pt>
                <c:pt idx="2">
                  <c:v>7.7042093451999998</c:v>
                </c:pt>
                <c:pt idx="3">
                  <c:v>7.3816611616000003</c:v>
                </c:pt>
                <c:pt idx="4">
                  <c:v>7.1736989781</c:v>
                </c:pt>
              </c:numCache>
            </c:numRef>
          </c:val>
        </c:ser>
        <c:ser>
          <c:idx val="2"/>
          <c:order val="1"/>
          <c:tx>
            <c:strRef>
              <c:f>'27'!$B$27</c:f>
              <c:strCache>
                <c:ptCount val="1"/>
                <c:pt idx="0">
                  <c:v>LNG imports</c:v>
                </c:pt>
              </c:strCache>
            </c:strRef>
          </c:tx>
          <c:spPr>
            <a:solidFill>
              <a:schemeClr val="accent5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'27'!$C$25:$G$25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'27'!$C$27:$G$27</c:f>
              <c:numCache>
                <c:formatCode>0.0</c:formatCode>
                <c:ptCount val="5"/>
                <c:pt idx="0">
                  <c:v>0.24144010929000001</c:v>
                </c:pt>
                <c:pt idx="1">
                  <c:v>0.21372901095999999</c:v>
                </c:pt>
                <c:pt idx="2">
                  <c:v>0.20945425478999999</c:v>
                </c:pt>
                <c:pt idx="3">
                  <c:v>0.16657997057999999</c:v>
                </c:pt>
                <c:pt idx="4">
                  <c:v>0.19862602459000001</c:v>
                </c:pt>
              </c:numCache>
            </c:numRef>
          </c:val>
        </c:ser>
        <c:ser>
          <c:idx val="3"/>
          <c:order val="2"/>
          <c:tx>
            <c:strRef>
              <c:f>'27'!$B$28</c:f>
              <c:strCache>
                <c:ptCount val="1"/>
                <c:pt idx="0">
                  <c:v>pipeline exports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'27'!$C$25:$G$25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'27'!$C$28:$G$28</c:f>
              <c:numCache>
                <c:formatCode>0.0</c:formatCode>
                <c:ptCount val="5"/>
                <c:pt idx="0">
                  <c:v>-5.8705115519</c:v>
                </c:pt>
                <c:pt idx="1">
                  <c:v>-6.7405887699000004</c:v>
                </c:pt>
                <c:pt idx="2">
                  <c:v>-6.9158895150999999</c:v>
                </c:pt>
                <c:pt idx="3">
                  <c:v>-7.564714811</c:v>
                </c:pt>
                <c:pt idx="4">
                  <c:v>-8.2156056584999995</c:v>
                </c:pt>
              </c:numCache>
            </c:numRef>
          </c:val>
        </c:ser>
        <c:ser>
          <c:idx val="4"/>
          <c:order val="3"/>
          <c:tx>
            <c:strRef>
              <c:f>'27'!$B$29</c:f>
              <c:strCache>
                <c:ptCount val="1"/>
                <c:pt idx="0">
                  <c:v>LNG exports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'27'!$C$29:$G$29</c:f>
              <c:numCache>
                <c:formatCode>0.0</c:formatCode>
                <c:ptCount val="5"/>
                <c:pt idx="0">
                  <c:v>-0.51049440164000004</c:v>
                </c:pt>
                <c:pt idx="1">
                  <c:v>-1.9384710110000001</c:v>
                </c:pt>
                <c:pt idx="2">
                  <c:v>-2.9674461699000001</c:v>
                </c:pt>
                <c:pt idx="3">
                  <c:v>-4.6086293479</c:v>
                </c:pt>
                <c:pt idx="4">
                  <c:v>-6.3848678271999999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08891008"/>
        <c:axId val="508891568"/>
      </c:barChart>
      <c:lineChart>
        <c:grouping val="standard"/>
        <c:varyColors val="0"/>
        <c:ser>
          <c:idx val="0"/>
          <c:order val="4"/>
          <c:tx>
            <c:strRef>
              <c:f>'27'!$B$30</c:f>
              <c:strCache>
                <c:ptCount val="1"/>
                <c:pt idx="0">
                  <c:v>net trade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ash"/>
            <c:size val="5"/>
            <c:spPr>
              <a:solidFill>
                <a:schemeClr val="accent1"/>
              </a:solidFill>
              <a:ln w="38100">
                <a:solidFill>
                  <a:schemeClr val="bg1">
                    <a:lumMod val="65000"/>
                  </a:schemeClr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3.8217592592592615E-2"/>
                  <c:y val="-0.1785714285714286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3.5902777777777818E-2"/>
                  <c:y val="0.24206349206349206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3.8205927384077076E-2"/>
                  <c:y val="0.22619047619047611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3.8205927384076993E-2"/>
                  <c:y val="0.22619047619047619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-4.0520742198891888E-2"/>
                  <c:y val="0.21825396825396826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l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'27'!$C$30:$G$30</c:f>
              <c:numCache>
                <c:formatCode>0.0</c:formatCode>
                <c:ptCount val="5"/>
                <c:pt idx="0">
                  <c:v>1.832493573749999</c:v>
                </c:pt>
                <c:pt idx="1">
                  <c:v>-0.34468741374000023</c:v>
                </c:pt>
                <c:pt idx="2">
                  <c:v>-1.9696720850100005</c:v>
                </c:pt>
                <c:pt idx="3">
                  <c:v>-4.6251030267199997</c:v>
                </c:pt>
                <c:pt idx="4">
                  <c:v>-7.2281484830099991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8891008"/>
        <c:axId val="508891568"/>
      </c:lineChart>
      <c:scatterChart>
        <c:scatterStyle val="lineMarker"/>
        <c:varyColors val="0"/>
        <c:ser>
          <c:idx val="5"/>
          <c:order val="5"/>
          <c:tx>
            <c:strRef>
              <c:f>'27'!$C$42</c:f>
              <c:strCache>
                <c:ptCount val="1"/>
                <c:pt idx="0">
                  <c:v>Forecast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dPt>
            <c:idx val="1"/>
            <c:marker>
              <c:symbol val="circle"/>
              <c:size val="5"/>
              <c:spPr>
                <a:solidFill>
                  <a:schemeClr val="accent6"/>
                </a:solidFill>
                <a:ln w="9525">
                  <a:solidFill>
                    <a:schemeClr val="accent6"/>
                  </a:solidFill>
                </a:ln>
                <a:effectLst/>
              </c:spPr>
            </c:marker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  <a:round/>
              </a:ln>
              <a:effectLst/>
            </c:spPr>
          </c:dPt>
          <c:xVal>
            <c:numRef>
              <c:f>'27'!$B$43:$B$44</c:f>
              <c:numCache>
                <c:formatCode>General</c:formatCode>
                <c:ptCount val="2"/>
                <c:pt idx="0">
                  <c:v>3.5</c:v>
                </c:pt>
                <c:pt idx="1">
                  <c:v>3.5</c:v>
                </c:pt>
              </c:numCache>
            </c:numRef>
          </c:xVal>
          <c:yVal>
            <c:numRef>
              <c:f>'27'!$C$43:$C$44</c:f>
              <c:numCache>
                <c:formatCode>0.00</c:formatCode>
                <c:ptCount val="2"/>
                <c:pt idx="0">
                  <c:v>-2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8892688"/>
        <c:axId val="508892128"/>
      </c:scatterChart>
      <c:dateAx>
        <c:axId val="5088910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cross"/>
        <c:minorTickMark val="none"/>
        <c:tickLblPos val="low"/>
        <c:spPr>
          <a:solidFill>
            <a:schemeClr val="bg1"/>
          </a:solidFill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508891568"/>
        <c:crosses val="autoZero"/>
        <c:auto val="0"/>
        <c:lblOffset val="100"/>
        <c:baseTimeUnit val="days"/>
      </c:dateAx>
      <c:valAx>
        <c:axId val="508891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508891008"/>
        <c:crosses val="autoZero"/>
        <c:crossBetween val="between"/>
      </c:valAx>
      <c:valAx>
        <c:axId val="508892128"/>
        <c:scaling>
          <c:orientation val="minMax"/>
          <c:max val="0.60000000000000009"/>
          <c:min val="-1.2"/>
        </c:scaling>
        <c:delete val="0"/>
        <c:axPos val="r"/>
        <c:numFmt formatCode="0.00" sourceLinked="1"/>
        <c:majorTickMark val="none"/>
        <c:minorTickMark val="none"/>
        <c:tickLblPos val="none"/>
        <c:spPr>
          <a:noFill/>
          <a:ln>
            <a:solidFill>
              <a:schemeClr val="bg1">
                <a:lumMod val="8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508892688"/>
        <c:crosses val="max"/>
        <c:crossBetween val="midCat"/>
      </c:valAx>
      <c:valAx>
        <c:axId val="50889268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08892128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00" baseline="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7334682123067955E-2"/>
          <c:y val="0.21747010790317878"/>
          <c:w val="0.85944262175561392"/>
          <c:h val="0.57789734616506261"/>
        </c:manualLayout>
      </c:layout>
      <c:barChart>
        <c:barDir val="col"/>
        <c:grouping val="clustered"/>
        <c:varyColors val="0"/>
        <c:ser>
          <c:idx val="3"/>
          <c:order val="1"/>
          <c:tx>
            <c:v>Deviation from average</c:v>
          </c:tx>
          <c:spPr>
            <a:solidFill>
              <a:schemeClr val="accent3"/>
            </a:solidFill>
          </c:spPr>
          <c:invertIfNegative val="0"/>
          <c:cat>
            <c:numRef>
              <c:f>'28'!$A$29:$A$112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'28'!$G$29:$G$112</c:f>
              <c:numCache>
                <c:formatCode>0.0%</c:formatCode>
                <c:ptCount val="84"/>
                <c:pt idx="0">
                  <c:v>-0.20013852084535944</c:v>
                </c:pt>
                <c:pt idx="1">
                  <c:v>-0.36237515701681855</c:v>
                </c:pt>
                <c:pt idx="2">
                  <c:v>-0.48154251186910912</c:v>
                </c:pt>
                <c:pt idx="3">
                  <c:v>-0.42189562591651919</c:v>
                </c:pt>
                <c:pt idx="4">
                  <c:v>-0.31357517173657934</c:v>
                </c:pt>
                <c:pt idx="5">
                  <c:v>-0.22509137119308598</c:v>
                </c:pt>
                <c:pt idx="6">
                  <c:v>-0.14761294588228302</c:v>
                </c:pt>
                <c:pt idx="7">
                  <c:v>-9.6363247874686087E-2</c:v>
                </c:pt>
                <c:pt idx="8">
                  <c:v>-6.395573317039327E-2</c:v>
                </c:pt>
                <c:pt idx="9">
                  <c:v>-3.5421953251789762E-2</c:v>
                </c:pt>
                <c:pt idx="10">
                  <c:v>-5.1759437238639405E-2</c:v>
                </c:pt>
                <c:pt idx="11">
                  <c:v>-8.8103933700190984E-3</c:v>
                </c:pt>
                <c:pt idx="12">
                  <c:v>2.2928906428298923E-4</c:v>
                </c:pt>
                <c:pt idx="13">
                  <c:v>-0.11499476079244875</c:v>
                </c:pt>
                <c:pt idx="14">
                  <c:v>-0.11012614946181554</c:v>
                </c:pt>
                <c:pt idx="15">
                  <c:v>-2.7934826508512756E-2</c:v>
                </c:pt>
                <c:pt idx="16">
                  <c:v>1.4259528347000838E-2</c:v>
                </c:pt>
                <c:pt idx="17">
                  <c:v>2.2611230816763417E-2</c:v>
                </c:pt>
                <c:pt idx="18">
                  <c:v>3.8654111721734496E-2</c:v>
                </c:pt>
                <c:pt idx="19">
                  <c:v>5.8105412743663765E-2</c:v>
                </c:pt>
                <c:pt idx="20">
                  <c:v>6.147533111335024E-2</c:v>
                </c:pt>
                <c:pt idx="21">
                  <c:v>6.0036121495312011E-2</c:v>
                </c:pt>
                <c:pt idx="22">
                  <c:v>8.6581655069203789E-2</c:v>
                </c:pt>
                <c:pt idx="23">
                  <c:v>0.15697888584025588</c:v>
                </c:pt>
                <c:pt idx="24">
                  <c:v>0.22086204710007928</c:v>
                </c:pt>
                <c:pt idx="25">
                  <c:v>0.34662087053737478</c:v>
                </c:pt>
                <c:pt idx="26">
                  <c:v>0.5036010997242224</c:v>
                </c:pt>
                <c:pt idx="27">
                  <c:v>0.43420713807488265</c:v>
                </c:pt>
                <c:pt idx="28">
                  <c:v>0.31536925315695896</c:v>
                </c:pt>
                <c:pt idx="29">
                  <c:v>0.2310717852154478</c:v>
                </c:pt>
                <c:pt idx="30">
                  <c:v>0.17848723667969191</c:v>
                </c:pt>
                <c:pt idx="31">
                  <c:v>0.12328781700017322</c:v>
                </c:pt>
                <c:pt idx="32">
                  <c:v>8.8226325732488453E-2</c:v>
                </c:pt>
                <c:pt idx="33">
                  <c:v>7.8977750066657526E-2</c:v>
                </c:pt>
                <c:pt idx="34">
                  <c:v>0.10035035061348574</c:v>
                </c:pt>
                <c:pt idx="35">
                  <c:v>4.0326543759427347E-2</c:v>
                </c:pt>
                <c:pt idx="36">
                  <c:v>8.9583461801139963E-2</c:v>
                </c:pt>
                <c:pt idx="37">
                  <c:v>0.24196371450250909</c:v>
                </c:pt>
                <c:pt idx="38">
                  <c:v>0.24729752726541743</c:v>
                </c:pt>
                <c:pt idx="39">
                  <c:v>0.24212911637387724</c:v>
                </c:pt>
                <c:pt idx="40">
                  <c:v>0.16470596895473766</c:v>
                </c:pt>
                <c:pt idx="41">
                  <c:v>0.12318059386677382</c:v>
                </c:pt>
                <c:pt idx="42">
                  <c:v>8.4727906935941455E-2</c:v>
                </c:pt>
                <c:pt idx="43">
                  <c:v>6.0803203218991353E-2</c:v>
                </c:pt>
                <c:pt idx="44">
                  <c:v>4.7714638983313629E-2</c:v>
                </c:pt>
                <c:pt idx="45">
                  <c:v>2.6214435239710898E-2</c:v>
                </c:pt>
                <c:pt idx="46">
                  <c:v>2.6381417244519811E-2</c:v>
                </c:pt>
                <c:pt idx="47">
                  <c:v>-4.3084954754650684E-2</c:v>
                </c:pt>
                <c:pt idx="48">
                  <c:v>-0.11053627712014258</c:v>
                </c:pt>
                <c:pt idx="49">
                  <c:v>-0.11121466723061646</c:v>
                </c:pt>
                <c:pt idx="50">
                  <c:v>-0.15922996565871506</c:v>
                </c:pt>
                <c:pt idx="51">
                  <c:v>-0.22650580202372861</c:v>
                </c:pt>
                <c:pt idx="52">
                  <c:v>-0.18075957872211812</c:v>
                </c:pt>
                <c:pt idx="53">
                  <c:v>-0.15177223870589918</c:v>
                </c:pt>
                <c:pt idx="54">
                  <c:v>-0.15425630945508517</c:v>
                </c:pt>
                <c:pt idx="55">
                  <c:v>-0.14583318508814191</c:v>
                </c:pt>
                <c:pt idx="56">
                  <c:v>-0.13346056265875883</c:v>
                </c:pt>
                <c:pt idx="57">
                  <c:v>-0.12980635354989101</c:v>
                </c:pt>
                <c:pt idx="58">
                  <c:v>-0.16155398568857016</c:v>
                </c:pt>
                <c:pt idx="59">
                  <c:v>-0.145410081475013</c:v>
                </c:pt>
                <c:pt idx="60">
                  <c:v>-0.17166146728712395</c:v>
                </c:pt>
                <c:pt idx="61">
                  <c:v>-0.2425221736441292</c:v>
                </c:pt>
                <c:pt idx="62">
                  <c:v>-0.28361476947385977</c:v>
                </c:pt>
                <c:pt idx="63">
                  <c:v>-0.15486049934539192</c:v>
                </c:pt>
                <c:pt idx="64">
                  <c:v>-9.9539901349911197E-2</c:v>
                </c:pt>
                <c:pt idx="65">
                  <c:v>-4.9385652663191837E-2</c:v>
                </c:pt>
                <c:pt idx="66">
                  <c:v>-3.6147569402638635E-2</c:v>
                </c:pt>
                <c:pt idx="67">
                  <c:v>-2.4588032183644803E-2</c:v>
                </c:pt>
                <c:pt idx="68">
                  <c:v>2.9871448314315874E-3</c:v>
                </c:pt>
                <c:pt idx="69">
                  <c:v>1.9661337319202943E-2</c:v>
                </c:pt>
                <c:pt idx="70">
                  <c:v>3.8368668991416444E-2</c:v>
                </c:pt>
                <c:pt idx="71">
                  <c:v>3.804453910163863E-2</c:v>
                </c:pt>
                <c:pt idx="72">
                  <c:v>5.8843020179930816E-2</c:v>
                </c:pt>
                <c:pt idx="73">
                  <c:v>7.8306492579029108E-2</c:v>
                </c:pt>
                <c:pt idx="74">
                  <c:v>0.10514761261366412</c:v>
                </c:pt>
                <c:pt idx="75">
                  <c:v>0.12716583135234161</c:v>
                </c:pt>
                <c:pt idx="76">
                  <c:v>0.13186768939979832</c:v>
                </c:pt>
                <c:pt idx="77">
                  <c:v>0.12542748982733798</c:v>
                </c:pt>
                <c:pt idx="78">
                  <c:v>0.11736118850751009</c:v>
                </c:pt>
                <c:pt idx="79">
                  <c:v>9.470168312748628E-2</c:v>
                </c:pt>
                <c:pt idx="80">
                  <c:v>9.2292091572924173E-2</c:v>
                </c:pt>
                <c:pt idx="81">
                  <c:v>7.6968341311991928E-2</c:v>
                </c:pt>
                <c:pt idx="82">
                  <c:v>7.8849060021373818E-2</c:v>
                </c:pt>
                <c:pt idx="83">
                  <c:v>8.0870307099388361E-2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508896608"/>
        <c:axId val="508897168"/>
      </c:barChart>
      <c:scatterChart>
        <c:scatterStyle val="lineMarker"/>
        <c:varyColors val="0"/>
        <c:ser>
          <c:idx val="4"/>
          <c:order val="0"/>
          <c:tx>
            <c:strRef>
              <c:f>'28'!$B$121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dPt>
            <c:idx val="1"/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</a:ln>
            </c:spPr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6213910761154857E-3"/>
                  <c:y val="7.577646544181973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900" baseline="0"/>
                  </a:pPr>
                  <a:endParaRPr lang="en-US"/>
                </a:p>
              </c:txPr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1706018518518518"/>
                      <c:h val="0.14351851851851852"/>
                    </c:manualLayout>
                  </c15:layout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'28'!$A$122:$A$123</c:f>
              <c:numCache>
                <c:formatCode>General</c:formatCode>
                <c:ptCount val="2"/>
                <c:pt idx="0">
                  <c:v>69</c:v>
                </c:pt>
                <c:pt idx="1">
                  <c:v>69</c:v>
                </c:pt>
              </c:numCache>
            </c:numRef>
          </c:xVal>
          <c:yVal>
            <c:numRef>
              <c:f>'28'!$B$122:$B$123</c:f>
              <c:numCache>
                <c:formatCode>0%</c:formatCode>
                <c:ptCount val="2"/>
                <c:pt idx="0">
                  <c:v>-0.5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8898288"/>
        <c:axId val="508897728"/>
      </c:scatterChart>
      <c:catAx>
        <c:axId val="508896608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1"/>
        <c:majorTickMark val="cross"/>
        <c:minorTickMark val="none"/>
        <c:tickLblPos val="none"/>
        <c:crossAx val="508897168"/>
        <c:crossesAt val="0"/>
        <c:auto val="0"/>
        <c:lblAlgn val="ctr"/>
        <c:lblOffset val="100"/>
        <c:tickLblSkip val="12"/>
        <c:tickMarkSkip val="12"/>
        <c:noMultiLvlLbl val="0"/>
      </c:catAx>
      <c:valAx>
        <c:axId val="508897168"/>
        <c:scaling>
          <c:orientation val="minMax"/>
          <c:max val="0.5"/>
          <c:min val="-0.5"/>
        </c:scaling>
        <c:delete val="1"/>
        <c:axPos val="r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crossAx val="508896608"/>
        <c:crosses val="max"/>
        <c:crossBetween val="between"/>
        <c:majorUnit val="0.25"/>
      </c:valAx>
      <c:valAx>
        <c:axId val="508897728"/>
        <c:scaling>
          <c:orientation val="minMax"/>
          <c:max val="0.5"/>
          <c:min val="-0.5"/>
        </c:scaling>
        <c:delete val="0"/>
        <c:axPos val="l"/>
        <c:numFmt formatCode="0%" sourceLinked="1"/>
        <c:majorTickMark val="none"/>
        <c:minorTickMark val="none"/>
        <c:tickLblPos val="nextTo"/>
        <c:spPr>
          <a:ln>
            <a:noFill/>
          </a:ln>
        </c:spPr>
        <c:crossAx val="508898288"/>
        <c:crosses val="autoZero"/>
        <c:crossBetween val="midCat"/>
        <c:majorUnit val="0.25"/>
      </c:valAx>
      <c:valAx>
        <c:axId val="508898288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08897728"/>
        <c:crosses val="max"/>
        <c:crossBetween val="midCat"/>
      </c:valAx>
      <c:spPr>
        <a:noFill/>
        <a:ln w="9525">
          <a:solidFill>
            <a:schemeClr val="bg1">
              <a:lumMod val="85000"/>
            </a:schemeClr>
          </a:solidFill>
        </a:ln>
      </c:spPr>
    </c:plotArea>
    <c:plotVisOnly val="1"/>
    <c:dispBlanksAs val="zero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516215292585037E-2"/>
          <c:y val="0.21420713035870512"/>
          <c:w val="0.85497678626716767"/>
          <c:h val="0.66787620297462813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'28'!$A$29:$A$112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'28'!$C$29:$C$112</c:f>
              <c:numCache>
                <c:formatCode>0.0</c:formatCode>
                <c:ptCount val="84"/>
                <c:pt idx="0">
                  <c:v>1924.922</c:v>
                </c:pt>
                <c:pt idx="1">
                  <c:v>1199.9870000000001</c:v>
                </c:pt>
                <c:pt idx="2">
                  <c:v>857.31</c:v>
                </c:pt>
                <c:pt idx="3">
                  <c:v>1066.3800000000001</c:v>
                </c:pt>
                <c:pt idx="4">
                  <c:v>1547.944</c:v>
                </c:pt>
                <c:pt idx="5">
                  <c:v>2005.4749999999999</c:v>
                </c:pt>
                <c:pt idx="6">
                  <c:v>2381.2689999999998</c:v>
                </c:pt>
                <c:pt idx="7">
                  <c:v>2616.8409999999999</c:v>
                </c:pt>
                <c:pt idx="8">
                  <c:v>2950.3679999999999</c:v>
                </c:pt>
                <c:pt idx="9">
                  <c:v>3236.2539999999999</c:v>
                </c:pt>
                <c:pt idx="10">
                  <c:v>3030.0790000000002</c:v>
                </c:pt>
                <c:pt idx="11">
                  <c:v>2708.3180000000002</c:v>
                </c:pt>
                <c:pt idx="12">
                  <c:v>1924.922</c:v>
                </c:pt>
                <c:pt idx="13">
                  <c:v>1199.9870000000001</c:v>
                </c:pt>
                <c:pt idx="14">
                  <c:v>857.31</c:v>
                </c:pt>
                <c:pt idx="15">
                  <c:v>1066.3800000000001</c:v>
                </c:pt>
                <c:pt idx="16">
                  <c:v>1547.944</c:v>
                </c:pt>
                <c:pt idx="17">
                  <c:v>2005.4749999999999</c:v>
                </c:pt>
                <c:pt idx="18">
                  <c:v>2381.2689999999998</c:v>
                </c:pt>
                <c:pt idx="19">
                  <c:v>2616.8409999999999</c:v>
                </c:pt>
                <c:pt idx="20">
                  <c:v>2950.3679999999999</c:v>
                </c:pt>
                <c:pt idx="21">
                  <c:v>3236.2539999999999</c:v>
                </c:pt>
                <c:pt idx="22">
                  <c:v>3030.0790000000002</c:v>
                </c:pt>
                <c:pt idx="23">
                  <c:v>2708.3180000000002</c:v>
                </c:pt>
                <c:pt idx="24">
                  <c:v>1924.922</c:v>
                </c:pt>
                <c:pt idx="25">
                  <c:v>1199.9870000000001</c:v>
                </c:pt>
                <c:pt idx="26">
                  <c:v>857.31</c:v>
                </c:pt>
                <c:pt idx="27">
                  <c:v>1066.3800000000001</c:v>
                </c:pt>
                <c:pt idx="28">
                  <c:v>1547.944</c:v>
                </c:pt>
                <c:pt idx="29">
                  <c:v>2005.4749999999999</c:v>
                </c:pt>
                <c:pt idx="30">
                  <c:v>2381.2689999999998</c:v>
                </c:pt>
                <c:pt idx="31">
                  <c:v>2616.8409999999999</c:v>
                </c:pt>
                <c:pt idx="32">
                  <c:v>2950.3679999999999</c:v>
                </c:pt>
                <c:pt idx="33">
                  <c:v>3236.2539999999999</c:v>
                </c:pt>
                <c:pt idx="34">
                  <c:v>3030.0790000000002</c:v>
                </c:pt>
                <c:pt idx="35">
                  <c:v>2708.3180000000002</c:v>
                </c:pt>
                <c:pt idx="36">
                  <c:v>1924.922</c:v>
                </c:pt>
                <c:pt idx="37">
                  <c:v>1199.9870000000001</c:v>
                </c:pt>
                <c:pt idx="38">
                  <c:v>857.31</c:v>
                </c:pt>
                <c:pt idx="39">
                  <c:v>1066.3800000000001</c:v>
                </c:pt>
                <c:pt idx="40">
                  <c:v>1547.944</c:v>
                </c:pt>
                <c:pt idx="41">
                  <c:v>2005.4749999999999</c:v>
                </c:pt>
                <c:pt idx="42">
                  <c:v>2381.2689999999998</c:v>
                </c:pt>
                <c:pt idx="43">
                  <c:v>2616.8409999999999</c:v>
                </c:pt>
                <c:pt idx="44">
                  <c:v>2950.3679999999999</c:v>
                </c:pt>
                <c:pt idx="45">
                  <c:v>3236.2539999999999</c:v>
                </c:pt>
                <c:pt idx="46">
                  <c:v>3030.0790000000002</c:v>
                </c:pt>
                <c:pt idx="47">
                  <c:v>2708.3180000000002</c:v>
                </c:pt>
                <c:pt idx="48">
                  <c:v>1924.922</c:v>
                </c:pt>
                <c:pt idx="49">
                  <c:v>1199.9870000000001</c:v>
                </c:pt>
                <c:pt idx="50">
                  <c:v>857.31</c:v>
                </c:pt>
                <c:pt idx="51">
                  <c:v>1066.3800000000001</c:v>
                </c:pt>
                <c:pt idx="52">
                  <c:v>1547.944</c:v>
                </c:pt>
                <c:pt idx="53">
                  <c:v>2005.4749999999999</c:v>
                </c:pt>
                <c:pt idx="54">
                  <c:v>2381.2689999999998</c:v>
                </c:pt>
                <c:pt idx="55">
                  <c:v>2616.8409999999999</c:v>
                </c:pt>
                <c:pt idx="56">
                  <c:v>2950.3679999999999</c:v>
                </c:pt>
                <c:pt idx="57">
                  <c:v>3236.2539999999999</c:v>
                </c:pt>
                <c:pt idx="58">
                  <c:v>3030.0790000000002</c:v>
                </c:pt>
                <c:pt idx="59">
                  <c:v>2708.3180000000002</c:v>
                </c:pt>
                <c:pt idx="60">
                  <c:v>1924.922</c:v>
                </c:pt>
                <c:pt idx="61">
                  <c:v>1199.9870000000001</c:v>
                </c:pt>
                <c:pt idx="62">
                  <c:v>857.31</c:v>
                </c:pt>
                <c:pt idx="63">
                  <c:v>1066.3800000000001</c:v>
                </c:pt>
                <c:pt idx="64">
                  <c:v>1547.944</c:v>
                </c:pt>
                <c:pt idx="65">
                  <c:v>2005.4749999999999</c:v>
                </c:pt>
                <c:pt idx="66">
                  <c:v>2381.2689999999998</c:v>
                </c:pt>
                <c:pt idx="67">
                  <c:v>2616.8409999999999</c:v>
                </c:pt>
                <c:pt idx="68">
                  <c:v>2950.3679999999999</c:v>
                </c:pt>
                <c:pt idx="69">
                  <c:v>3236.2539999999999</c:v>
                </c:pt>
                <c:pt idx="70">
                  <c:v>3030.0790000000002</c:v>
                </c:pt>
                <c:pt idx="71">
                  <c:v>2708.3180000000002</c:v>
                </c:pt>
                <c:pt idx="72">
                  <c:v>1924.922</c:v>
                </c:pt>
                <c:pt idx="73">
                  <c:v>1199.9870000000001</c:v>
                </c:pt>
                <c:pt idx="74">
                  <c:v>857.31</c:v>
                </c:pt>
                <c:pt idx="75">
                  <c:v>1066.3800000000001</c:v>
                </c:pt>
                <c:pt idx="76">
                  <c:v>1547.944</c:v>
                </c:pt>
                <c:pt idx="77">
                  <c:v>2005.4749999999999</c:v>
                </c:pt>
                <c:pt idx="78">
                  <c:v>2381.2689999999998</c:v>
                </c:pt>
                <c:pt idx="79">
                  <c:v>2616.8409999999999</c:v>
                </c:pt>
                <c:pt idx="80">
                  <c:v>2950.3679999999999</c:v>
                </c:pt>
                <c:pt idx="81">
                  <c:v>3236.2539999999999</c:v>
                </c:pt>
                <c:pt idx="82">
                  <c:v>3030.0790000000002</c:v>
                </c:pt>
                <c:pt idx="83">
                  <c:v>2708.3180000000002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</c:spPr>
          <c:cat>
            <c:numRef>
              <c:f>'28'!$A$29:$A$112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'28'!$E$29:$E$112</c:f>
              <c:numCache>
                <c:formatCode>0.0</c:formatCode>
                <c:ptCount val="84"/>
                <c:pt idx="0">
                  <c:v>1013.1669999999999</c:v>
                </c:pt>
                <c:pt idx="1">
                  <c:v>1334.3049999999998</c:v>
                </c:pt>
                <c:pt idx="2">
                  <c:v>1629.0120000000002</c:v>
                </c:pt>
                <c:pt idx="3">
                  <c:v>1579.1799999999998</c:v>
                </c:pt>
                <c:pt idx="4">
                  <c:v>1418.3209999999999</c:v>
                </c:pt>
                <c:pt idx="5">
                  <c:v>1180.5570000000002</c:v>
                </c:pt>
                <c:pt idx="6">
                  <c:v>936.87000000000035</c:v>
                </c:pt>
                <c:pt idx="7">
                  <c:v>824.48399999999992</c:v>
                </c:pt>
                <c:pt idx="8">
                  <c:v>754.79300000000012</c:v>
                </c:pt>
                <c:pt idx="9">
                  <c:v>776.46900000000005</c:v>
                </c:pt>
                <c:pt idx="10">
                  <c:v>946.50199999999995</c:v>
                </c:pt>
                <c:pt idx="11">
                  <c:v>958.31399999999985</c:v>
                </c:pt>
                <c:pt idx="12">
                  <c:v>1013.1669999999999</c:v>
                </c:pt>
                <c:pt idx="13">
                  <c:v>1334.3049999999998</c:v>
                </c:pt>
                <c:pt idx="14">
                  <c:v>1629.0120000000002</c:v>
                </c:pt>
                <c:pt idx="15">
                  <c:v>1579.1799999999998</c:v>
                </c:pt>
                <c:pt idx="16">
                  <c:v>1418.3209999999999</c:v>
                </c:pt>
                <c:pt idx="17">
                  <c:v>1180.5570000000002</c:v>
                </c:pt>
                <c:pt idx="18">
                  <c:v>936.87000000000035</c:v>
                </c:pt>
                <c:pt idx="19">
                  <c:v>824.48399999999992</c:v>
                </c:pt>
                <c:pt idx="20">
                  <c:v>754.79300000000012</c:v>
                </c:pt>
                <c:pt idx="21">
                  <c:v>776.46900000000005</c:v>
                </c:pt>
                <c:pt idx="22">
                  <c:v>946.50199999999995</c:v>
                </c:pt>
                <c:pt idx="23">
                  <c:v>958.31399999999985</c:v>
                </c:pt>
                <c:pt idx="24">
                  <c:v>1013.1669999999999</c:v>
                </c:pt>
                <c:pt idx="25">
                  <c:v>1334.3049999999998</c:v>
                </c:pt>
                <c:pt idx="26">
                  <c:v>1629.0120000000002</c:v>
                </c:pt>
                <c:pt idx="27">
                  <c:v>1579.1799999999998</c:v>
                </c:pt>
                <c:pt idx="28">
                  <c:v>1418.3209999999999</c:v>
                </c:pt>
                <c:pt idx="29">
                  <c:v>1180.5570000000002</c:v>
                </c:pt>
                <c:pt idx="30">
                  <c:v>936.87000000000035</c:v>
                </c:pt>
                <c:pt idx="31">
                  <c:v>824.48399999999992</c:v>
                </c:pt>
                <c:pt idx="32">
                  <c:v>754.79300000000012</c:v>
                </c:pt>
                <c:pt idx="33">
                  <c:v>776.46900000000005</c:v>
                </c:pt>
                <c:pt idx="34">
                  <c:v>946.50199999999995</c:v>
                </c:pt>
                <c:pt idx="35">
                  <c:v>958.31399999999985</c:v>
                </c:pt>
                <c:pt idx="36">
                  <c:v>1013.1669999999999</c:v>
                </c:pt>
                <c:pt idx="37">
                  <c:v>1334.3049999999998</c:v>
                </c:pt>
                <c:pt idx="38">
                  <c:v>1629.0120000000002</c:v>
                </c:pt>
                <c:pt idx="39">
                  <c:v>1579.1799999999998</c:v>
                </c:pt>
                <c:pt idx="40">
                  <c:v>1418.3209999999999</c:v>
                </c:pt>
                <c:pt idx="41">
                  <c:v>1180.5570000000002</c:v>
                </c:pt>
                <c:pt idx="42">
                  <c:v>936.87000000000035</c:v>
                </c:pt>
                <c:pt idx="43">
                  <c:v>824.48399999999992</c:v>
                </c:pt>
                <c:pt idx="44">
                  <c:v>754.79300000000012</c:v>
                </c:pt>
                <c:pt idx="45">
                  <c:v>776.46900000000005</c:v>
                </c:pt>
                <c:pt idx="46">
                  <c:v>946.50199999999995</c:v>
                </c:pt>
                <c:pt idx="47">
                  <c:v>958.31399999999985</c:v>
                </c:pt>
                <c:pt idx="48">
                  <c:v>1013.1669999999999</c:v>
                </c:pt>
                <c:pt idx="49">
                  <c:v>1334.3049999999998</c:v>
                </c:pt>
                <c:pt idx="50">
                  <c:v>1629.0120000000002</c:v>
                </c:pt>
                <c:pt idx="51">
                  <c:v>1579.1799999999998</c:v>
                </c:pt>
                <c:pt idx="52">
                  <c:v>1418.3209999999999</c:v>
                </c:pt>
                <c:pt idx="53">
                  <c:v>1180.5570000000002</c:v>
                </c:pt>
                <c:pt idx="54">
                  <c:v>936.87000000000035</c:v>
                </c:pt>
                <c:pt idx="55">
                  <c:v>824.48399999999992</c:v>
                </c:pt>
                <c:pt idx="56">
                  <c:v>754.79300000000012</c:v>
                </c:pt>
                <c:pt idx="57">
                  <c:v>776.46900000000005</c:v>
                </c:pt>
                <c:pt idx="58">
                  <c:v>946.50199999999995</c:v>
                </c:pt>
                <c:pt idx="59">
                  <c:v>958.31399999999985</c:v>
                </c:pt>
                <c:pt idx="60">
                  <c:v>1013.1669999999999</c:v>
                </c:pt>
                <c:pt idx="61">
                  <c:v>1334.3049999999998</c:v>
                </c:pt>
                <c:pt idx="62">
                  <c:v>1629.0120000000002</c:v>
                </c:pt>
                <c:pt idx="63">
                  <c:v>1579.1799999999998</c:v>
                </c:pt>
                <c:pt idx="64">
                  <c:v>1418.3209999999999</c:v>
                </c:pt>
                <c:pt idx="65">
                  <c:v>1180.5570000000002</c:v>
                </c:pt>
                <c:pt idx="66">
                  <c:v>936.87000000000035</c:v>
                </c:pt>
                <c:pt idx="67">
                  <c:v>824.48399999999992</c:v>
                </c:pt>
                <c:pt idx="68">
                  <c:v>754.79300000000012</c:v>
                </c:pt>
                <c:pt idx="69">
                  <c:v>776.46900000000005</c:v>
                </c:pt>
                <c:pt idx="70">
                  <c:v>946.50199999999995</c:v>
                </c:pt>
                <c:pt idx="71">
                  <c:v>958.31399999999985</c:v>
                </c:pt>
                <c:pt idx="72">
                  <c:v>1013.1669999999999</c:v>
                </c:pt>
                <c:pt idx="73">
                  <c:v>1334.3049999999998</c:v>
                </c:pt>
                <c:pt idx="74">
                  <c:v>1629.0120000000002</c:v>
                </c:pt>
                <c:pt idx="75">
                  <c:v>1579.1799999999998</c:v>
                </c:pt>
                <c:pt idx="76">
                  <c:v>1418.3209999999999</c:v>
                </c:pt>
                <c:pt idx="77">
                  <c:v>1180.5570000000002</c:v>
                </c:pt>
                <c:pt idx="78">
                  <c:v>936.87000000000035</c:v>
                </c:pt>
                <c:pt idx="79">
                  <c:v>824.48399999999992</c:v>
                </c:pt>
                <c:pt idx="80">
                  <c:v>754.79300000000012</c:v>
                </c:pt>
                <c:pt idx="81">
                  <c:v>776.46900000000005</c:v>
                </c:pt>
                <c:pt idx="82">
                  <c:v>946.50199999999995</c:v>
                </c:pt>
                <c:pt idx="83">
                  <c:v>958.31399999999985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8903888"/>
        <c:axId val="508904448"/>
      </c:areaChart>
      <c:lineChart>
        <c:grouping val="standard"/>
        <c:varyColors val="0"/>
        <c:ser>
          <c:idx val="0"/>
          <c:order val="0"/>
          <c:tx>
            <c:v>storage level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'28'!$A$29:$A$112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'28'!$B$29:$B$112</c:f>
              <c:numCache>
                <c:formatCode>0.0</c:formatCode>
                <c:ptCount val="84"/>
                <c:pt idx="0">
                  <c:v>1924.922</c:v>
                </c:pt>
                <c:pt idx="1">
                  <c:v>1199.9870000000001</c:v>
                </c:pt>
                <c:pt idx="2">
                  <c:v>857.31</c:v>
                </c:pt>
                <c:pt idx="3">
                  <c:v>1066.3800000000001</c:v>
                </c:pt>
                <c:pt idx="4">
                  <c:v>1547.944</c:v>
                </c:pt>
                <c:pt idx="5">
                  <c:v>2005.4749999999999</c:v>
                </c:pt>
                <c:pt idx="6">
                  <c:v>2399.9740000000002</c:v>
                </c:pt>
                <c:pt idx="7">
                  <c:v>2768.3980000000001</c:v>
                </c:pt>
                <c:pt idx="8">
                  <c:v>3187.0160000000001</c:v>
                </c:pt>
                <c:pt idx="9">
                  <c:v>3587.27</c:v>
                </c:pt>
                <c:pt idx="10">
                  <c:v>3426.8679999999999</c:v>
                </c:pt>
                <c:pt idx="11">
                  <c:v>3141.2220000000002</c:v>
                </c:pt>
                <c:pt idx="12">
                  <c:v>2407.1210000000001</c:v>
                </c:pt>
                <c:pt idx="13">
                  <c:v>1665.548</c:v>
                </c:pt>
                <c:pt idx="14">
                  <c:v>1471.4760000000001</c:v>
                </c:pt>
                <c:pt idx="15">
                  <c:v>1793.086</c:v>
                </c:pt>
                <c:pt idx="16">
                  <c:v>2287.2379999999998</c:v>
                </c:pt>
                <c:pt idx="17">
                  <c:v>2646.5329999999999</c:v>
                </c:pt>
                <c:pt idx="18">
                  <c:v>2924.4259999999999</c:v>
                </c:pt>
                <c:pt idx="19">
                  <c:v>3241.6309999999999</c:v>
                </c:pt>
                <c:pt idx="20">
                  <c:v>3614.08</c:v>
                </c:pt>
                <c:pt idx="21">
                  <c:v>3942.279</c:v>
                </c:pt>
                <c:pt idx="22">
                  <c:v>3926.8220000000001</c:v>
                </c:pt>
                <c:pt idx="23">
                  <c:v>3666.6320000000001</c:v>
                </c:pt>
                <c:pt idx="24">
                  <c:v>2938.0889999999999</c:v>
                </c:pt>
                <c:pt idx="25">
                  <c:v>2534.2919999999999</c:v>
                </c:pt>
                <c:pt idx="26">
                  <c:v>2486.3220000000001</c:v>
                </c:pt>
                <c:pt idx="27">
                  <c:v>2645.56</c:v>
                </c:pt>
                <c:pt idx="28">
                  <c:v>2966.2649999999999</c:v>
                </c:pt>
                <c:pt idx="29">
                  <c:v>3186.0320000000002</c:v>
                </c:pt>
                <c:pt idx="30">
                  <c:v>3318.1390000000001</c:v>
                </c:pt>
                <c:pt idx="31">
                  <c:v>3441.3249999999998</c:v>
                </c:pt>
                <c:pt idx="32">
                  <c:v>3705.1610000000001</c:v>
                </c:pt>
                <c:pt idx="33">
                  <c:v>4012.723</c:v>
                </c:pt>
                <c:pt idx="34">
                  <c:v>3976.5810000000001</c:v>
                </c:pt>
                <c:pt idx="35">
                  <c:v>3296.944</c:v>
                </c:pt>
                <c:pt idx="36">
                  <c:v>2622.1579999999999</c:v>
                </c:pt>
                <c:pt idx="37">
                  <c:v>2337.3310000000001</c:v>
                </c:pt>
                <c:pt idx="38">
                  <c:v>2062.5039999999999</c:v>
                </c:pt>
                <c:pt idx="39">
                  <c:v>2291.25</c:v>
                </c:pt>
                <c:pt idx="40">
                  <c:v>2626.5070000000001</c:v>
                </c:pt>
                <c:pt idx="41">
                  <c:v>2906.808</c:v>
                </c:pt>
                <c:pt idx="42">
                  <c:v>3054.1509999999998</c:v>
                </c:pt>
                <c:pt idx="43">
                  <c:v>3249.8960000000002</c:v>
                </c:pt>
                <c:pt idx="44">
                  <c:v>3567.2280000000001</c:v>
                </c:pt>
                <c:pt idx="45">
                  <c:v>3816.4960000000001</c:v>
                </c:pt>
                <c:pt idx="46">
                  <c:v>3709.2629999999999</c:v>
                </c:pt>
                <c:pt idx="47">
                  <c:v>3032.6010000000001</c:v>
                </c:pt>
                <c:pt idx="48">
                  <c:v>2140.556</c:v>
                </c:pt>
                <c:pt idx="49">
                  <c:v>1672.662</c:v>
                </c:pt>
                <c:pt idx="50">
                  <c:v>1390.279</c:v>
                </c:pt>
                <c:pt idx="51">
                  <c:v>1426.799</c:v>
                </c:pt>
                <c:pt idx="52">
                  <c:v>1847.454</c:v>
                </c:pt>
                <c:pt idx="53">
                  <c:v>2195.2260000000001</c:v>
                </c:pt>
                <c:pt idx="54">
                  <c:v>2381.2689999999998</c:v>
                </c:pt>
                <c:pt idx="55">
                  <c:v>2616.8409999999999</c:v>
                </c:pt>
                <c:pt idx="56">
                  <c:v>2950.3679999999999</c:v>
                </c:pt>
                <c:pt idx="57">
                  <c:v>3236.2539999999999</c:v>
                </c:pt>
                <c:pt idx="58">
                  <c:v>3030.0790000000002</c:v>
                </c:pt>
                <c:pt idx="59">
                  <c:v>2708.3180000000002</c:v>
                </c:pt>
                <c:pt idx="60">
                  <c:v>1993.454</c:v>
                </c:pt>
                <c:pt idx="61">
                  <c:v>1425.546</c:v>
                </c:pt>
                <c:pt idx="62">
                  <c:v>1184.5989999999999</c:v>
                </c:pt>
                <c:pt idx="63">
                  <c:v>1558.9570000000001</c:v>
                </c:pt>
                <c:pt idx="64">
                  <c:v>2030.6110000000001</c:v>
                </c:pt>
                <c:pt idx="65">
                  <c:v>2460.2040000000002</c:v>
                </c:pt>
                <c:pt idx="66">
                  <c:v>2713.8150000000001</c:v>
                </c:pt>
                <c:pt idx="67">
                  <c:v>2988.2898571000001</c:v>
                </c:pt>
                <c:pt idx="68">
                  <c:v>3414.9411429000002</c:v>
                </c:pt>
                <c:pt idx="69">
                  <c:v>3792.125</c:v>
                </c:pt>
                <c:pt idx="70">
                  <c:v>3752.5839999999998</c:v>
                </c:pt>
                <c:pt idx="71">
                  <c:v>3289.712</c:v>
                </c:pt>
                <c:pt idx="72">
                  <c:v>2548.1790000000001</c:v>
                </c:pt>
                <c:pt idx="73">
                  <c:v>2029.3340000000001</c:v>
                </c:pt>
                <c:pt idx="74">
                  <c:v>1827.4480000000001</c:v>
                </c:pt>
                <c:pt idx="75">
                  <c:v>2079.1869999999999</c:v>
                </c:pt>
                <c:pt idx="76">
                  <c:v>2552.4540000000002</c:v>
                </c:pt>
                <c:pt idx="77">
                  <c:v>2912.623</c:v>
                </c:pt>
                <c:pt idx="78">
                  <c:v>3146.0329999999999</c:v>
                </c:pt>
                <c:pt idx="79">
                  <c:v>3353.748</c:v>
                </c:pt>
                <c:pt idx="80">
                  <c:v>3719.0039999999999</c:v>
                </c:pt>
                <c:pt idx="81">
                  <c:v>4005.25</c:v>
                </c:pt>
                <c:pt idx="82">
                  <c:v>3898.877</c:v>
                </c:pt>
                <c:pt idx="83">
                  <c:v>3425.433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8903888"/>
        <c:axId val="508904448"/>
      </c:lineChart>
      <c:scatterChart>
        <c:scatterStyle val="lineMarker"/>
        <c:varyColors val="0"/>
        <c:ser>
          <c:idx val="3"/>
          <c:order val="3"/>
          <c:tx>
            <c:strRef>
              <c:f>'28'!$B$117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rnd">
              <a:solidFill>
                <a:schemeClr val="bg1">
                  <a:lumMod val="75000"/>
                </a:schemeClr>
              </a:solidFill>
              <a:prstDash val="lgDash"/>
            </a:ln>
          </c:spPr>
          <c:marker>
            <c:symbol val="none"/>
          </c:marker>
          <c:dPt>
            <c:idx val="1"/>
            <c:bubble3D val="0"/>
            <c:spPr>
              <a:ln w="9525" cap="rnd">
                <a:solidFill>
                  <a:schemeClr val="bg1">
                    <a:lumMod val="75000"/>
                  </a:schemeClr>
                </a:solidFill>
                <a:prstDash val="lgDash"/>
                <a:miter lim="800000"/>
              </a:ln>
            </c:spPr>
          </c:dPt>
          <c:xVal>
            <c:numRef>
              <c:f>'28'!$A$118:$A$119</c:f>
              <c:numCache>
                <c:formatCode>General</c:formatCode>
                <c:ptCount val="2"/>
                <c:pt idx="0">
                  <c:v>69</c:v>
                </c:pt>
                <c:pt idx="1">
                  <c:v>69</c:v>
                </c:pt>
              </c:numCache>
            </c:numRef>
          </c:xVal>
          <c:yVal>
            <c:numRef>
              <c:f>'28'!$B$118:$B$119</c:f>
              <c:numCache>
                <c:formatCode>0</c:formatCode>
                <c:ptCount val="2"/>
                <c:pt idx="0">
                  <c:v>0</c:v>
                </c:pt>
                <c:pt idx="1">
                  <c:v>5000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8905568"/>
        <c:axId val="508905008"/>
      </c:scatterChart>
      <c:dateAx>
        <c:axId val="508903888"/>
        <c:scaling>
          <c:orientation val="minMax"/>
          <c:min val="41640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1"/>
        <c:majorTickMark val="out"/>
        <c:minorTickMark val="none"/>
        <c:tickLblPos val="nextTo"/>
        <c:spPr>
          <a:ln>
            <a:solidFill>
              <a:schemeClr val="bg2"/>
            </a:solidFill>
          </a:ln>
        </c:spPr>
        <c:crossAx val="508904448"/>
        <c:crosses val="autoZero"/>
        <c:auto val="0"/>
        <c:lblOffset val="100"/>
        <c:baseTimeUnit val="months"/>
        <c:majorUnit val="12"/>
        <c:minorUnit val="12"/>
      </c:dateAx>
      <c:valAx>
        <c:axId val="508904448"/>
        <c:scaling>
          <c:orientation val="minMax"/>
          <c:max val="500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08903888"/>
        <c:crosses val="autoZero"/>
        <c:crossBetween val="between"/>
        <c:majorUnit val="1000"/>
      </c:valAx>
      <c:valAx>
        <c:axId val="508905008"/>
        <c:scaling>
          <c:orientation val="minMax"/>
          <c:max val="5000"/>
        </c:scaling>
        <c:delete val="0"/>
        <c:axPos val="r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508905568"/>
        <c:crosses val="max"/>
        <c:crossBetween val="midCat"/>
      </c:valAx>
      <c:valAx>
        <c:axId val="508905568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08905008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900" baseline="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405475357247011"/>
          <c:y val="0.13024530491927147"/>
          <c:w val="0.79394548491803707"/>
          <c:h val="0.7133665947018450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'29'!$B$26</c:f>
              <c:strCache>
                <c:ptCount val="1"/>
                <c:pt idx="0">
                  <c:v>Western region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'29'!$I$25:$L$25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'29'!$I$26:$L$26</c:f>
              <c:numCache>
                <c:formatCode>0.000</c:formatCode>
                <c:ptCount val="4"/>
                <c:pt idx="0">
                  <c:v>26.895404999999982</c:v>
                </c:pt>
                <c:pt idx="1">
                  <c:v>-12.547318000000018</c:v>
                </c:pt>
                <c:pt idx="2">
                  <c:v>-48.629644029999952</c:v>
                </c:pt>
                <c:pt idx="3">
                  <c:v>-39.001460970000039</c:v>
                </c:pt>
              </c:numCache>
            </c:numRef>
          </c:val>
          <c:extLst/>
        </c:ser>
        <c:ser>
          <c:idx val="2"/>
          <c:order val="1"/>
          <c:tx>
            <c:strRef>
              <c:f>'29'!$B$27</c:f>
              <c:strCache>
                <c:ptCount val="1"/>
                <c:pt idx="0">
                  <c:v>Appalachian region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'29'!$I$25:$L$25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'29'!$I$27:$L$27</c:f>
              <c:numCache>
                <c:formatCode>0.000</c:formatCode>
                <c:ptCount val="4"/>
                <c:pt idx="0">
                  <c:v>18.139094999999998</c:v>
                </c:pt>
                <c:pt idx="1">
                  <c:v>1.633057000000008</c:v>
                </c:pt>
                <c:pt idx="2">
                  <c:v>-15.919580010000004</c:v>
                </c:pt>
                <c:pt idx="3">
                  <c:v>-35.157373989999996</c:v>
                </c:pt>
              </c:numCache>
            </c:numRef>
          </c:val>
          <c:extLst/>
        </c:ser>
        <c:ser>
          <c:idx val="4"/>
          <c:order val="2"/>
          <c:tx>
            <c:strRef>
              <c:f>'29'!$B$28</c:f>
              <c:strCache>
                <c:ptCount val="1"/>
                <c:pt idx="0">
                  <c:v>Interior region</c:v>
                </c:pt>
              </c:strCache>
            </c:strRef>
          </c:tx>
          <c:spPr>
            <a:solidFill>
              <a:schemeClr val="accent4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'29'!$I$25:$L$25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'29'!$I$28:$L$28</c:f>
              <c:numCache>
                <c:formatCode>0.000</c:formatCode>
                <c:ptCount val="4"/>
                <c:pt idx="0">
                  <c:v>1.2103590000000111</c:v>
                </c:pt>
                <c:pt idx="1">
                  <c:v>-8.1725559999999859</c:v>
                </c:pt>
                <c:pt idx="2">
                  <c:v>-11.647732510000012</c:v>
                </c:pt>
                <c:pt idx="3">
                  <c:v>-2.1443614900000085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05995376"/>
        <c:axId val="505995936"/>
      </c:barChart>
      <c:lineChart>
        <c:grouping val="stacked"/>
        <c:varyColors val="0"/>
        <c:ser>
          <c:idx val="3"/>
          <c:order val="3"/>
          <c:tx>
            <c:strRef>
              <c:f>'29'!$B$29</c:f>
              <c:strCache>
                <c:ptCount val="1"/>
                <c:pt idx="0">
                  <c:v>Total production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6.8223688098469099E-2"/>
                  <c:y val="-3.944977825231250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6.7314479396347091E-2"/>
                  <c:y val="4.425287302210502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7.444683074512902E-2"/>
                  <c:y val="3.628119194835104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9482338336489619E-2"/>
                  <c:y val="3.628119194835104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'29'!$I$25:$L$25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'29'!$I$29:$L$29</c:f>
              <c:numCache>
                <c:formatCode>0.0</c:formatCode>
                <c:ptCount val="4"/>
                <c:pt idx="0">
                  <c:v>46.244858999999991</c:v>
                </c:pt>
                <c:pt idx="1">
                  <c:v>-19.086816999999996</c:v>
                </c:pt>
                <c:pt idx="2">
                  <c:v>-76.196956549999967</c:v>
                </c:pt>
                <c:pt idx="3">
                  <c:v>-76.303196450000044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5995376"/>
        <c:axId val="505995936"/>
      </c:lineChart>
      <c:scatterChart>
        <c:scatterStyle val="lineMarker"/>
        <c:varyColors val="0"/>
        <c:ser>
          <c:idx val="0"/>
          <c:order val="4"/>
          <c:tx>
            <c:strRef>
              <c:f>'29'!$B$98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'29'!$A$99:$A$100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'29'!$B$99:$B$100</c:f>
              <c:numCache>
                <c:formatCode>0.00</c:formatCode>
                <c:ptCount val="2"/>
                <c:pt idx="0">
                  <c:v>-200</c:v>
                </c:pt>
                <c:pt idx="1">
                  <c:v>70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5997056"/>
        <c:axId val="505996496"/>
      </c:scatterChart>
      <c:catAx>
        <c:axId val="505995376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5995936"/>
        <c:crosses val="autoZero"/>
        <c:auto val="1"/>
        <c:lblAlgn val="ctr"/>
        <c:lblOffset val="100"/>
        <c:tickLblSkip val="1"/>
        <c:noMultiLvlLbl val="0"/>
      </c:catAx>
      <c:valAx>
        <c:axId val="505995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5995376"/>
        <c:crosses val="autoZero"/>
        <c:crossBetween val="between"/>
      </c:valAx>
      <c:valAx>
        <c:axId val="505996496"/>
        <c:scaling>
          <c:orientation val="minMax"/>
          <c:max val="70"/>
          <c:min val="-200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505997056"/>
        <c:crosses val="max"/>
        <c:crossBetween val="midCat"/>
        <c:majorUnit val="30"/>
      </c:valAx>
      <c:valAx>
        <c:axId val="50599705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059964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763925342665501"/>
          <c:y val="0.13132716877586678"/>
          <c:w val="0.79568498432835466"/>
          <c:h val="0.71705742026985086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flat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'29'!$A$34:$A$93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'29'!$C$34:$C$93</c:f>
              <c:numCache>
                <c:formatCode>0.000</c:formatCode>
                <c:ptCount val="60"/>
                <c:pt idx="0">
                  <c:v>60.568714999999997</c:v>
                </c:pt>
                <c:pt idx="1">
                  <c:v>57.328505999999997</c:v>
                </c:pt>
                <c:pt idx="2">
                  <c:v>55.327888000000002</c:v>
                </c:pt>
                <c:pt idx="3">
                  <c:v>48.216355</c:v>
                </c:pt>
                <c:pt idx="4">
                  <c:v>53.123077000000002</c:v>
                </c:pt>
                <c:pt idx="5">
                  <c:v>59.513340999999997</c:v>
                </c:pt>
                <c:pt idx="6">
                  <c:v>61.783814</c:v>
                </c:pt>
                <c:pt idx="7">
                  <c:v>68.246998000000005</c:v>
                </c:pt>
                <c:pt idx="8">
                  <c:v>65.069716999999997</c:v>
                </c:pt>
                <c:pt idx="9">
                  <c:v>68.725230999999994</c:v>
                </c:pt>
                <c:pt idx="10">
                  <c:v>67.149752000000007</c:v>
                </c:pt>
                <c:pt idx="11">
                  <c:v>63.311104</c:v>
                </c:pt>
                <c:pt idx="12">
                  <c:v>68.414385999999993</c:v>
                </c:pt>
                <c:pt idx="13">
                  <c:v>64.389031000000003</c:v>
                </c:pt>
                <c:pt idx="14">
                  <c:v>64.335048</c:v>
                </c:pt>
                <c:pt idx="15">
                  <c:v>58.753723000000001</c:v>
                </c:pt>
                <c:pt idx="16">
                  <c:v>62.115414000000001</c:v>
                </c:pt>
                <c:pt idx="17">
                  <c:v>66.228987000000004</c:v>
                </c:pt>
                <c:pt idx="18">
                  <c:v>62.966363999999999</c:v>
                </c:pt>
                <c:pt idx="19">
                  <c:v>70.582329999999999</c:v>
                </c:pt>
                <c:pt idx="20">
                  <c:v>62.891468000000003</c:v>
                </c:pt>
                <c:pt idx="21">
                  <c:v>66.367608000000004</c:v>
                </c:pt>
                <c:pt idx="22">
                  <c:v>64.345232999999993</c:v>
                </c:pt>
                <c:pt idx="23">
                  <c:v>63.219765000000002</c:v>
                </c:pt>
                <c:pt idx="24">
                  <c:v>61.936683000000002</c:v>
                </c:pt>
                <c:pt idx="25">
                  <c:v>60.235142000000003</c:v>
                </c:pt>
                <c:pt idx="26">
                  <c:v>65.467141999999996</c:v>
                </c:pt>
                <c:pt idx="27">
                  <c:v>58.032114</c:v>
                </c:pt>
                <c:pt idx="28">
                  <c:v>61.195974999999997</c:v>
                </c:pt>
                <c:pt idx="29">
                  <c:v>61.557372000000001</c:v>
                </c:pt>
                <c:pt idx="30">
                  <c:v>62.945245999999997</c:v>
                </c:pt>
                <c:pt idx="31">
                  <c:v>69.301237999999998</c:v>
                </c:pt>
                <c:pt idx="32">
                  <c:v>62.416694</c:v>
                </c:pt>
                <c:pt idx="33">
                  <c:v>66.384384999999995</c:v>
                </c:pt>
                <c:pt idx="34">
                  <c:v>62.717784999999999</c:v>
                </c:pt>
                <c:pt idx="35">
                  <c:v>63.332763999999997</c:v>
                </c:pt>
                <c:pt idx="36">
                  <c:v>62.479281</c:v>
                </c:pt>
                <c:pt idx="37">
                  <c:v>55.139682000000001</c:v>
                </c:pt>
                <c:pt idx="38">
                  <c:v>52.656734</c:v>
                </c:pt>
                <c:pt idx="39">
                  <c:v>58.765053000000002</c:v>
                </c:pt>
                <c:pt idx="40">
                  <c:v>61.662896338000003</c:v>
                </c:pt>
                <c:pt idx="41">
                  <c:v>55.504253714000001</c:v>
                </c:pt>
                <c:pt idx="42">
                  <c:v>57.268601052999998</c:v>
                </c:pt>
                <c:pt idx="43">
                  <c:v>60.116543628999999</c:v>
                </c:pt>
                <c:pt idx="44">
                  <c:v>56.965945714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'29'!$A$34:$A$93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'29'!$D$34:$D$93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56.965945714</c:v>
                </c:pt>
                <c:pt idx="45">
                  <c:v>54.573900000000002</c:v>
                </c:pt>
                <c:pt idx="46">
                  <c:v>49.775509999999997</c:v>
                </c:pt>
                <c:pt idx="47">
                  <c:v>54.417169999999999</c:v>
                </c:pt>
                <c:pt idx="48">
                  <c:v>56.530079999999998</c:v>
                </c:pt>
                <c:pt idx="49">
                  <c:v>49.9086</c:v>
                </c:pt>
                <c:pt idx="50">
                  <c:v>61.142180000000003</c:v>
                </c:pt>
                <c:pt idx="51">
                  <c:v>40.449269999999999</c:v>
                </c:pt>
                <c:pt idx="52">
                  <c:v>48.113520000000001</c:v>
                </c:pt>
                <c:pt idx="53">
                  <c:v>44.803150000000002</c:v>
                </c:pt>
                <c:pt idx="54">
                  <c:v>57.686579999999999</c:v>
                </c:pt>
                <c:pt idx="55">
                  <c:v>58.252940000000002</c:v>
                </c:pt>
                <c:pt idx="56">
                  <c:v>43.65625</c:v>
                </c:pt>
                <c:pt idx="57">
                  <c:v>48.120660000000001</c:v>
                </c:pt>
                <c:pt idx="58">
                  <c:v>45.082079999999998</c:v>
                </c:pt>
                <c:pt idx="59">
                  <c:v>49.277079999999998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'29'!$E$33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67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'29'!$A$34:$A$93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'29'!$E$34:$E$93</c:f>
              <c:numCache>
                <c:formatCode>0.000</c:formatCode>
                <c:ptCount val="60"/>
                <c:pt idx="1">
                  <c:v>60.697041500000012</c:v>
                </c:pt>
                <c:pt idx="2">
                  <c:v>60.697041500000012</c:v>
                </c:pt>
                <c:pt idx="3">
                  <c:v>60.697041500000012</c:v>
                </c:pt>
                <c:pt idx="4">
                  <c:v>60.697041500000012</c:v>
                </c:pt>
                <c:pt idx="5">
                  <c:v>60.697041500000012</c:v>
                </c:pt>
                <c:pt idx="6">
                  <c:v>60.697041500000012</c:v>
                </c:pt>
                <c:pt idx="7">
                  <c:v>60.697041500000012</c:v>
                </c:pt>
                <c:pt idx="8">
                  <c:v>60.697041500000012</c:v>
                </c:pt>
                <c:pt idx="9">
                  <c:v>60.697041500000012</c:v>
                </c:pt>
                <c:pt idx="10">
                  <c:v>60.697041500000012</c:v>
                </c:pt>
                <c:pt idx="13">
                  <c:v>64.550779750000018</c:v>
                </c:pt>
                <c:pt idx="14">
                  <c:v>64.550779750000018</c:v>
                </c:pt>
                <c:pt idx="15">
                  <c:v>64.550779750000018</c:v>
                </c:pt>
                <c:pt idx="16">
                  <c:v>64.550779750000018</c:v>
                </c:pt>
                <c:pt idx="17">
                  <c:v>64.550779750000018</c:v>
                </c:pt>
                <c:pt idx="18">
                  <c:v>64.550779750000018</c:v>
                </c:pt>
                <c:pt idx="19">
                  <c:v>64.550779750000018</c:v>
                </c:pt>
                <c:pt idx="20">
                  <c:v>64.550779750000018</c:v>
                </c:pt>
                <c:pt idx="21">
                  <c:v>64.550779750000018</c:v>
                </c:pt>
                <c:pt idx="22">
                  <c:v>64.550779750000018</c:v>
                </c:pt>
                <c:pt idx="25">
                  <c:v>62.960211666666659</c:v>
                </c:pt>
                <c:pt idx="26">
                  <c:v>62.960211666666659</c:v>
                </c:pt>
                <c:pt idx="27">
                  <c:v>62.960211666666659</c:v>
                </c:pt>
                <c:pt idx="28">
                  <c:v>62.960211666666659</c:v>
                </c:pt>
                <c:pt idx="29">
                  <c:v>62.960211666666659</c:v>
                </c:pt>
                <c:pt idx="30">
                  <c:v>62.960211666666659</c:v>
                </c:pt>
                <c:pt idx="31">
                  <c:v>62.960211666666659</c:v>
                </c:pt>
                <c:pt idx="32">
                  <c:v>62.960211666666659</c:v>
                </c:pt>
                <c:pt idx="33">
                  <c:v>62.960211666666659</c:v>
                </c:pt>
                <c:pt idx="34">
                  <c:v>62.960211666666659</c:v>
                </c:pt>
                <c:pt idx="37">
                  <c:v>56.610464204000003</c:v>
                </c:pt>
                <c:pt idx="38">
                  <c:v>56.610464204000003</c:v>
                </c:pt>
                <c:pt idx="39">
                  <c:v>56.610464204000003</c:v>
                </c:pt>
                <c:pt idx="40">
                  <c:v>56.610464204000003</c:v>
                </c:pt>
                <c:pt idx="41">
                  <c:v>56.610464204000003</c:v>
                </c:pt>
                <c:pt idx="42">
                  <c:v>56.610464204000003</c:v>
                </c:pt>
                <c:pt idx="43">
                  <c:v>56.610464204000003</c:v>
                </c:pt>
                <c:pt idx="44">
                  <c:v>56.610464204000003</c:v>
                </c:pt>
                <c:pt idx="45">
                  <c:v>56.610464204000003</c:v>
                </c:pt>
                <c:pt idx="46">
                  <c:v>56.610464204000003</c:v>
                </c:pt>
                <c:pt idx="49">
                  <c:v>50.251865833333333</c:v>
                </c:pt>
                <c:pt idx="50">
                  <c:v>50.251865833333333</c:v>
                </c:pt>
                <c:pt idx="51">
                  <c:v>50.251865833333333</c:v>
                </c:pt>
                <c:pt idx="52">
                  <c:v>50.251865833333333</c:v>
                </c:pt>
                <c:pt idx="53">
                  <c:v>50.251865833333333</c:v>
                </c:pt>
                <c:pt idx="54">
                  <c:v>50.251865833333333</c:v>
                </c:pt>
                <c:pt idx="55">
                  <c:v>50.251865833333333</c:v>
                </c:pt>
                <c:pt idx="56">
                  <c:v>50.251865833333333</c:v>
                </c:pt>
                <c:pt idx="57">
                  <c:v>50.251865833333333</c:v>
                </c:pt>
                <c:pt idx="58">
                  <c:v>50.251865833333333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6000976"/>
        <c:axId val="506001536"/>
      </c:lineChart>
      <c:catAx>
        <c:axId val="5060009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600153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506001536"/>
        <c:scaling>
          <c:orientation val="minMax"/>
          <c:max val="9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6000976"/>
        <c:crosses val="autoZero"/>
        <c:crossBetween val="midCat"/>
        <c:majorUnit val="15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034025955088947"/>
          <c:y val="0.5386201724784403"/>
          <c:w val="0.53108850976961208"/>
          <c:h val="0.2048625171853518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898549139690869"/>
          <c:y val="0.12642753126884751"/>
          <c:w val="0.7893478419364246"/>
          <c:h val="0.6976465441819772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'30'!$B$26</c:f>
              <c:strCache>
                <c:ptCount val="1"/>
                <c:pt idx="0">
                  <c:v>electric power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'30'!$I$25:$L$25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'30'!$I$26:$L$26</c:f>
              <c:numCache>
                <c:formatCode>0.000</c:formatCode>
                <c:ptCount val="4"/>
                <c:pt idx="0">
                  <c:v>-13.561433480000005</c:v>
                </c:pt>
                <c:pt idx="1">
                  <c:v>-28.495453829999974</c:v>
                </c:pt>
                <c:pt idx="2">
                  <c:v>-90.672670820000008</c:v>
                </c:pt>
                <c:pt idx="3">
                  <c:v>-49.835178190000022</c:v>
                </c:pt>
              </c:numCache>
            </c:numRef>
          </c:val>
          <c:extLst/>
        </c:ser>
        <c:ser>
          <c:idx val="2"/>
          <c:order val="1"/>
          <c:tx>
            <c:strRef>
              <c:f>'30'!$B$27</c:f>
              <c:strCache>
                <c:ptCount val="1"/>
                <c:pt idx="0">
                  <c:v>retail and other industry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'30'!$I$25:$L$25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'30'!$I$27:$L$27</c:f>
              <c:numCache>
                <c:formatCode>0.000</c:formatCode>
                <c:ptCount val="4"/>
                <c:pt idx="0">
                  <c:v>-1.7065281060000004</c:v>
                </c:pt>
                <c:pt idx="1">
                  <c:v>-1.8442419529999938</c:v>
                </c:pt>
                <c:pt idx="2">
                  <c:v>-3.1714531250000029</c:v>
                </c:pt>
                <c:pt idx="3">
                  <c:v>-2.6007829019999988</c:v>
                </c:pt>
              </c:numCache>
            </c:numRef>
          </c:val>
          <c:extLst/>
        </c:ser>
        <c:ser>
          <c:idx val="4"/>
          <c:order val="2"/>
          <c:tx>
            <c:strRef>
              <c:f>'30'!$B$28</c:f>
              <c:strCache>
                <c:ptCount val="1"/>
                <c:pt idx="0">
                  <c:v>coke plants</c:v>
                </c:pt>
              </c:strCache>
            </c:strRef>
          </c:tx>
          <c:spPr>
            <a:solidFill>
              <a:schemeClr val="accent5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'30'!$I$25:$L$25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'30'!$I$28:$L$28</c:f>
              <c:numCache>
                <c:formatCode>0.000</c:formatCode>
                <c:ptCount val="4"/>
                <c:pt idx="0">
                  <c:v>1.0529550059999977</c:v>
                </c:pt>
                <c:pt idx="1">
                  <c:v>0.77435499500000304</c:v>
                </c:pt>
                <c:pt idx="2">
                  <c:v>2.5014269149999997</c:v>
                </c:pt>
                <c:pt idx="3">
                  <c:v>-6.162912000000631E-3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06007696"/>
        <c:axId val="506008256"/>
      </c:barChart>
      <c:lineChart>
        <c:grouping val="stacked"/>
        <c:varyColors val="0"/>
        <c:ser>
          <c:idx val="3"/>
          <c:order val="3"/>
          <c:tx>
            <c:strRef>
              <c:f>'30'!$B$29</c:f>
              <c:strCache>
                <c:ptCount val="1"/>
                <c:pt idx="0">
                  <c:v>total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numRef>
              <c:f>'30'!$I$25:$L$25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'30'!$I$29:$L$29</c:f>
              <c:numCache>
                <c:formatCode>0.0</c:formatCode>
                <c:ptCount val="4"/>
                <c:pt idx="0">
                  <c:v>-14.215006580000008</c:v>
                </c:pt>
                <c:pt idx="1">
                  <c:v>-29.565340787999965</c:v>
                </c:pt>
                <c:pt idx="2">
                  <c:v>-91.342697030000011</c:v>
                </c:pt>
                <c:pt idx="3">
                  <c:v>-52.442124004000021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6007696"/>
        <c:axId val="506008256"/>
      </c:lineChart>
      <c:scatterChart>
        <c:scatterStyle val="lineMarker"/>
        <c:varyColors val="0"/>
        <c:ser>
          <c:idx val="0"/>
          <c:order val="4"/>
          <c:tx>
            <c:strRef>
              <c:f>'30'!$B$99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'30'!$A$100:$A$101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'30'!$B$100:$B$101</c:f>
              <c:numCache>
                <c:formatCode>0.00</c:formatCode>
                <c:ptCount val="2"/>
                <c:pt idx="0">
                  <c:v>-80</c:v>
                </c:pt>
                <c:pt idx="1">
                  <c:v>20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6009376"/>
        <c:axId val="506008816"/>
      </c:scatterChart>
      <c:catAx>
        <c:axId val="506007696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6008256"/>
        <c:crosses val="autoZero"/>
        <c:auto val="1"/>
        <c:lblAlgn val="ctr"/>
        <c:lblOffset val="100"/>
        <c:tickLblSkip val="1"/>
        <c:noMultiLvlLbl val="0"/>
      </c:catAx>
      <c:valAx>
        <c:axId val="506008256"/>
        <c:scaling>
          <c:orientation val="minMax"/>
          <c:max val="20"/>
          <c:min val="-12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6007696"/>
        <c:crosses val="autoZero"/>
        <c:crossBetween val="between"/>
        <c:majorUnit val="20"/>
      </c:valAx>
      <c:valAx>
        <c:axId val="506008816"/>
        <c:scaling>
          <c:orientation val="minMax"/>
          <c:max val="20"/>
          <c:min val="-80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506009376"/>
        <c:crosses val="max"/>
        <c:crossBetween val="midCat"/>
      </c:valAx>
      <c:valAx>
        <c:axId val="50600937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060088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81356528355771"/>
          <c:y val="0.13146169228846391"/>
          <c:w val="0.80701659121172709"/>
          <c:h val="0.69330052493438321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'30'!$A$35:$A$94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'30'!$C$35:$C$94</c:f>
              <c:numCache>
                <c:formatCode>0.000</c:formatCode>
                <c:ptCount val="60"/>
                <c:pt idx="0">
                  <c:v>66.662224447</c:v>
                </c:pt>
                <c:pt idx="1">
                  <c:v>55.210717475999999</c:v>
                </c:pt>
                <c:pt idx="2">
                  <c:v>44.574606430000003</c:v>
                </c:pt>
                <c:pt idx="3">
                  <c:v>43.383704280000003</c:v>
                </c:pt>
                <c:pt idx="4">
                  <c:v>49.342932779000002</c:v>
                </c:pt>
                <c:pt idx="5">
                  <c:v>67.551228989999998</c:v>
                </c:pt>
                <c:pt idx="6">
                  <c:v>78.568539092999998</c:v>
                </c:pt>
                <c:pt idx="7">
                  <c:v>78.174536501999995</c:v>
                </c:pt>
                <c:pt idx="8">
                  <c:v>66.614897790000001</c:v>
                </c:pt>
                <c:pt idx="9">
                  <c:v>58.952702821000003</c:v>
                </c:pt>
                <c:pt idx="10">
                  <c:v>52.533241680000003</c:v>
                </c:pt>
                <c:pt idx="11">
                  <c:v>69.501358113999999</c:v>
                </c:pt>
                <c:pt idx="12">
                  <c:v>68.005594380999995</c:v>
                </c:pt>
                <c:pt idx="13">
                  <c:v>52.380923840000001</c:v>
                </c:pt>
                <c:pt idx="14">
                  <c:v>53.325237356999999</c:v>
                </c:pt>
                <c:pt idx="15">
                  <c:v>48.565446540000003</c:v>
                </c:pt>
                <c:pt idx="16">
                  <c:v>55.201684469</c:v>
                </c:pt>
                <c:pt idx="17">
                  <c:v>63.09854739</c:v>
                </c:pt>
                <c:pt idx="18">
                  <c:v>74.213783961000004</c:v>
                </c:pt>
                <c:pt idx="19">
                  <c:v>70.229130451000003</c:v>
                </c:pt>
                <c:pt idx="20">
                  <c:v>59.039437139999997</c:v>
                </c:pt>
                <c:pt idx="21">
                  <c:v>54.435841869000001</c:v>
                </c:pt>
                <c:pt idx="22">
                  <c:v>55.357275270000002</c:v>
                </c:pt>
                <c:pt idx="23">
                  <c:v>63.002781149</c:v>
                </c:pt>
                <c:pt idx="24">
                  <c:v>68.900460065999994</c:v>
                </c:pt>
                <c:pt idx="25">
                  <c:v>49.884349116000003</c:v>
                </c:pt>
                <c:pt idx="26">
                  <c:v>48.745744686999998</c:v>
                </c:pt>
                <c:pt idx="27">
                  <c:v>44.777178720000002</c:v>
                </c:pt>
                <c:pt idx="28">
                  <c:v>51.694641294</c:v>
                </c:pt>
                <c:pt idx="29">
                  <c:v>60.172872900000002</c:v>
                </c:pt>
                <c:pt idx="30">
                  <c:v>68.018199042999996</c:v>
                </c:pt>
                <c:pt idx="31">
                  <c:v>67.895375306999995</c:v>
                </c:pt>
                <c:pt idx="32">
                  <c:v>58.144706280000001</c:v>
                </c:pt>
                <c:pt idx="33">
                  <c:v>52.857872026000003</c:v>
                </c:pt>
                <c:pt idx="34">
                  <c:v>56.154473160000002</c:v>
                </c:pt>
                <c:pt idx="35">
                  <c:v>60.044470431000001</c:v>
                </c:pt>
                <c:pt idx="36">
                  <c:v>60.121111079999999</c:v>
                </c:pt>
                <c:pt idx="37">
                  <c:v>49.130178776000001</c:v>
                </c:pt>
                <c:pt idx="38">
                  <c:v>48.327588941999998</c:v>
                </c:pt>
                <c:pt idx="39">
                  <c:v>37.863203220000003</c:v>
                </c:pt>
                <c:pt idx="40">
                  <c:v>44.108410976999998</c:v>
                </c:pt>
                <c:pt idx="41">
                  <c:v>48.118458390000001</c:v>
                </c:pt>
                <c:pt idx="42">
                  <c:v>60.151472665999997</c:v>
                </c:pt>
                <c:pt idx="43">
                  <c:v>62.121732350000002</c:v>
                </c:pt>
                <c:pt idx="44">
                  <c:v>53.334072900000002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'30'!$A$35:$A$94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'30'!$D$35:$D$94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53.334072900000002</c:v>
                </c:pt>
                <c:pt idx="45">
                  <c:v>43.542870000000001</c:v>
                </c:pt>
                <c:pt idx="46">
                  <c:v>39.663980000000002</c:v>
                </c:pt>
                <c:pt idx="47">
                  <c:v>49.464570000000002</c:v>
                </c:pt>
                <c:pt idx="48">
                  <c:v>56.122920000000001</c:v>
                </c:pt>
                <c:pt idx="49">
                  <c:v>45.447920000000003</c:v>
                </c:pt>
                <c:pt idx="50">
                  <c:v>46.6813</c:v>
                </c:pt>
                <c:pt idx="51">
                  <c:v>34.365369999999999</c:v>
                </c:pt>
                <c:pt idx="52">
                  <c:v>41.735230000000001</c:v>
                </c:pt>
                <c:pt idx="53">
                  <c:v>46.345910000000003</c:v>
                </c:pt>
                <c:pt idx="54">
                  <c:v>57.791200000000003</c:v>
                </c:pt>
                <c:pt idx="55">
                  <c:v>56.511589999999998</c:v>
                </c:pt>
                <c:pt idx="56">
                  <c:v>40.570270000000001</c:v>
                </c:pt>
                <c:pt idx="57">
                  <c:v>37.760939999999998</c:v>
                </c:pt>
                <c:pt idx="58">
                  <c:v>35.280720000000002</c:v>
                </c:pt>
                <c:pt idx="59">
                  <c:v>44.892159999999997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'30'!$E$34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'30'!$A$35:$A$94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'30'!$E$35:$E$94</c:f>
              <c:numCache>
                <c:formatCode>0.000</c:formatCode>
                <c:ptCount val="60"/>
                <c:pt idx="2">
                  <c:v>60.922557533500019</c:v>
                </c:pt>
                <c:pt idx="3">
                  <c:v>60.922557533500019</c:v>
                </c:pt>
                <c:pt idx="4">
                  <c:v>60.922557533500019</c:v>
                </c:pt>
                <c:pt idx="5">
                  <c:v>60.922557533500019</c:v>
                </c:pt>
                <c:pt idx="6">
                  <c:v>60.922557533500019</c:v>
                </c:pt>
                <c:pt idx="7">
                  <c:v>60.922557533500019</c:v>
                </c:pt>
                <c:pt idx="8">
                  <c:v>60.922557533500019</c:v>
                </c:pt>
                <c:pt idx="9">
                  <c:v>60.922557533500019</c:v>
                </c:pt>
                <c:pt idx="14">
                  <c:v>59.737973651416674</c:v>
                </c:pt>
                <c:pt idx="15">
                  <c:v>59.737973651416674</c:v>
                </c:pt>
                <c:pt idx="16">
                  <c:v>59.737973651416674</c:v>
                </c:pt>
                <c:pt idx="17">
                  <c:v>59.737973651416674</c:v>
                </c:pt>
                <c:pt idx="18">
                  <c:v>59.737973651416674</c:v>
                </c:pt>
                <c:pt idx="19">
                  <c:v>59.737973651416674</c:v>
                </c:pt>
                <c:pt idx="20">
                  <c:v>59.737973651416674</c:v>
                </c:pt>
                <c:pt idx="21">
                  <c:v>59.737973651416674</c:v>
                </c:pt>
                <c:pt idx="26">
                  <c:v>57.2741952525</c:v>
                </c:pt>
                <c:pt idx="27">
                  <c:v>57.2741952525</c:v>
                </c:pt>
                <c:pt idx="28">
                  <c:v>57.2741952525</c:v>
                </c:pt>
                <c:pt idx="29">
                  <c:v>57.2741952525</c:v>
                </c:pt>
                <c:pt idx="30">
                  <c:v>57.2741952525</c:v>
                </c:pt>
                <c:pt idx="31">
                  <c:v>57.2741952525</c:v>
                </c:pt>
                <c:pt idx="32">
                  <c:v>57.2741952525</c:v>
                </c:pt>
                <c:pt idx="33">
                  <c:v>57.2741952525</c:v>
                </c:pt>
                <c:pt idx="38">
                  <c:v>49.66230410841667</c:v>
                </c:pt>
                <c:pt idx="39">
                  <c:v>49.66230410841667</c:v>
                </c:pt>
                <c:pt idx="40">
                  <c:v>49.66230410841667</c:v>
                </c:pt>
                <c:pt idx="41">
                  <c:v>49.66230410841667</c:v>
                </c:pt>
                <c:pt idx="42">
                  <c:v>49.66230410841667</c:v>
                </c:pt>
                <c:pt idx="43">
                  <c:v>49.66230410841667</c:v>
                </c:pt>
                <c:pt idx="44">
                  <c:v>49.66230410841667</c:v>
                </c:pt>
                <c:pt idx="45">
                  <c:v>49.66230410841667</c:v>
                </c:pt>
                <c:pt idx="50">
                  <c:v>45.292127499999999</c:v>
                </c:pt>
                <c:pt idx="51">
                  <c:v>45.292127499999999</c:v>
                </c:pt>
                <c:pt idx="52">
                  <c:v>45.292127499999999</c:v>
                </c:pt>
                <c:pt idx="53">
                  <c:v>45.292127499999999</c:v>
                </c:pt>
                <c:pt idx="54">
                  <c:v>45.292127499999999</c:v>
                </c:pt>
                <c:pt idx="55">
                  <c:v>45.292127499999999</c:v>
                </c:pt>
                <c:pt idx="56">
                  <c:v>45.292127499999999</c:v>
                </c:pt>
                <c:pt idx="57">
                  <c:v>45.292127499999999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6013296"/>
        <c:axId val="506013856"/>
      </c:lineChart>
      <c:catAx>
        <c:axId val="5060132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601385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506013856"/>
        <c:scaling>
          <c:orientation val="minMax"/>
          <c:max val="14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6013296"/>
        <c:crosses val="autoZero"/>
        <c:crossBetween val="midCat"/>
        <c:majorUnit val="20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1266185476815398"/>
          <c:y val="0.57027245020126971"/>
          <c:w val="0.57275517643627882"/>
          <c:h val="0.173210076043554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8930103249288957E-2"/>
          <c:y val="0.15539486558263058"/>
          <c:w val="0.91017732539530116"/>
          <c:h val="0.67136622715060024"/>
        </c:manualLayout>
      </c:layout>
      <c:areaChart>
        <c:grouping val="stacked"/>
        <c:varyColors val="0"/>
        <c:ser>
          <c:idx val="1"/>
          <c:order val="1"/>
          <c:tx>
            <c:strRef>
              <c:f>'31'!$C$28</c:f>
              <c:strCache>
                <c:ptCount val="1"/>
                <c:pt idx="0">
                  <c:v>Low</c:v>
                </c:pt>
              </c:strCache>
            </c:strRef>
          </c:tx>
          <c:spPr>
            <a:noFill/>
            <a:ln>
              <a:noFill/>
            </a:ln>
          </c:spPr>
          <c:cat>
            <c:numRef>
              <c:f>'31'!$A$29:$A$112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'31'!$C$29:$C$112</c:f>
              <c:numCache>
                <c:formatCode>0</c:formatCode>
                <c:ptCount val="84"/>
                <c:pt idx="0">
                  <c:v>123.722841</c:v>
                </c:pt>
                <c:pt idx="1">
                  <c:v>119.90428300000001</c:v>
                </c:pt>
                <c:pt idx="2">
                  <c:v>118.260238</c:v>
                </c:pt>
                <c:pt idx="3">
                  <c:v>128.92501799999999</c:v>
                </c:pt>
                <c:pt idx="4">
                  <c:v>128.453889</c:v>
                </c:pt>
                <c:pt idx="5">
                  <c:v>121.52869099999999</c:v>
                </c:pt>
                <c:pt idx="6">
                  <c:v>110.794301</c:v>
                </c:pt>
                <c:pt idx="7">
                  <c:v>104.172499</c:v>
                </c:pt>
                <c:pt idx="8">
                  <c:v>100.781006</c:v>
                </c:pt>
                <c:pt idx="9">
                  <c:v>105.208663</c:v>
                </c:pt>
                <c:pt idx="10">
                  <c:v>104.324217</c:v>
                </c:pt>
                <c:pt idx="11">
                  <c:v>102.78612200000001</c:v>
                </c:pt>
                <c:pt idx="12">
                  <c:v>123.722841</c:v>
                </c:pt>
                <c:pt idx="13">
                  <c:v>119.90428300000001</c:v>
                </c:pt>
                <c:pt idx="14">
                  <c:v>118.260238</c:v>
                </c:pt>
                <c:pt idx="15">
                  <c:v>128.92501799999999</c:v>
                </c:pt>
                <c:pt idx="16">
                  <c:v>128.453889</c:v>
                </c:pt>
                <c:pt idx="17">
                  <c:v>121.52869099999999</c:v>
                </c:pt>
                <c:pt idx="18">
                  <c:v>110.794301</c:v>
                </c:pt>
                <c:pt idx="19">
                  <c:v>104.172499</c:v>
                </c:pt>
                <c:pt idx="20">
                  <c:v>100.781006</c:v>
                </c:pt>
                <c:pt idx="21">
                  <c:v>105.208663</c:v>
                </c:pt>
                <c:pt idx="22">
                  <c:v>104.324217</c:v>
                </c:pt>
                <c:pt idx="23">
                  <c:v>102.78612200000001</c:v>
                </c:pt>
                <c:pt idx="24">
                  <c:v>123.722841</c:v>
                </c:pt>
                <c:pt idx="25">
                  <c:v>119.90428300000001</c:v>
                </c:pt>
                <c:pt idx="26">
                  <c:v>118.260238</c:v>
                </c:pt>
                <c:pt idx="27">
                  <c:v>128.92501799999999</c:v>
                </c:pt>
                <c:pt idx="28">
                  <c:v>128.453889</c:v>
                </c:pt>
                <c:pt idx="29">
                  <c:v>121.52869099999999</c:v>
                </c:pt>
                <c:pt idx="30">
                  <c:v>110.794301</c:v>
                </c:pt>
                <c:pt idx="31">
                  <c:v>104.172499</c:v>
                </c:pt>
                <c:pt idx="32">
                  <c:v>100.781006</c:v>
                </c:pt>
                <c:pt idx="33">
                  <c:v>105.208663</c:v>
                </c:pt>
                <c:pt idx="34">
                  <c:v>104.324217</c:v>
                </c:pt>
                <c:pt idx="35">
                  <c:v>102.78612200000001</c:v>
                </c:pt>
                <c:pt idx="36">
                  <c:v>123.722841</c:v>
                </c:pt>
                <c:pt idx="37">
                  <c:v>119.90428300000001</c:v>
                </c:pt>
                <c:pt idx="38">
                  <c:v>118.260238</c:v>
                </c:pt>
                <c:pt idx="39">
                  <c:v>128.92501799999999</c:v>
                </c:pt>
                <c:pt idx="40">
                  <c:v>128.453889</c:v>
                </c:pt>
                <c:pt idx="41">
                  <c:v>121.52869099999999</c:v>
                </c:pt>
                <c:pt idx="42">
                  <c:v>110.794301</c:v>
                </c:pt>
                <c:pt idx="43">
                  <c:v>104.172499</c:v>
                </c:pt>
                <c:pt idx="44">
                  <c:v>100.781006</c:v>
                </c:pt>
                <c:pt idx="45">
                  <c:v>105.208663</c:v>
                </c:pt>
                <c:pt idx="46">
                  <c:v>104.324217</c:v>
                </c:pt>
                <c:pt idx="47">
                  <c:v>102.78612200000001</c:v>
                </c:pt>
                <c:pt idx="48">
                  <c:v>123.722841</c:v>
                </c:pt>
                <c:pt idx="49">
                  <c:v>119.90428300000001</c:v>
                </c:pt>
                <c:pt idx="50">
                  <c:v>118.260238</c:v>
                </c:pt>
                <c:pt idx="51">
                  <c:v>128.92501799999999</c:v>
                </c:pt>
                <c:pt idx="52">
                  <c:v>128.453889</c:v>
                </c:pt>
                <c:pt idx="53">
                  <c:v>121.52869099999999</c:v>
                </c:pt>
                <c:pt idx="54">
                  <c:v>110.794301</c:v>
                </c:pt>
                <c:pt idx="55">
                  <c:v>104.172499</c:v>
                </c:pt>
                <c:pt idx="56">
                  <c:v>100.781006</c:v>
                </c:pt>
                <c:pt idx="57">
                  <c:v>105.208663</c:v>
                </c:pt>
                <c:pt idx="58">
                  <c:v>104.324217</c:v>
                </c:pt>
                <c:pt idx="59">
                  <c:v>102.78612200000001</c:v>
                </c:pt>
                <c:pt idx="60">
                  <c:v>123.722841</c:v>
                </c:pt>
                <c:pt idx="61">
                  <c:v>119.90428300000001</c:v>
                </c:pt>
                <c:pt idx="62">
                  <c:v>118.260238</c:v>
                </c:pt>
                <c:pt idx="63">
                  <c:v>128.92501799999999</c:v>
                </c:pt>
                <c:pt idx="64">
                  <c:v>128.453889</c:v>
                </c:pt>
                <c:pt idx="65">
                  <c:v>121.52869099999999</c:v>
                </c:pt>
                <c:pt idx="66">
                  <c:v>110.794301</c:v>
                </c:pt>
                <c:pt idx="67">
                  <c:v>104.172499</c:v>
                </c:pt>
                <c:pt idx="68">
                  <c:v>100.781006</c:v>
                </c:pt>
                <c:pt idx="69">
                  <c:v>105.208663</c:v>
                </c:pt>
                <c:pt idx="70">
                  <c:v>104.324217</c:v>
                </c:pt>
                <c:pt idx="71">
                  <c:v>102.78612200000001</c:v>
                </c:pt>
                <c:pt idx="72">
                  <c:v>123.722841</c:v>
                </c:pt>
                <c:pt idx="73">
                  <c:v>119.90428300000001</c:v>
                </c:pt>
                <c:pt idx="74">
                  <c:v>118.260238</c:v>
                </c:pt>
                <c:pt idx="75">
                  <c:v>128.92501799999999</c:v>
                </c:pt>
                <c:pt idx="76">
                  <c:v>128.453889</c:v>
                </c:pt>
                <c:pt idx="77">
                  <c:v>121.52869099999999</c:v>
                </c:pt>
                <c:pt idx="78">
                  <c:v>110.794301</c:v>
                </c:pt>
                <c:pt idx="79">
                  <c:v>104.172499</c:v>
                </c:pt>
                <c:pt idx="80">
                  <c:v>100.781006</c:v>
                </c:pt>
                <c:pt idx="81">
                  <c:v>105.208663</c:v>
                </c:pt>
                <c:pt idx="82">
                  <c:v>104.324217</c:v>
                </c:pt>
                <c:pt idx="83">
                  <c:v>102.78612200000001</c:v>
                </c:pt>
              </c:numCache>
            </c:numRef>
          </c:val>
          <c:extLst/>
        </c:ser>
        <c:ser>
          <c:idx val="2"/>
          <c:order val="2"/>
          <c:tx>
            <c:strRef>
              <c:f>'31'!$E$28</c:f>
              <c:strCache>
                <c:ptCount val="1"/>
                <c:pt idx="0">
                  <c:v>Range</c:v>
                </c:pt>
              </c:strCache>
            </c:strRef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noFill/>
            </a:ln>
          </c:spPr>
          <c:cat>
            <c:numRef>
              <c:f>'31'!$A$29:$A$112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'31'!$E$29:$E$112</c:f>
              <c:numCache>
                <c:formatCode>0</c:formatCode>
                <c:ptCount val="84"/>
                <c:pt idx="0">
                  <c:v>63.480205999999995</c:v>
                </c:pt>
                <c:pt idx="1">
                  <c:v>67.159334999999984</c:v>
                </c:pt>
                <c:pt idx="2">
                  <c:v>73.292497000000012</c:v>
                </c:pt>
                <c:pt idx="3">
                  <c:v>64.260194000000013</c:v>
                </c:pt>
                <c:pt idx="4">
                  <c:v>63.963041000000004</c:v>
                </c:pt>
                <c:pt idx="5">
                  <c:v>60.55778500000001</c:v>
                </c:pt>
                <c:pt idx="6">
                  <c:v>57.324307999999988</c:v>
                </c:pt>
                <c:pt idx="7">
                  <c:v>54.735675000000001</c:v>
                </c:pt>
                <c:pt idx="8">
                  <c:v>61.327612999999999</c:v>
                </c:pt>
                <c:pt idx="9">
                  <c:v>70.379323999999997</c:v>
                </c:pt>
                <c:pt idx="10">
                  <c:v>84.270353999999998</c:v>
                </c:pt>
                <c:pt idx="11">
                  <c:v>92.761914999999988</c:v>
                </c:pt>
                <c:pt idx="12">
                  <c:v>63.480205999999995</c:v>
                </c:pt>
                <c:pt idx="13">
                  <c:v>67.159334999999984</c:v>
                </c:pt>
                <c:pt idx="14">
                  <c:v>73.292497000000012</c:v>
                </c:pt>
                <c:pt idx="15">
                  <c:v>64.260194000000013</c:v>
                </c:pt>
                <c:pt idx="16">
                  <c:v>63.963041000000004</c:v>
                </c:pt>
                <c:pt idx="17">
                  <c:v>60.55778500000001</c:v>
                </c:pt>
                <c:pt idx="18">
                  <c:v>57.324307999999988</c:v>
                </c:pt>
                <c:pt idx="19">
                  <c:v>54.735675000000001</c:v>
                </c:pt>
                <c:pt idx="20">
                  <c:v>61.327612999999999</c:v>
                </c:pt>
                <c:pt idx="21">
                  <c:v>70.379323999999997</c:v>
                </c:pt>
                <c:pt idx="22">
                  <c:v>84.270353999999998</c:v>
                </c:pt>
                <c:pt idx="23">
                  <c:v>92.761914999999988</c:v>
                </c:pt>
                <c:pt idx="24">
                  <c:v>63.480205999999995</c:v>
                </c:pt>
                <c:pt idx="25">
                  <c:v>67.159334999999984</c:v>
                </c:pt>
                <c:pt idx="26">
                  <c:v>73.292497000000012</c:v>
                </c:pt>
                <c:pt idx="27">
                  <c:v>64.260194000000013</c:v>
                </c:pt>
                <c:pt idx="28">
                  <c:v>63.963041000000004</c:v>
                </c:pt>
                <c:pt idx="29">
                  <c:v>60.55778500000001</c:v>
                </c:pt>
                <c:pt idx="30">
                  <c:v>57.324307999999988</c:v>
                </c:pt>
                <c:pt idx="31">
                  <c:v>54.735675000000001</c:v>
                </c:pt>
                <c:pt idx="32">
                  <c:v>61.327612999999999</c:v>
                </c:pt>
                <c:pt idx="33">
                  <c:v>70.379323999999997</c:v>
                </c:pt>
                <c:pt idx="34">
                  <c:v>84.270353999999998</c:v>
                </c:pt>
                <c:pt idx="35">
                  <c:v>92.761914999999988</c:v>
                </c:pt>
                <c:pt idx="36">
                  <c:v>63.480205999999995</c:v>
                </c:pt>
                <c:pt idx="37">
                  <c:v>67.159334999999984</c:v>
                </c:pt>
                <c:pt idx="38">
                  <c:v>73.292497000000012</c:v>
                </c:pt>
                <c:pt idx="39">
                  <c:v>64.260194000000013</c:v>
                </c:pt>
                <c:pt idx="40">
                  <c:v>63.963041000000004</c:v>
                </c:pt>
                <c:pt idx="41">
                  <c:v>60.55778500000001</c:v>
                </c:pt>
                <c:pt idx="42">
                  <c:v>57.324307999999988</c:v>
                </c:pt>
                <c:pt idx="43">
                  <c:v>54.735675000000001</c:v>
                </c:pt>
                <c:pt idx="44">
                  <c:v>61.327612999999999</c:v>
                </c:pt>
                <c:pt idx="45">
                  <c:v>70.379323999999997</c:v>
                </c:pt>
                <c:pt idx="46">
                  <c:v>84.270353999999998</c:v>
                </c:pt>
                <c:pt idx="47">
                  <c:v>92.761914999999988</c:v>
                </c:pt>
                <c:pt idx="48">
                  <c:v>63.480205999999995</c:v>
                </c:pt>
                <c:pt idx="49">
                  <c:v>67.159334999999984</c:v>
                </c:pt>
                <c:pt idx="50">
                  <c:v>73.292497000000012</c:v>
                </c:pt>
                <c:pt idx="51">
                  <c:v>64.260194000000013</c:v>
                </c:pt>
                <c:pt idx="52">
                  <c:v>63.963041000000004</c:v>
                </c:pt>
                <c:pt idx="53">
                  <c:v>60.55778500000001</c:v>
                </c:pt>
                <c:pt idx="54">
                  <c:v>57.324307999999988</c:v>
                </c:pt>
                <c:pt idx="55">
                  <c:v>54.735675000000001</c:v>
                </c:pt>
                <c:pt idx="56">
                  <c:v>61.327612999999999</c:v>
                </c:pt>
                <c:pt idx="57">
                  <c:v>70.379323999999997</c:v>
                </c:pt>
                <c:pt idx="58">
                  <c:v>84.270353999999998</c:v>
                </c:pt>
                <c:pt idx="59">
                  <c:v>92.761914999999988</c:v>
                </c:pt>
                <c:pt idx="60">
                  <c:v>63.480205999999995</c:v>
                </c:pt>
                <c:pt idx="61">
                  <c:v>67.159334999999984</c:v>
                </c:pt>
                <c:pt idx="62">
                  <c:v>73.292497000000012</c:v>
                </c:pt>
                <c:pt idx="63">
                  <c:v>64.260194000000013</c:v>
                </c:pt>
                <c:pt idx="64">
                  <c:v>63.963041000000004</c:v>
                </c:pt>
                <c:pt idx="65">
                  <c:v>60.55778500000001</c:v>
                </c:pt>
                <c:pt idx="66">
                  <c:v>57.324307999999988</c:v>
                </c:pt>
                <c:pt idx="67">
                  <c:v>54.735675000000001</c:v>
                </c:pt>
                <c:pt idx="68">
                  <c:v>61.327612999999999</c:v>
                </c:pt>
                <c:pt idx="69">
                  <c:v>70.379323999999997</c:v>
                </c:pt>
                <c:pt idx="70">
                  <c:v>84.270353999999998</c:v>
                </c:pt>
                <c:pt idx="71">
                  <c:v>92.761914999999988</c:v>
                </c:pt>
                <c:pt idx="72">
                  <c:v>63.480205999999995</c:v>
                </c:pt>
                <c:pt idx="73">
                  <c:v>67.159334999999984</c:v>
                </c:pt>
                <c:pt idx="74">
                  <c:v>73.292497000000012</c:v>
                </c:pt>
                <c:pt idx="75">
                  <c:v>64.260194000000013</c:v>
                </c:pt>
                <c:pt idx="76">
                  <c:v>63.963041000000004</c:v>
                </c:pt>
                <c:pt idx="77">
                  <c:v>60.55778500000001</c:v>
                </c:pt>
                <c:pt idx="78">
                  <c:v>57.324307999999988</c:v>
                </c:pt>
                <c:pt idx="79">
                  <c:v>54.735675000000001</c:v>
                </c:pt>
                <c:pt idx="80">
                  <c:v>61.327612999999999</c:v>
                </c:pt>
                <c:pt idx="81">
                  <c:v>70.379323999999997</c:v>
                </c:pt>
                <c:pt idx="82">
                  <c:v>84.270353999999998</c:v>
                </c:pt>
                <c:pt idx="83">
                  <c:v>92.761914999999988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6018896"/>
        <c:axId val="506019456"/>
      </c:areaChart>
      <c:lineChart>
        <c:grouping val="standard"/>
        <c:varyColors val="0"/>
        <c:ser>
          <c:idx val="0"/>
          <c:order val="0"/>
          <c:tx>
            <c:strRef>
              <c:f>'31'!$P$6</c:f>
              <c:strCache>
                <c:ptCount val="1"/>
                <c:pt idx="0">
                  <c:v>Electric Power Sector Coal Stocks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multiLvlStrRef>
              <c:f>#REF!</c:f>
            </c:multiLvlStrRef>
          </c:cat>
          <c:val>
            <c:numRef>
              <c:f>'31'!$B$29:$B$112</c:f>
              <c:numCache>
                <c:formatCode>0.0</c:formatCode>
                <c:ptCount val="84"/>
                <c:pt idx="0">
                  <c:v>133.70472699999999</c:v>
                </c:pt>
                <c:pt idx="1">
                  <c:v>119.90428300000001</c:v>
                </c:pt>
                <c:pt idx="2">
                  <c:v>118.260238</c:v>
                </c:pt>
                <c:pt idx="3">
                  <c:v>128.92501799999999</c:v>
                </c:pt>
                <c:pt idx="4">
                  <c:v>136.92056299999999</c:v>
                </c:pt>
                <c:pt idx="5">
                  <c:v>133.479434</c:v>
                </c:pt>
                <c:pt idx="6">
                  <c:v>125.869913</c:v>
                </c:pt>
                <c:pt idx="7">
                  <c:v>121.36913199999999</c:v>
                </c:pt>
                <c:pt idx="8">
                  <c:v>124.54611800000001</c:v>
                </c:pt>
                <c:pt idx="9">
                  <c:v>136.96425400000001</c:v>
                </c:pt>
                <c:pt idx="10">
                  <c:v>142.59539599999999</c:v>
                </c:pt>
                <c:pt idx="11">
                  <c:v>151.54845399999999</c:v>
                </c:pt>
                <c:pt idx="12">
                  <c:v>154.389578</c:v>
                </c:pt>
                <c:pt idx="13">
                  <c:v>149.07128700000001</c:v>
                </c:pt>
                <c:pt idx="14">
                  <c:v>154.346698</c:v>
                </c:pt>
                <c:pt idx="15">
                  <c:v>167.06340900000001</c:v>
                </c:pt>
                <c:pt idx="16">
                  <c:v>172.809335</c:v>
                </c:pt>
                <c:pt idx="17">
                  <c:v>166.43659700000001</c:v>
                </c:pt>
                <c:pt idx="18">
                  <c:v>157.93807699999999</c:v>
                </c:pt>
                <c:pt idx="19">
                  <c:v>155.95185499999999</c:v>
                </c:pt>
                <c:pt idx="20">
                  <c:v>162.108619</c:v>
                </c:pt>
                <c:pt idx="21">
                  <c:v>175.587987</c:v>
                </c:pt>
                <c:pt idx="22">
                  <c:v>188.594571</c:v>
                </c:pt>
                <c:pt idx="23">
                  <c:v>195.54803699999999</c:v>
                </c:pt>
                <c:pt idx="24">
                  <c:v>187.203047</c:v>
                </c:pt>
                <c:pt idx="25">
                  <c:v>187.06361799999999</c:v>
                </c:pt>
                <c:pt idx="26">
                  <c:v>191.55273500000001</c:v>
                </c:pt>
                <c:pt idx="27">
                  <c:v>193.18521200000001</c:v>
                </c:pt>
                <c:pt idx="28">
                  <c:v>192.41693000000001</c:v>
                </c:pt>
                <c:pt idx="29">
                  <c:v>182.086476</c:v>
                </c:pt>
                <c:pt idx="30">
                  <c:v>168.11860899999999</c:v>
                </c:pt>
                <c:pt idx="31">
                  <c:v>158.908174</c:v>
                </c:pt>
                <c:pt idx="32">
                  <c:v>156.56690900000001</c:v>
                </c:pt>
                <c:pt idx="33">
                  <c:v>160.93226000000001</c:v>
                </c:pt>
                <c:pt idx="34">
                  <c:v>170.27655799999999</c:v>
                </c:pt>
                <c:pt idx="35">
                  <c:v>162.00901400000001</c:v>
                </c:pt>
                <c:pt idx="36">
                  <c:v>156.21421000000001</c:v>
                </c:pt>
                <c:pt idx="37">
                  <c:v>160.50150199999999</c:v>
                </c:pt>
                <c:pt idx="38">
                  <c:v>161.81549000000001</c:v>
                </c:pt>
                <c:pt idx="39">
                  <c:v>163.93691200000001</c:v>
                </c:pt>
                <c:pt idx="40">
                  <c:v>162.54224199999999</c:v>
                </c:pt>
                <c:pt idx="41">
                  <c:v>158.013959</c:v>
                </c:pt>
                <c:pt idx="42">
                  <c:v>145.81148300000001</c:v>
                </c:pt>
                <c:pt idx="43">
                  <c:v>141.204061</c:v>
                </c:pt>
                <c:pt idx="44">
                  <c:v>139.5712</c:v>
                </c:pt>
                <c:pt idx="45">
                  <c:v>141.46251899999999</c:v>
                </c:pt>
                <c:pt idx="46">
                  <c:v>143.424037</c:v>
                </c:pt>
                <c:pt idx="47">
                  <c:v>137.68714800000001</c:v>
                </c:pt>
                <c:pt idx="48">
                  <c:v>123.722841</c:v>
                </c:pt>
                <c:pt idx="49">
                  <c:v>121.01869499999999</c:v>
                </c:pt>
                <c:pt idx="50">
                  <c:v>126.53183900000001</c:v>
                </c:pt>
                <c:pt idx="51">
                  <c:v>129.07092700000001</c:v>
                </c:pt>
                <c:pt idx="52">
                  <c:v>128.453889</c:v>
                </c:pt>
                <c:pt idx="53">
                  <c:v>121.52869099999999</c:v>
                </c:pt>
                <c:pt idx="54">
                  <c:v>110.794301</c:v>
                </c:pt>
                <c:pt idx="55">
                  <c:v>104.172499</c:v>
                </c:pt>
                <c:pt idx="56">
                  <c:v>100.781006</c:v>
                </c:pt>
                <c:pt idx="57">
                  <c:v>105.208663</c:v>
                </c:pt>
                <c:pt idx="58">
                  <c:v>104.324217</c:v>
                </c:pt>
                <c:pt idx="59">
                  <c:v>102.78612200000001</c:v>
                </c:pt>
                <c:pt idx="60">
                  <c:v>99.200647000000004</c:v>
                </c:pt>
                <c:pt idx="61">
                  <c:v>98.744339999999994</c:v>
                </c:pt>
                <c:pt idx="62">
                  <c:v>97.127436000000003</c:v>
                </c:pt>
                <c:pt idx="63">
                  <c:v>107.96137</c:v>
                </c:pt>
                <c:pt idx="64">
                  <c:v>114.947093</c:v>
                </c:pt>
                <c:pt idx="65">
                  <c:v>116.480121</c:v>
                </c:pt>
                <c:pt idx="66">
                  <c:v>110.728306</c:v>
                </c:pt>
                <c:pt idx="67">
                  <c:v>107.6412</c:v>
                </c:pt>
                <c:pt idx="68">
                  <c:v>102.1322</c:v>
                </c:pt>
                <c:pt idx="69">
                  <c:v>106.73690000000001</c:v>
                </c:pt>
                <c:pt idx="70">
                  <c:v>111.363</c:v>
                </c:pt>
                <c:pt idx="71">
                  <c:v>109.9426</c:v>
                </c:pt>
                <c:pt idx="72">
                  <c:v>104.8231</c:v>
                </c:pt>
                <c:pt idx="73">
                  <c:v>102.7799</c:v>
                </c:pt>
                <c:pt idx="74">
                  <c:v>110.8489</c:v>
                </c:pt>
                <c:pt idx="75">
                  <c:v>111.2407</c:v>
                </c:pt>
                <c:pt idx="76">
                  <c:v>112.661</c:v>
                </c:pt>
                <c:pt idx="77">
                  <c:v>107.616</c:v>
                </c:pt>
                <c:pt idx="78">
                  <c:v>104.90130000000001</c:v>
                </c:pt>
                <c:pt idx="79">
                  <c:v>101.9765</c:v>
                </c:pt>
                <c:pt idx="80">
                  <c:v>100.5932</c:v>
                </c:pt>
                <c:pt idx="81">
                  <c:v>105.53749999999999</c:v>
                </c:pt>
                <c:pt idx="82">
                  <c:v>110.8125</c:v>
                </c:pt>
                <c:pt idx="83">
                  <c:v>109.2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6018896"/>
        <c:axId val="506019456"/>
      </c:lineChart>
      <c:scatterChart>
        <c:scatterStyle val="lineMarker"/>
        <c:varyColors val="0"/>
        <c:ser>
          <c:idx val="3"/>
          <c:order val="3"/>
          <c:tx>
            <c:strRef>
              <c:f>'31'!$B$116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5346282934145425E-2"/>
                  <c:y val="3.164639922968210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'31'!$A$117:$A$118</c:f>
              <c:numCache>
                <c:formatCode>0</c:formatCode>
                <c:ptCount val="2"/>
                <c:pt idx="0">
                  <c:v>69</c:v>
                </c:pt>
                <c:pt idx="1">
                  <c:v>69</c:v>
                </c:pt>
              </c:numCache>
            </c:numRef>
          </c:xVal>
          <c:yVal>
            <c:numRef>
              <c:f>'31'!$B$117:$B$118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6020016"/>
        <c:axId val="506020576"/>
      </c:scatterChart>
      <c:dateAx>
        <c:axId val="506018896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506019456"/>
        <c:crosses val="autoZero"/>
        <c:auto val="0"/>
        <c:lblOffset val="100"/>
        <c:baseTimeUnit val="months"/>
        <c:majorUnit val="12"/>
        <c:majorTimeUnit val="months"/>
        <c:minorUnit val="12"/>
        <c:minorTimeUnit val="months"/>
      </c:dateAx>
      <c:valAx>
        <c:axId val="506019456"/>
        <c:scaling>
          <c:orientation val="minMax"/>
          <c:max val="25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crossAx val="506018896"/>
        <c:crosses val="autoZero"/>
        <c:crossBetween val="between"/>
        <c:majorUnit val="25"/>
      </c:valAx>
      <c:valAx>
        <c:axId val="506020016"/>
        <c:scaling>
          <c:orientation val="minMax"/>
          <c:max val="84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506020576"/>
        <c:crosses val="max"/>
        <c:crossBetween val="midCat"/>
      </c:valAx>
      <c:valAx>
        <c:axId val="506020576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06020016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68211430231989"/>
          <c:y val="0.14818662484095846"/>
          <c:w val="0.8262348812705026"/>
          <c:h val="0.6858674673695772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'32'!$B$26</c:f>
              <c:strCache>
                <c:ptCount val="1"/>
                <c:pt idx="0">
                  <c:v>residential sales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'32'!$I$26:$L$26</c:f>
              <c:numCache>
                <c:formatCode>0</c:formatCode>
                <c:ptCount val="4"/>
                <c:pt idx="0">
                  <c:v>-32.410410899999988</c:v>
                </c:pt>
                <c:pt idx="1">
                  <c:v>85.725084100000004</c:v>
                </c:pt>
                <c:pt idx="2">
                  <c:v>-25.655978799999957</c:v>
                </c:pt>
                <c:pt idx="3">
                  <c:v>-8.1287873999999647</c:v>
                </c:pt>
              </c:numCache>
            </c:numRef>
          </c:val>
          <c:extLst/>
        </c:ser>
        <c:ser>
          <c:idx val="2"/>
          <c:order val="1"/>
          <c:tx>
            <c:strRef>
              <c:f>'32'!$B$27</c:f>
              <c:strCache>
                <c:ptCount val="1"/>
                <c:pt idx="0">
                  <c:v>industrial sales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'32'!$I$27:$L$27</c:f>
              <c:numCache>
                <c:formatCode>0</c:formatCode>
                <c:ptCount val="4"/>
                <c:pt idx="0">
                  <c:v>7.5827640400000291</c:v>
                </c:pt>
                <c:pt idx="1">
                  <c:v>-31.221449790000065</c:v>
                </c:pt>
                <c:pt idx="2">
                  <c:v>-5.3098459399999456</c:v>
                </c:pt>
                <c:pt idx="3">
                  <c:v>-13.004929270000048</c:v>
                </c:pt>
              </c:numCache>
            </c:numRef>
          </c:val>
          <c:extLst/>
        </c:ser>
        <c:ser>
          <c:idx val="0"/>
          <c:order val="3"/>
          <c:tx>
            <c:strRef>
              <c:f>'32'!$B$28</c:f>
              <c:strCache>
                <c:ptCount val="1"/>
                <c:pt idx="0">
                  <c:v>commercial and transportation</c:v>
                </c:pt>
              </c:strCache>
            </c:strRef>
          </c:tx>
          <c:spPr>
            <a:solidFill>
              <a:schemeClr val="accent4"/>
            </a:solidFill>
            <a:ln w="28575">
              <a:noFill/>
            </a:ln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'32'!$I$28:$L$28</c:f>
              <c:numCache>
                <c:formatCode>0</c:formatCode>
                <c:ptCount val="4"/>
                <c:pt idx="0">
                  <c:v>-14.278009026000063</c:v>
                </c:pt>
                <c:pt idx="1">
                  <c:v>24.068583953000143</c:v>
                </c:pt>
                <c:pt idx="2">
                  <c:v>-11.527100140999892</c:v>
                </c:pt>
                <c:pt idx="3">
                  <c:v>-2.7169727650002642</c:v>
                </c:pt>
              </c:numCache>
            </c:numRef>
          </c:val>
        </c:ser>
        <c:ser>
          <c:idx val="5"/>
          <c:order val="4"/>
          <c:tx>
            <c:strRef>
              <c:f>'32'!$B$29</c:f>
              <c:strCache>
                <c:ptCount val="1"/>
                <c:pt idx="0">
                  <c:v>direct use of electricity</c:v>
                </c:pt>
              </c:strCache>
            </c:strRef>
          </c:tx>
          <c:spPr>
            <a:solidFill>
              <a:schemeClr val="accent5"/>
            </a:solidFill>
            <a:ln w="28575">
              <a:noFill/>
            </a:ln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'32'!$I$29:$L$29</c:f>
              <c:numCache>
                <c:formatCode>0</c:formatCode>
                <c:ptCount val="4"/>
                <c:pt idx="0">
                  <c:v>1.2700452299999938</c:v>
                </c:pt>
                <c:pt idx="1">
                  <c:v>2.4646168399999908</c:v>
                </c:pt>
                <c:pt idx="2">
                  <c:v>-4.2471998400000075</c:v>
                </c:pt>
                <c:pt idx="3">
                  <c:v>1.5706809200000009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10481312"/>
        <c:axId val="510481872"/>
      </c:barChart>
      <c:lineChart>
        <c:grouping val="stacked"/>
        <c:varyColors val="0"/>
        <c:ser>
          <c:idx val="4"/>
          <c:order val="2"/>
          <c:tx>
            <c:strRef>
              <c:f>'32'!$B$30</c:f>
              <c:strCache>
                <c:ptCount val="1"/>
                <c:pt idx="0">
                  <c:v>total consumption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7.7882217323687317E-2"/>
                  <c:y val="5.170281379788579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6.4018668124098052E-2"/>
                  <c:y val="-8.905366291208860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7.9069170013688975E-2"/>
                  <c:y val="3.918029512340344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5136848877125286E-2"/>
                  <c:y val="4.316895852543824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'32'!$I$25:$L$25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'32'!$I$30:$L$30</c:f>
              <c:numCache>
                <c:formatCode>0</c:formatCode>
                <c:ptCount val="4"/>
                <c:pt idx="0">
                  <c:v>-37.835610600000109</c:v>
                </c:pt>
                <c:pt idx="1">
                  <c:v>81.036834999999883</c:v>
                </c:pt>
                <c:pt idx="2">
                  <c:v>-52.706960799999706</c:v>
                </c:pt>
                <c:pt idx="3">
                  <c:v>-16.313290300000062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0481312"/>
        <c:axId val="510481872"/>
      </c:lineChart>
      <c:scatterChart>
        <c:scatterStyle val="lineMarker"/>
        <c:varyColors val="0"/>
        <c:ser>
          <c:idx val="3"/>
          <c:order val="5"/>
          <c:tx>
            <c:strRef>
              <c:f>'32'!$B$99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'32'!$A$100:$A$101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'32'!$B$100:$B$102</c:f>
              <c:numCache>
                <c:formatCode>0.00</c:formatCode>
                <c:ptCount val="3"/>
                <c:pt idx="0">
                  <c:v>-0.3</c:v>
                </c:pt>
                <c:pt idx="1">
                  <c:v>0.3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0482992"/>
        <c:axId val="510482432"/>
      </c:scatterChart>
      <c:catAx>
        <c:axId val="510481312"/>
        <c:scaling>
          <c:orientation val="minMax"/>
        </c:scaling>
        <c:delete val="0"/>
        <c:axPos val="b"/>
        <c:majorGridlines>
          <c:spPr>
            <a:ln w="12700">
              <a:noFill/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10481872"/>
        <c:crosses val="autoZero"/>
        <c:auto val="1"/>
        <c:lblAlgn val="ctr"/>
        <c:lblOffset val="100"/>
        <c:tickLblSkip val="1"/>
        <c:noMultiLvlLbl val="0"/>
      </c:catAx>
      <c:valAx>
        <c:axId val="510481872"/>
        <c:scaling>
          <c:orientation val="minMax"/>
          <c:max val="200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10481312"/>
        <c:crosses val="autoZero"/>
        <c:crossBetween val="between"/>
      </c:valAx>
      <c:valAx>
        <c:axId val="510482432"/>
        <c:scaling>
          <c:orientation val="minMax"/>
          <c:max val="0.30000000000000004"/>
          <c:min val="-0.30000000000000004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510482992"/>
        <c:crosses val="max"/>
        <c:crossBetween val="midCat"/>
      </c:valAx>
      <c:valAx>
        <c:axId val="51048299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10482432"/>
        <c:crosses val="autoZero"/>
        <c:crossBetween val="midCat"/>
      </c:valAx>
      <c:spPr>
        <a:noFill/>
        <a:ln>
          <a:solidFill>
            <a:schemeClr val="tx1">
              <a:lumMod val="15000"/>
              <a:lumOff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8379994167395748E-2"/>
          <c:y val="0.15391573193197383"/>
          <c:w val="0.73468410443620091"/>
          <c:h val="0.68452488262716216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'32'!$A$35:$A$94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'32'!$C$35:$C$94</c:f>
              <c:numCache>
                <c:formatCode>0</c:formatCode>
                <c:ptCount val="60"/>
                <c:pt idx="0">
                  <c:v>332.81071264000002</c:v>
                </c:pt>
                <c:pt idx="1">
                  <c:v>307.88403697000001</c:v>
                </c:pt>
                <c:pt idx="2">
                  <c:v>297.38803247999999</c:v>
                </c:pt>
                <c:pt idx="3">
                  <c:v>280.41750461999999</c:v>
                </c:pt>
                <c:pt idx="4">
                  <c:v>296.08694484</c:v>
                </c:pt>
                <c:pt idx="5">
                  <c:v>341.63726910000003</c:v>
                </c:pt>
                <c:pt idx="6">
                  <c:v>384.73934366999998</c:v>
                </c:pt>
                <c:pt idx="7">
                  <c:v>393.86528456000002</c:v>
                </c:pt>
                <c:pt idx="8">
                  <c:v>348.4130217</c:v>
                </c:pt>
                <c:pt idx="9">
                  <c:v>308.03052588999998</c:v>
                </c:pt>
                <c:pt idx="10">
                  <c:v>288.58529682</c:v>
                </c:pt>
                <c:pt idx="11">
                  <c:v>322.44805341</c:v>
                </c:pt>
                <c:pt idx="12">
                  <c:v>330.27014452999998</c:v>
                </c:pt>
                <c:pt idx="13">
                  <c:v>286.66949443999999</c:v>
                </c:pt>
                <c:pt idx="14">
                  <c:v>303.08682956000001</c:v>
                </c:pt>
                <c:pt idx="15">
                  <c:v>283.98884376000001</c:v>
                </c:pt>
                <c:pt idx="16">
                  <c:v>303.34849286999997</c:v>
                </c:pt>
                <c:pt idx="17">
                  <c:v>340.54977689999998</c:v>
                </c:pt>
                <c:pt idx="18">
                  <c:v>380.37562990999999</c:v>
                </c:pt>
                <c:pt idx="19">
                  <c:v>372.82041809999998</c:v>
                </c:pt>
                <c:pt idx="20">
                  <c:v>332.93886120000002</c:v>
                </c:pt>
                <c:pt idx="21">
                  <c:v>310.89210622000002</c:v>
                </c:pt>
                <c:pt idx="22">
                  <c:v>294.80227881000002</c:v>
                </c:pt>
                <c:pt idx="23">
                  <c:v>324.72753983000001</c:v>
                </c:pt>
                <c:pt idx="24">
                  <c:v>352.87643743000001</c:v>
                </c:pt>
                <c:pt idx="25">
                  <c:v>299.12931252999999</c:v>
                </c:pt>
                <c:pt idx="26">
                  <c:v>303.83312669999998</c:v>
                </c:pt>
                <c:pt idx="27">
                  <c:v>285.15640574999998</c:v>
                </c:pt>
                <c:pt idx="28">
                  <c:v>309.72829275999999</c:v>
                </c:pt>
                <c:pt idx="29">
                  <c:v>345.17301641</c:v>
                </c:pt>
                <c:pt idx="30">
                  <c:v>382.28924674000001</c:v>
                </c:pt>
                <c:pt idx="31">
                  <c:v>390.57755736000001</c:v>
                </c:pt>
                <c:pt idx="32">
                  <c:v>343.74082382</c:v>
                </c:pt>
                <c:pt idx="33">
                  <c:v>315.80650087999999</c:v>
                </c:pt>
                <c:pt idx="34">
                  <c:v>297.57434047999999</c:v>
                </c:pt>
                <c:pt idx="35">
                  <c:v>319.62219024000001</c:v>
                </c:pt>
                <c:pt idx="36">
                  <c:v>335.90755533999999</c:v>
                </c:pt>
                <c:pt idx="37">
                  <c:v>303.16143445</c:v>
                </c:pt>
                <c:pt idx="38">
                  <c:v>309.33717080000002</c:v>
                </c:pt>
                <c:pt idx="39">
                  <c:v>282.21355811000001</c:v>
                </c:pt>
                <c:pt idx="40">
                  <c:v>303.43602586999998</c:v>
                </c:pt>
                <c:pt idx="41">
                  <c:v>327.56782701999998</c:v>
                </c:pt>
                <c:pt idx="42">
                  <c:v>382.91016918999998</c:v>
                </c:pt>
                <c:pt idx="43">
                  <c:v>385.10475027000001</c:v>
                </c:pt>
                <c:pt idx="44">
                  <c:v>342.82649922000002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'32'!$A$35:$A$94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'32'!$D$35:$D$94</c:f>
              <c:numCache>
                <c:formatCode>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342.82649922000002</c:v>
                </c:pt>
                <c:pt idx="45">
                  <c:v>314.22590000000002</c:v>
                </c:pt>
                <c:pt idx="46">
                  <c:v>288.8261</c:v>
                </c:pt>
                <c:pt idx="47">
                  <c:v>317.2833</c:v>
                </c:pt>
                <c:pt idx="48">
                  <c:v>337.35820000000001</c:v>
                </c:pt>
                <c:pt idx="49">
                  <c:v>314.18770000000001</c:v>
                </c:pt>
                <c:pt idx="50">
                  <c:v>306.66649999999998</c:v>
                </c:pt>
                <c:pt idx="51">
                  <c:v>281.52659999999997</c:v>
                </c:pt>
                <c:pt idx="52">
                  <c:v>301.84679999999997</c:v>
                </c:pt>
                <c:pt idx="53">
                  <c:v>329.45749999999998</c:v>
                </c:pt>
                <c:pt idx="54">
                  <c:v>378.25389999999999</c:v>
                </c:pt>
                <c:pt idx="55">
                  <c:v>381.22280000000001</c:v>
                </c:pt>
                <c:pt idx="56">
                  <c:v>328.51170000000002</c:v>
                </c:pt>
                <c:pt idx="57">
                  <c:v>310.2466</c:v>
                </c:pt>
                <c:pt idx="58">
                  <c:v>289.83179999999999</c:v>
                </c:pt>
                <c:pt idx="59">
                  <c:v>317.37689999999998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'32'!$E$34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'32'!$A$35:$A$94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'32'!$E$35:$E$94</c:f>
              <c:numCache>
                <c:formatCode>0</c:formatCode>
                <c:ptCount val="60"/>
                <c:pt idx="1">
                  <c:v>325.19216889166665</c:v>
                </c:pt>
                <c:pt idx="2">
                  <c:v>325.19216889166665</c:v>
                </c:pt>
                <c:pt idx="3">
                  <c:v>325.19216889166665</c:v>
                </c:pt>
                <c:pt idx="4">
                  <c:v>325.19216889166665</c:v>
                </c:pt>
                <c:pt idx="5">
                  <c:v>325.19216889166665</c:v>
                </c:pt>
                <c:pt idx="6">
                  <c:v>325.19216889166665</c:v>
                </c:pt>
                <c:pt idx="7">
                  <c:v>325.19216889166665</c:v>
                </c:pt>
                <c:pt idx="8">
                  <c:v>325.19216889166665</c:v>
                </c:pt>
                <c:pt idx="9">
                  <c:v>325.19216889166665</c:v>
                </c:pt>
                <c:pt idx="10">
                  <c:v>325.19216889166665</c:v>
                </c:pt>
                <c:pt idx="13">
                  <c:v>322.03920134416671</c:v>
                </c:pt>
                <c:pt idx="14">
                  <c:v>322.03920134416671</c:v>
                </c:pt>
                <c:pt idx="15">
                  <c:v>322.03920134416671</c:v>
                </c:pt>
                <c:pt idx="16">
                  <c:v>322.03920134416671</c:v>
                </c:pt>
                <c:pt idx="17">
                  <c:v>322.03920134416671</c:v>
                </c:pt>
                <c:pt idx="18">
                  <c:v>322.03920134416671</c:v>
                </c:pt>
                <c:pt idx="19">
                  <c:v>322.03920134416671</c:v>
                </c:pt>
                <c:pt idx="20">
                  <c:v>322.03920134416671</c:v>
                </c:pt>
                <c:pt idx="21">
                  <c:v>322.03920134416671</c:v>
                </c:pt>
                <c:pt idx="22">
                  <c:v>322.03920134416671</c:v>
                </c:pt>
                <c:pt idx="25">
                  <c:v>328.79227092499997</c:v>
                </c:pt>
                <c:pt idx="26">
                  <c:v>328.79227092499997</c:v>
                </c:pt>
                <c:pt idx="27">
                  <c:v>328.79227092499997</c:v>
                </c:pt>
                <c:pt idx="28">
                  <c:v>328.79227092499997</c:v>
                </c:pt>
                <c:pt idx="29">
                  <c:v>328.79227092499997</c:v>
                </c:pt>
                <c:pt idx="30">
                  <c:v>328.79227092499997</c:v>
                </c:pt>
                <c:pt idx="31">
                  <c:v>328.79227092499997</c:v>
                </c:pt>
                <c:pt idx="32">
                  <c:v>328.79227092499997</c:v>
                </c:pt>
                <c:pt idx="33">
                  <c:v>328.79227092499997</c:v>
                </c:pt>
                <c:pt idx="34">
                  <c:v>328.79227092499997</c:v>
                </c:pt>
                <c:pt idx="37">
                  <c:v>324.40002418916669</c:v>
                </c:pt>
                <c:pt idx="38">
                  <c:v>324.40002418916669</c:v>
                </c:pt>
                <c:pt idx="39">
                  <c:v>324.40002418916669</c:v>
                </c:pt>
                <c:pt idx="40">
                  <c:v>324.40002418916669</c:v>
                </c:pt>
                <c:pt idx="41">
                  <c:v>324.40002418916669</c:v>
                </c:pt>
                <c:pt idx="42">
                  <c:v>324.40002418916669</c:v>
                </c:pt>
                <c:pt idx="43">
                  <c:v>324.40002418916669</c:v>
                </c:pt>
                <c:pt idx="44">
                  <c:v>324.40002418916669</c:v>
                </c:pt>
                <c:pt idx="45">
                  <c:v>324.40002418916669</c:v>
                </c:pt>
                <c:pt idx="46">
                  <c:v>324.40002418916669</c:v>
                </c:pt>
                <c:pt idx="49">
                  <c:v>323.04058333333336</c:v>
                </c:pt>
                <c:pt idx="50">
                  <c:v>323.04058333333336</c:v>
                </c:pt>
                <c:pt idx="51">
                  <c:v>323.04058333333336</c:v>
                </c:pt>
                <c:pt idx="52">
                  <c:v>323.04058333333336</c:v>
                </c:pt>
                <c:pt idx="53">
                  <c:v>323.04058333333336</c:v>
                </c:pt>
                <c:pt idx="54">
                  <c:v>323.04058333333336</c:v>
                </c:pt>
                <c:pt idx="55">
                  <c:v>323.04058333333336</c:v>
                </c:pt>
                <c:pt idx="56">
                  <c:v>323.04058333333336</c:v>
                </c:pt>
                <c:pt idx="57">
                  <c:v>323.04058333333336</c:v>
                </c:pt>
                <c:pt idx="58">
                  <c:v>323.04058333333336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0486912"/>
        <c:axId val="510487472"/>
      </c:lineChart>
      <c:catAx>
        <c:axId val="5104869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10487472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5104874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10486912"/>
        <c:crosses val="autoZero"/>
        <c:crossBetween val="midCat"/>
        <c:minorUnit val="0.5"/>
      </c:valAx>
      <c:spPr>
        <a:noFill/>
        <a:ln>
          <a:solidFill>
            <a:schemeClr val="tx1">
              <a:lumMod val="15000"/>
              <a:lumOff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7582594819115235"/>
          <c:y val="0.48763794805271954"/>
          <c:w val="0.50491046184904076"/>
          <c:h val="0.2045385315150472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814242061248368"/>
          <c:y val="0.17255905511811023"/>
          <c:w val="0.822217181686831"/>
          <c:h val="0.65600549931258589"/>
        </c:manualLayout>
      </c:layout>
      <c:barChart>
        <c:barDir val="col"/>
        <c:grouping val="clustered"/>
        <c:varyColors val="0"/>
        <c:ser>
          <c:idx val="0"/>
          <c:order val="0"/>
          <c:tx>
            <c:v>Growth</c:v>
          </c:tx>
          <c:spPr>
            <a:solidFill>
              <a:schemeClr val="accent3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numRef>
              <c:f>'33'!$F$29:$F$36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'33'!$H$29:$H$36</c:f>
              <c:numCache>
                <c:formatCode>0.0%</c:formatCode>
                <c:ptCount val="8"/>
                <c:pt idx="0">
                  <c:v>2.0868738840338796E-2</c:v>
                </c:pt>
                <c:pt idx="1">
                  <c:v>3.2291906060659459E-2</c:v>
                </c:pt>
                <c:pt idx="2">
                  <c:v>1.0652888363746671E-2</c:v>
                </c:pt>
                <c:pt idx="3">
                  <c:v>-8.0926157446510327E-3</c:v>
                </c:pt>
                <c:pt idx="4">
                  <c:v>2.6949346988028866E-2</c:v>
                </c:pt>
                <c:pt idx="5">
                  <c:v>1.7124123869005636E-4</c:v>
                </c:pt>
                <c:pt idx="6">
                  <c:v>8.7779424482550272E-3</c:v>
                </c:pt>
                <c:pt idx="7">
                  <c:v>9.0405937917268364E-3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510491392"/>
        <c:axId val="510491952"/>
      </c:barChart>
      <c:scatterChart>
        <c:scatterStyle val="lineMarker"/>
        <c:varyColors val="0"/>
        <c:ser>
          <c:idx val="1"/>
          <c:order val="1"/>
          <c:tx>
            <c:strRef>
              <c:f>'33'!$B$126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'33'!$A$127:$A$128</c:f>
              <c:numCache>
                <c:formatCode>General</c:formatCode>
                <c:ptCount val="2"/>
                <c:pt idx="0">
                  <c:v>6.5</c:v>
                </c:pt>
                <c:pt idx="1">
                  <c:v>6.5</c:v>
                </c:pt>
              </c:numCache>
            </c:numRef>
          </c:xVal>
          <c:yVal>
            <c:numRef>
              <c:f>'33'!$B$127:$B$128</c:f>
              <c:numCache>
                <c:formatCode>General</c:formatCode>
                <c:ptCount val="2"/>
                <c:pt idx="0">
                  <c:v>0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0493072"/>
        <c:axId val="510492512"/>
      </c:scatterChart>
      <c:catAx>
        <c:axId val="510491392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10491952"/>
        <c:crosses val="autoZero"/>
        <c:auto val="0"/>
        <c:lblAlgn val="ctr"/>
        <c:lblOffset val="100"/>
        <c:tickLblSkip val="1"/>
        <c:tickMarkSkip val="1"/>
        <c:noMultiLvlLbl val="1"/>
      </c:catAx>
      <c:valAx>
        <c:axId val="510491952"/>
        <c:scaling>
          <c:orientation val="minMax"/>
          <c:max val="6.0000000000000012E-2"/>
          <c:min val="-2.0000000000000004E-2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10491392"/>
        <c:crosses val="autoZero"/>
        <c:crossBetween val="between"/>
        <c:majorUnit val="2.0000000000000004E-2"/>
      </c:valAx>
      <c:valAx>
        <c:axId val="510492512"/>
        <c:scaling>
          <c:orientation val="minMax"/>
          <c:max val="4"/>
        </c:scaling>
        <c:delete val="0"/>
        <c:axPos val="r"/>
        <c:numFmt formatCode="General" sourceLinked="1"/>
        <c:majorTickMark val="out"/>
        <c:minorTickMark val="none"/>
        <c:tickLblPos val="none"/>
        <c:spPr>
          <a:ln>
            <a:noFill/>
          </a:ln>
        </c:spPr>
        <c:crossAx val="510493072"/>
        <c:crosses val="max"/>
        <c:crossBetween val="midCat"/>
        <c:majorUnit val="1"/>
      </c:valAx>
      <c:valAx>
        <c:axId val="51049307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10492512"/>
        <c:crosses val="autoZero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/>
              <a:t>U.S. monthly residential electricity price</a:t>
            </a:r>
          </a:p>
          <a:p>
            <a:pPr algn="l">
              <a:defRPr/>
            </a:pPr>
            <a:r>
              <a:rPr lang="en-US" sz="1000" b="0"/>
              <a:t>cents per kilowatthour</a:t>
            </a:r>
          </a:p>
        </c:rich>
      </c:tx>
      <c:layout>
        <c:manualLayout>
          <c:xMode val="edge"/>
          <c:yMode val="edge"/>
          <c:x val="9.876543209877511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0752697579469234"/>
          <c:y val="0.17584676915385578"/>
          <c:w val="0.82165283883036389"/>
          <c:h val="0.65580614923134606"/>
        </c:manualLayout>
      </c:layout>
      <c:lineChart>
        <c:grouping val="standard"/>
        <c:varyColors val="0"/>
        <c:ser>
          <c:idx val="0"/>
          <c:order val="0"/>
          <c:tx>
            <c:v>history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'33'!$A$28:$A$123</c:f>
              <c:numCache>
                <c:formatCode>mmm\ yyyy</c:formatCode>
                <c:ptCount val="96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  <c:pt idx="84">
                  <c:v>43831</c:v>
                </c:pt>
                <c:pt idx="85">
                  <c:v>43862</c:v>
                </c:pt>
                <c:pt idx="86">
                  <c:v>43891</c:v>
                </c:pt>
                <c:pt idx="87">
                  <c:v>43922</c:v>
                </c:pt>
                <c:pt idx="88">
                  <c:v>43952</c:v>
                </c:pt>
                <c:pt idx="89">
                  <c:v>43983</c:v>
                </c:pt>
                <c:pt idx="90">
                  <c:v>44013</c:v>
                </c:pt>
                <c:pt idx="91">
                  <c:v>44044</c:v>
                </c:pt>
                <c:pt idx="92">
                  <c:v>44075</c:v>
                </c:pt>
                <c:pt idx="93">
                  <c:v>44105</c:v>
                </c:pt>
                <c:pt idx="94">
                  <c:v>44136</c:v>
                </c:pt>
                <c:pt idx="95">
                  <c:v>44166</c:v>
                </c:pt>
              </c:numCache>
            </c:numRef>
          </c:cat>
          <c:val>
            <c:numRef>
              <c:f>'33'!$B$28:$B$123</c:f>
              <c:numCache>
                <c:formatCode>#,##0.00</c:formatCode>
                <c:ptCount val="96"/>
                <c:pt idx="0">
                  <c:v>11.46</c:v>
                </c:pt>
                <c:pt idx="1">
                  <c:v>11.63</c:v>
                </c:pt>
                <c:pt idx="2">
                  <c:v>11.61</c:v>
                </c:pt>
                <c:pt idx="3">
                  <c:v>11.93</c:v>
                </c:pt>
                <c:pt idx="4">
                  <c:v>12.4</c:v>
                </c:pt>
                <c:pt idx="5">
                  <c:v>12.54</c:v>
                </c:pt>
                <c:pt idx="6">
                  <c:v>12.65</c:v>
                </c:pt>
                <c:pt idx="7">
                  <c:v>12.53</c:v>
                </c:pt>
                <c:pt idx="8">
                  <c:v>12.51</c:v>
                </c:pt>
                <c:pt idx="9">
                  <c:v>12.36</c:v>
                </c:pt>
                <c:pt idx="10">
                  <c:v>12.1</c:v>
                </c:pt>
                <c:pt idx="11">
                  <c:v>11.72</c:v>
                </c:pt>
                <c:pt idx="12">
                  <c:v>11.65</c:v>
                </c:pt>
                <c:pt idx="13">
                  <c:v>11.94</c:v>
                </c:pt>
                <c:pt idx="14">
                  <c:v>12.25</c:v>
                </c:pt>
                <c:pt idx="15">
                  <c:v>12.31</c:v>
                </c:pt>
                <c:pt idx="16">
                  <c:v>12.85</c:v>
                </c:pt>
                <c:pt idx="17">
                  <c:v>12.99</c:v>
                </c:pt>
                <c:pt idx="18">
                  <c:v>13.09</c:v>
                </c:pt>
                <c:pt idx="19">
                  <c:v>13.04</c:v>
                </c:pt>
                <c:pt idx="20">
                  <c:v>12.95</c:v>
                </c:pt>
                <c:pt idx="21">
                  <c:v>12.6</c:v>
                </c:pt>
                <c:pt idx="22">
                  <c:v>12.48</c:v>
                </c:pt>
                <c:pt idx="23">
                  <c:v>12.17</c:v>
                </c:pt>
                <c:pt idx="24">
                  <c:v>12.1</c:v>
                </c:pt>
                <c:pt idx="25">
                  <c:v>12.29</c:v>
                </c:pt>
                <c:pt idx="26">
                  <c:v>12.33</c:v>
                </c:pt>
                <c:pt idx="27">
                  <c:v>12.62</c:v>
                </c:pt>
                <c:pt idx="28">
                  <c:v>12.93</c:v>
                </c:pt>
                <c:pt idx="29">
                  <c:v>12.92</c:v>
                </c:pt>
                <c:pt idx="30">
                  <c:v>12.94</c:v>
                </c:pt>
                <c:pt idx="31">
                  <c:v>12.91</c:v>
                </c:pt>
                <c:pt idx="32">
                  <c:v>13.03</c:v>
                </c:pt>
                <c:pt idx="33">
                  <c:v>12.72</c:v>
                </c:pt>
                <c:pt idx="34">
                  <c:v>12.71</c:v>
                </c:pt>
                <c:pt idx="35">
                  <c:v>12.32</c:v>
                </c:pt>
                <c:pt idx="36">
                  <c:v>11.99</c:v>
                </c:pt>
                <c:pt idx="37">
                  <c:v>12.14</c:v>
                </c:pt>
                <c:pt idx="38">
                  <c:v>12.56</c:v>
                </c:pt>
                <c:pt idx="39">
                  <c:v>12.43</c:v>
                </c:pt>
                <c:pt idx="40">
                  <c:v>12.79</c:v>
                </c:pt>
                <c:pt idx="41">
                  <c:v>12.73</c:v>
                </c:pt>
                <c:pt idx="42">
                  <c:v>12.68</c:v>
                </c:pt>
                <c:pt idx="43">
                  <c:v>12.88</c:v>
                </c:pt>
                <c:pt idx="44">
                  <c:v>12.87</c:v>
                </c:pt>
                <c:pt idx="45">
                  <c:v>12.46</c:v>
                </c:pt>
                <c:pt idx="46">
                  <c:v>12.75</c:v>
                </c:pt>
                <c:pt idx="47">
                  <c:v>12.23</c:v>
                </c:pt>
                <c:pt idx="48">
                  <c:v>12.21</c:v>
                </c:pt>
                <c:pt idx="49">
                  <c:v>12.79</c:v>
                </c:pt>
                <c:pt idx="50">
                  <c:v>12.89</c:v>
                </c:pt>
                <c:pt idx="51">
                  <c:v>12.72</c:v>
                </c:pt>
                <c:pt idx="52">
                  <c:v>13.07</c:v>
                </c:pt>
                <c:pt idx="53">
                  <c:v>13.2</c:v>
                </c:pt>
                <c:pt idx="54">
                  <c:v>13.08</c:v>
                </c:pt>
                <c:pt idx="55">
                  <c:v>13.15</c:v>
                </c:pt>
                <c:pt idx="56">
                  <c:v>13.28</c:v>
                </c:pt>
                <c:pt idx="57">
                  <c:v>12.8</c:v>
                </c:pt>
                <c:pt idx="58">
                  <c:v>12.94</c:v>
                </c:pt>
                <c:pt idx="59">
                  <c:v>12.45</c:v>
                </c:pt>
                <c:pt idx="60">
                  <c:v>12.25</c:v>
                </c:pt>
                <c:pt idx="61">
                  <c:v>12.66</c:v>
                </c:pt>
                <c:pt idx="62">
                  <c:v>12.99</c:v>
                </c:pt>
                <c:pt idx="63">
                  <c:v>12.88</c:v>
                </c:pt>
                <c:pt idx="64">
                  <c:v>13.15</c:v>
                </c:pt>
                <c:pt idx="65">
                  <c:v>13.04</c:v>
                </c:pt>
                <c:pt idx="66">
                  <c:v>13.13</c:v>
                </c:pt>
                <c:pt idx="67">
                  <c:v>13.28</c:v>
                </c:pt>
                <c:pt idx="68">
                  <c:v>13.01</c:v>
                </c:pt>
                <c:pt idx="69">
                  <c:v>12.87</c:v>
                </c:pt>
                <c:pt idx="70">
                  <c:v>12.95</c:v>
                </c:pt>
                <c:pt idx="71">
                  <c:v>12.47</c:v>
                </c:pt>
                <c:pt idx="72">
                  <c:v>12.47</c:v>
                </c:pt>
                <c:pt idx="73">
                  <c:v>12.7</c:v>
                </c:pt>
                <c:pt idx="74">
                  <c:v>12.83</c:v>
                </c:pt>
                <c:pt idx="75">
                  <c:v>13.26</c:v>
                </c:pt>
                <c:pt idx="76">
                  <c:v>13.32</c:v>
                </c:pt>
                <c:pt idx="77">
                  <c:v>13.34</c:v>
                </c:pt>
                <c:pt idx="78">
                  <c:v>13.27</c:v>
                </c:pt>
                <c:pt idx="79">
                  <c:v>13.336690000000001</c:v>
                </c:pt>
                <c:pt idx="80">
                  <c:v>12.98507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forecast</c:v>
          </c:tx>
          <c:spPr>
            <a:ln>
              <a:solidFill>
                <a:schemeClr val="accent1"/>
              </a:solidFill>
              <a:prstDash val="sysDash"/>
            </a:ln>
          </c:spPr>
          <c:marker>
            <c:symbol val="none"/>
          </c:marker>
          <c:cat>
            <c:numRef>
              <c:f>'33'!$A$28:$A$123</c:f>
              <c:numCache>
                <c:formatCode>mmm\ yyyy</c:formatCode>
                <c:ptCount val="96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  <c:pt idx="84">
                  <c:v>43831</c:v>
                </c:pt>
                <c:pt idx="85">
                  <c:v>43862</c:v>
                </c:pt>
                <c:pt idx="86">
                  <c:v>43891</c:v>
                </c:pt>
                <c:pt idx="87">
                  <c:v>43922</c:v>
                </c:pt>
                <c:pt idx="88">
                  <c:v>43952</c:v>
                </c:pt>
                <c:pt idx="89">
                  <c:v>43983</c:v>
                </c:pt>
                <c:pt idx="90">
                  <c:v>44013</c:v>
                </c:pt>
                <c:pt idx="91">
                  <c:v>44044</c:v>
                </c:pt>
                <c:pt idx="92">
                  <c:v>44075</c:v>
                </c:pt>
                <c:pt idx="93">
                  <c:v>44105</c:v>
                </c:pt>
                <c:pt idx="94">
                  <c:v>44136</c:v>
                </c:pt>
                <c:pt idx="95">
                  <c:v>44166</c:v>
                </c:pt>
              </c:numCache>
            </c:numRef>
          </c:cat>
          <c:val>
            <c:numRef>
              <c:f>'33'!$C$28:$C$123</c:f>
              <c:numCache>
                <c:formatCode>#,##0.00</c:formatCode>
                <c:ptCount val="9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12.98507</c:v>
                </c:pt>
                <c:pt idx="81">
                  <c:v>12.86725</c:v>
                </c:pt>
                <c:pt idx="82">
                  <c:v>13.12391</c:v>
                </c:pt>
                <c:pt idx="83">
                  <c:v>12.54072</c:v>
                </c:pt>
                <c:pt idx="84">
                  <c:v>12.472250000000001</c:v>
                </c:pt>
                <c:pt idx="85">
                  <c:v>12.66062</c:v>
                </c:pt>
                <c:pt idx="86">
                  <c:v>12.8407</c:v>
                </c:pt>
                <c:pt idx="87">
                  <c:v>13.36697</c:v>
                </c:pt>
                <c:pt idx="88">
                  <c:v>13.38519</c:v>
                </c:pt>
                <c:pt idx="89">
                  <c:v>13.389709999999999</c:v>
                </c:pt>
                <c:pt idx="90">
                  <c:v>13.33648</c:v>
                </c:pt>
                <c:pt idx="91">
                  <c:v>13.51515</c:v>
                </c:pt>
                <c:pt idx="92">
                  <c:v>13.33156</c:v>
                </c:pt>
                <c:pt idx="93">
                  <c:v>13.100759999999999</c:v>
                </c:pt>
                <c:pt idx="94">
                  <c:v>13.336779999999999</c:v>
                </c:pt>
                <c:pt idx="95">
                  <c:v>12.77408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0496432"/>
        <c:axId val="510496992"/>
      </c:lineChart>
      <c:catAx>
        <c:axId val="510496432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10496992"/>
        <c:crosses val="autoZero"/>
        <c:auto val="0"/>
        <c:lblAlgn val="ctr"/>
        <c:lblOffset val="100"/>
        <c:tickLblSkip val="12"/>
        <c:tickMarkSkip val="12"/>
        <c:noMultiLvlLbl val="0"/>
      </c:catAx>
      <c:valAx>
        <c:axId val="510496992"/>
        <c:scaling>
          <c:orientation val="minMax"/>
          <c:max val="2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10496432"/>
        <c:crosses val="autoZero"/>
        <c:crossBetween val="midCat"/>
        <c:majorUnit val="5"/>
      </c:valAx>
      <c:spPr>
        <a:ln>
          <a:solidFill>
            <a:schemeClr val="bg1">
              <a:lumMod val="75000"/>
            </a:schemeClr>
          </a:solidFill>
        </a:ln>
      </c:spPr>
    </c:plotArea>
    <c:legend>
      <c:legendPos val="r"/>
      <c:layout>
        <c:manualLayout>
          <c:xMode val="edge"/>
          <c:yMode val="edge"/>
          <c:x val="8.6852695448496428E-2"/>
          <c:y val="0.49403605799275091"/>
          <c:w val="0.43855767709764926"/>
          <c:h val="0.12105486814148231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endParaRPr lang="en-US" sz="1000" b="0"/>
          </a:p>
          <a:p>
            <a:pPr algn="l">
              <a:defRPr/>
            </a:pPr>
            <a:r>
              <a:rPr lang="en-US" sz="1000" b="0"/>
              <a:t>percent share </a:t>
            </a:r>
          </a:p>
        </c:rich>
      </c:tx>
      <c:layout>
        <c:manualLayout>
          <c:xMode val="edge"/>
          <c:yMode val="edge"/>
          <c:x val="8.6181962297448046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5999562554680666"/>
          <c:y val="0.1354596300462442"/>
          <c:w val="0.77499218847644047"/>
          <c:h val="0.63347331583552058"/>
        </c:manualLayout>
      </c:layout>
      <c:areaChart>
        <c:grouping val="percentStacked"/>
        <c:varyColors val="0"/>
        <c:ser>
          <c:idx val="6"/>
          <c:order val="0"/>
          <c:tx>
            <c:v>Other sources</c:v>
          </c:tx>
          <c:spPr>
            <a:solidFill>
              <a:schemeClr val="bg1">
                <a:lumMod val="85000"/>
              </a:schemeClr>
            </a:solidFill>
            <a:ln>
              <a:noFill/>
            </a:ln>
          </c:spPr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'34'!$G$28:$G$35</c:f>
              <c:numCache>
                <c:formatCode>#,##0</c:formatCode>
                <c:ptCount val="8"/>
                <c:pt idx="0">
                  <c:v>36.200086448</c:v>
                </c:pt>
                <c:pt idx="1">
                  <c:v>38.679584509999998</c:v>
                </c:pt>
                <c:pt idx="2">
                  <c:v>37.587258163999998</c:v>
                </c:pt>
                <c:pt idx="3">
                  <c:v>34.112482391</c:v>
                </c:pt>
                <c:pt idx="4">
                  <c:v>31.252753361</c:v>
                </c:pt>
                <c:pt idx="5">
                  <c:v>34.544030034999999</c:v>
                </c:pt>
                <c:pt idx="6">
                  <c:v>30.246406061999998</c:v>
                </c:pt>
                <c:pt idx="7">
                  <c:v>30.201126799999997</c:v>
                </c:pt>
              </c:numCache>
            </c:numRef>
          </c:val>
        </c:ser>
        <c:ser>
          <c:idx val="4"/>
          <c:order val="1"/>
          <c:tx>
            <c:v>Hydropower</c:v>
          </c:tx>
          <c:spPr>
            <a:solidFill>
              <a:schemeClr val="accent1">
                <a:lumMod val="50000"/>
                <a:alpha val="80000"/>
              </a:schemeClr>
            </a:solidFill>
          </c:spPr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'34'!$E$28:$E$35</c:f>
              <c:numCache>
                <c:formatCode>#,##0</c:formatCode>
                <c:ptCount val="8"/>
                <c:pt idx="0">
                  <c:v>265.05844639999998</c:v>
                </c:pt>
                <c:pt idx="1">
                  <c:v>258.04620968</c:v>
                </c:pt>
                <c:pt idx="2">
                  <c:v>247.63569222000001</c:v>
                </c:pt>
                <c:pt idx="3">
                  <c:v>266.32592190999998</c:v>
                </c:pt>
                <c:pt idx="4">
                  <c:v>298.7109097</c:v>
                </c:pt>
                <c:pt idx="5">
                  <c:v>290.08001137999997</c:v>
                </c:pt>
                <c:pt idx="6">
                  <c:v>282.15163487000001</c:v>
                </c:pt>
                <c:pt idx="7">
                  <c:v>286.7491</c:v>
                </c:pt>
              </c:numCache>
            </c:numRef>
          </c:val>
        </c:ser>
        <c:ser>
          <c:idx val="8"/>
          <c:order val="2"/>
          <c:tx>
            <c:v>Non-hydro renewables</c:v>
          </c:tx>
          <c:spPr>
            <a:solidFill>
              <a:schemeClr val="accent3">
                <a:alpha val="80000"/>
              </a:schemeClr>
            </a:solidFill>
            <a:ln>
              <a:noFill/>
            </a:ln>
          </c:spPr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'34'!$F$28:$F$35</c:f>
              <c:numCache>
                <c:formatCode>#,##0</c:formatCode>
                <c:ptCount val="8"/>
                <c:pt idx="0">
                  <c:v>221.46134420999999</c:v>
                </c:pt>
                <c:pt idx="1">
                  <c:v>247.30524832</c:v>
                </c:pt>
                <c:pt idx="2">
                  <c:v>263.30564176000001</c:v>
                </c:pt>
                <c:pt idx="3">
                  <c:v>309.71650402</c:v>
                </c:pt>
                <c:pt idx="4">
                  <c:v>354.44862545000001</c:v>
                </c:pt>
                <c:pt idx="5">
                  <c:v>388.66780842999998</c:v>
                </c:pt>
                <c:pt idx="6">
                  <c:v>413.56693497999998</c:v>
                </c:pt>
                <c:pt idx="7">
                  <c:v>471.42577999999997</c:v>
                </c:pt>
              </c:numCache>
            </c:numRef>
          </c:val>
        </c:ser>
        <c:ser>
          <c:idx val="3"/>
          <c:order val="3"/>
          <c:tx>
            <c:v>Nuclear</c:v>
          </c:tx>
          <c:spPr>
            <a:solidFill>
              <a:schemeClr val="accent5">
                <a:alpha val="80000"/>
              </a:schemeClr>
            </a:solidFill>
            <a:ln>
              <a:noFill/>
            </a:ln>
          </c:spPr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'34'!$D$28:$D$35</c:f>
              <c:numCache>
                <c:formatCode>#,##0</c:formatCode>
                <c:ptCount val="8"/>
                <c:pt idx="0">
                  <c:v>789.01647300000002</c:v>
                </c:pt>
                <c:pt idx="1">
                  <c:v>797.16598199999999</c:v>
                </c:pt>
                <c:pt idx="2">
                  <c:v>797.17787699999997</c:v>
                </c:pt>
                <c:pt idx="3">
                  <c:v>805.69394799999998</c:v>
                </c:pt>
                <c:pt idx="4">
                  <c:v>804.94963499999994</c:v>
                </c:pt>
                <c:pt idx="5">
                  <c:v>807.07775900000001</c:v>
                </c:pt>
                <c:pt idx="6">
                  <c:v>809.89617599999997</c:v>
                </c:pt>
                <c:pt idx="7">
                  <c:v>795.48915</c:v>
                </c:pt>
              </c:numCache>
            </c:numRef>
          </c:val>
        </c:ser>
        <c:ser>
          <c:idx val="1"/>
          <c:order val="4"/>
          <c:tx>
            <c:v>Natural gas</c:v>
          </c:tx>
          <c:spPr>
            <a:solidFill>
              <a:schemeClr val="accent1">
                <a:alpha val="80000"/>
              </a:schemeClr>
            </a:solidFill>
            <a:ln>
              <a:noFill/>
            </a:ln>
          </c:spPr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'34'!$C$28:$C$35</c:f>
              <c:numCache>
                <c:formatCode>#,##0</c:formatCode>
                <c:ptCount val="8"/>
                <c:pt idx="0">
                  <c:v>1028.9487736000001</c:v>
                </c:pt>
                <c:pt idx="1">
                  <c:v>1033.1723254000001</c:v>
                </c:pt>
                <c:pt idx="2">
                  <c:v>1237.6562071999999</c:v>
                </c:pt>
                <c:pt idx="3">
                  <c:v>1279.3798316</c:v>
                </c:pt>
                <c:pt idx="4">
                  <c:v>1196.7539601000001</c:v>
                </c:pt>
                <c:pt idx="5">
                  <c:v>1365.6577483000001</c:v>
                </c:pt>
                <c:pt idx="6">
                  <c:v>1454.5848685999999</c:v>
                </c:pt>
                <c:pt idx="7">
                  <c:v>1466.4084499999999</c:v>
                </c:pt>
              </c:numCache>
            </c:numRef>
          </c:val>
        </c:ser>
        <c:ser>
          <c:idx val="0"/>
          <c:order val="5"/>
          <c:tx>
            <c:v>Coal</c:v>
          </c:tx>
          <c:spPr>
            <a:solidFill>
              <a:schemeClr val="tx1">
                <a:lumMod val="65000"/>
                <a:lumOff val="35000"/>
                <a:alpha val="80000"/>
              </a:schemeClr>
            </a:solidFill>
            <a:ln>
              <a:noFill/>
            </a:ln>
          </c:spPr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'34'!$B$28:$B$35</c:f>
              <c:numCache>
                <c:formatCode>#,##0</c:formatCode>
                <c:ptCount val="8"/>
                <c:pt idx="0">
                  <c:v>1567.7224962</c:v>
                </c:pt>
                <c:pt idx="1">
                  <c:v>1568.7743588999999</c:v>
                </c:pt>
                <c:pt idx="2">
                  <c:v>1340.9932993</c:v>
                </c:pt>
                <c:pt idx="3">
                  <c:v>1229.6627000999999</c:v>
                </c:pt>
                <c:pt idx="4">
                  <c:v>1197.8379313</c:v>
                </c:pt>
                <c:pt idx="5">
                  <c:v>1138.5349097000001</c:v>
                </c:pt>
                <c:pt idx="6">
                  <c:v>971.30964784000003</c:v>
                </c:pt>
                <c:pt idx="7">
                  <c:v>873.48355000000004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0503152"/>
        <c:axId val="510503712"/>
      </c:areaChart>
      <c:scatterChart>
        <c:scatterStyle val="lineMarker"/>
        <c:varyColors val="0"/>
        <c:ser>
          <c:idx val="7"/>
          <c:order val="6"/>
          <c:tx>
            <c:strRef>
              <c:f>'34'!$H$39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bg1">
                  <a:lumMod val="85000"/>
                </a:schemeClr>
              </a:solidFill>
              <a:prstDash val="sysDash"/>
            </a:ln>
          </c:spPr>
          <c:marker>
            <c:symbol val="none"/>
          </c:marker>
          <c:xVal>
            <c:numRef>
              <c:f>'34'!$G$40:$G$41</c:f>
              <c:numCache>
                <c:formatCode>General</c:formatCode>
                <c:ptCount val="2"/>
                <c:pt idx="0">
                  <c:v>7</c:v>
                </c:pt>
                <c:pt idx="1">
                  <c:v>7</c:v>
                </c:pt>
              </c:numCache>
            </c:numRef>
          </c:xVal>
          <c:yVal>
            <c:numRef>
              <c:f>'34'!$H$40:$H$41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0504272"/>
        <c:axId val="510504832"/>
      </c:scatterChart>
      <c:catAx>
        <c:axId val="5105031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10503712"/>
        <c:crosses val="autoZero"/>
        <c:auto val="0"/>
        <c:lblAlgn val="ctr"/>
        <c:lblOffset val="100"/>
        <c:tickLblSkip val="1"/>
        <c:noMultiLvlLbl val="0"/>
      </c:catAx>
      <c:valAx>
        <c:axId val="510503712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%" sourceLinked="1"/>
        <c:majorTickMark val="out"/>
        <c:minorTickMark val="none"/>
        <c:tickLblPos val="nextTo"/>
        <c:spPr>
          <a:noFill/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10503152"/>
        <c:crosses val="autoZero"/>
        <c:crossBetween val="midCat"/>
        <c:majorUnit val="0.2"/>
      </c:valAx>
      <c:valAx>
        <c:axId val="51050427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510504832"/>
        <c:crosses val="autoZero"/>
        <c:crossBetween val="midCat"/>
      </c:valAx>
      <c:valAx>
        <c:axId val="510504832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10504272"/>
        <c:crosses val="max"/>
        <c:crossBetween val="midCat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221566054243219"/>
          <c:y val="0.14736439195100612"/>
          <c:w val="0.66406215824584436"/>
          <c:h val="0.62950506186726662"/>
        </c:manualLayout>
      </c:layout>
      <c:barChart>
        <c:barDir val="col"/>
        <c:grouping val="stacked"/>
        <c:varyColors val="0"/>
        <c:ser>
          <c:idx val="6"/>
          <c:order val="0"/>
          <c:tx>
            <c:v>Other sources</c:v>
          </c:tx>
          <c:spPr>
            <a:solidFill>
              <a:schemeClr val="bg1">
                <a:lumMod val="75000"/>
              </a:schemeClr>
            </a:solidFill>
            <a:ln>
              <a:noFill/>
            </a:ln>
          </c:spPr>
          <c:invertIfNegative val="0"/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'34'!$G$28:$G$35</c:f>
              <c:numCache>
                <c:formatCode>#,##0</c:formatCode>
                <c:ptCount val="8"/>
                <c:pt idx="0">
                  <c:v>36.200086448</c:v>
                </c:pt>
                <c:pt idx="1">
                  <c:v>38.679584509999998</c:v>
                </c:pt>
                <c:pt idx="2">
                  <c:v>37.587258163999998</c:v>
                </c:pt>
                <c:pt idx="3">
                  <c:v>34.112482391</c:v>
                </c:pt>
                <c:pt idx="4">
                  <c:v>31.252753361</c:v>
                </c:pt>
                <c:pt idx="5">
                  <c:v>34.544030034999999</c:v>
                </c:pt>
                <c:pt idx="6">
                  <c:v>30.246406061999998</c:v>
                </c:pt>
                <c:pt idx="7">
                  <c:v>30.201126799999997</c:v>
                </c:pt>
              </c:numCache>
            </c:numRef>
          </c:val>
        </c:ser>
        <c:ser>
          <c:idx val="4"/>
          <c:order val="1"/>
          <c:tx>
            <c:v>Hydropower</c:v>
          </c:tx>
          <c:spPr>
            <a:solidFill>
              <a:schemeClr val="accent1">
                <a:lumMod val="75000"/>
              </a:schemeClr>
            </a:solidFill>
            <a:ln>
              <a:noFill/>
            </a:ln>
          </c:spPr>
          <c:invertIfNegative val="0"/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'34'!$E$28:$E$35</c:f>
              <c:numCache>
                <c:formatCode>#,##0</c:formatCode>
                <c:ptCount val="8"/>
                <c:pt idx="0">
                  <c:v>265.05844639999998</c:v>
                </c:pt>
                <c:pt idx="1">
                  <c:v>258.04620968</c:v>
                </c:pt>
                <c:pt idx="2">
                  <c:v>247.63569222000001</c:v>
                </c:pt>
                <c:pt idx="3">
                  <c:v>266.32592190999998</c:v>
                </c:pt>
                <c:pt idx="4">
                  <c:v>298.7109097</c:v>
                </c:pt>
                <c:pt idx="5">
                  <c:v>290.08001137999997</c:v>
                </c:pt>
                <c:pt idx="6">
                  <c:v>282.15163487000001</c:v>
                </c:pt>
                <c:pt idx="7">
                  <c:v>286.7491</c:v>
                </c:pt>
              </c:numCache>
            </c:numRef>
          </c:val>
        </c:ser>
        <c:ser>
          <c:idx val="8"/>
          <c:order val="2"/>
          <c:tx>
            <c:v>Non-hydro</c:v>
          </c:tx>
          <c:spPr>
            <a:solidFill>
              <a:schemeClr val="accent3"/>
            </a:solidFill>
            <a:ln>
              <a:noFill/>
            </a:ln>
          </c:spPr>
          <c:invertIfNegative val="0"/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'34'!$F$28:$F$35</c:f>
              <c:numCache>
                <c:formatCode>#,##0</c:formatCode>
                <c:ptCount val="8"/>
                <c:pt idx="0">
                  <c:v>221.46134420999999</c:v>
                </c:pt>
                <c:pt idx="1">
                  <c:v>247.30524832</c:v>
                </c:pt>
                <c:pt idx="2">
                  <c:v>263.30564176000001</c:v>
                </c:pt>
                <c:pt idx="3">
                  <c:v>309.71650402</c:v>
                </c:pt>
                <c:pt idx="4">
                  <c:v>354.44862545000001</c:v>
                </c:pt>
                <c:pt idx="5">
                  <c:v>388.66780842999998</c:v>
                </c:pt>
                <c:pt idx="6">
                  <c:v>413.56693497999998</c:v>
                </c:pt>
                <c:pt idx="7">
                  <c:v>471.42577999999997</c:v>
                </c:pt>
              </c:numCache>
            </c:numRef>
          </c:val>
        </c:ser>
        <c:ser>
          <c:idx val="3"/>
          <c:order val="3"/>
          <c:tx>
            <c:v>Nuclear</c:v>
          </c:tx>
          <c:spPr>
            <a:solidFill>
              <a:schemeClr val="accent5">
                <a:alpha val="80000"/>
              </a:schemeClr>
            </a:solidFill>
            <a:ln>
              <a:noFill/>
            </a:ln>
          </c:spPr>
          <c:invertIfNegative val="0"/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'34'!$D$28:$D$35</c:f>
              <c:numCache>
                <c:formatCode>#,##0</c:formatCode>
                <c:ptCount val="8"/>
                <c:pt idx="0">
                  <c:v>789.01647300000002</c:v>
                </c:pt>
                <c:pt idx="1">
                  <c:v>797.16598199999999</c:v>
                </c:pt>
                <c:pt idx="2">
                  <c:v>797.17787699999997</c:v>
                </c:pt>
                <c:pt idx="3">
                  <c:v>805.69394799999998</c:v>
                </c:pt>
                <c:pt idx="4">
                  <c:v>804.94963499999994</c:v>
                </c:pt>
                <c:pt idx="5">
                  <c:v>807.07775900000001</c:v>
                </c:pt>
                <c:pt idx="6">
                  <c:v>809.89617599999997</c:v>
                </c:pt>
                <c:pt idx="7">
                  <c:v>795.48915</c:v>
                </c:pt>
              </c:numCache>
            </c:numRef>
          </c:val>
        </c:ser>
        <c:ser>
          <c:idx val="1"/>
          <c:order val="4"/>
          <c:tx>
            <c:v>Natural gas</c:v>
          </c:tx>
          <c:spPr>
            <a:solidFill>
              <a:schemeClr val="accent1">
                <a:alpha val="80000"/>
              </a:schemeClr>
            </a:solidFill>
            <a:ln>
              <a:noFill/>
            </a:ln>
          </c:spPr>
          <c:invertIfNegative val="0"/>
          <c:dLbls>
            <c:dLbl>
              <c:idx val="0"/>
              <c:layout/>
              <c:tx>
                <c:rich>
                  <a:bodyPr/>
                  <a:lstStyle/>
                  <a:p>
                    <a:fld id="{57684EED-0D3B-4EB6-8A4D-B70C03BCC591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fld id="{00044522-920E-443D-A1C6-3DE9656C0373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fld id="{19AE581F-AA37-44B4-9D63-B0830A186CCB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fld id="{CB6BE9DD-8689-4DCD-AE5A-58A269492FEE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4"/>
              <c:layout/>
              <c:tx>
                <c:rich>
                  <a:bodyPr/>
                  <a:lstStyle/>
                  <a:p>
                    <a:fld id="{CB51CC59-F16E-41A2-9E1D-796B13A90602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5"/>
              <c:layout/>
              <c:tx>
                <c:rich>
                  <a:bodyPr/>
                  <a:lstStyle/>
                  <a:p>
                    <a:fld id="{7FFE56EE-1F29-4528-B949-DEF79C37843A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6"/>
              <c:layout/>
              <c:tx>
                <c:rich>
                  <a:bodyPr/>
                  <a:lstStyle/>
                  <a:p>
                    <a:fld id="{D5072ED7-D742-489B-8E0C-A5B6F47631E0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7"/>
              <c:layout/>
              <c:tx>
                <c:rich>
                  <a:bodyPr/>
                  <a:lstStyle/>
                  <a:p>
                    <a:fld id="{8C287296-2893-49E9-AB1B-5FA8BFD7E83F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50" b="0" i="0" baseline="0">
                    <a:solidFill>
                      <a:schemeClr val="bg1"/>
                    </a:solidFill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DataLabelsRange val="1"/>
                <c15:showLeaderLines val="0"/>
              </c:ext>
            </c:extLst>
          </c:dLbls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'34'!$C$28:$C$35</c:f>
              <c:numCache>
                <c:formatCode>#,##0</c:formatCode>
                <c:ptCount val="8"/>
                <c:pt idx="0">
                  <c:v>1028.9487736000001</c:v>
                </c:pt>
                <c:pt idx="1">
                  <c:v>1033.1723254000001</c:v>
                </c:pt>
                <c:pt idx="2">
                  <c:v>1237.6562071999999</c:v>
                </c:pt>
                <c:pt idx="3">
                  <c:v>1279.3798316</c:v>
                </c:pt>
                <c:pt idx="4">
                  <c:v>1196.7539601000001</c:v>
                </c:pt>
                <c:pt idx="5">
                  <c:v>1365.6577483000001</c:v>
                </c:pt>
                <c:pt idx="6">
                  <c:v>1454.5848685999999</c:v>
                </c:pt>
                <c:pt idx="7">
                  <c:v>1466.4084499999999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'34'!$K$28:$K$35</c15:f>
                <c15:dlblRangeCache>
                  <c:ptCount val="8"/>
                  <c:pt idx="0">
                    <c:v>26%</c:v>
                  </c:pt>
                  <c:pt idx="1">
                    <c:v>26%</c:v>
                  </c:pt>
                  <c:pt idx="2">
                    <c:v>32%</c:v>
                  </c:pt>
                  <c:pt idx="3">
                    <c:v>33%</c:v>
                  </c:pt>
                  <c:pt idx="4">
                    <c:v>31%</c:v>
                  </c:pt>
                  <c:pt idx="5">
                    <c:v>34%</c:v>
                  </c:pt>
                  <c:pt idx="6">
                    <c:v>37%</c:v>
                  </c:pt>
                  <c:pt idx="7">
                    <c:v>37%</c:v>
                  </c:pt>
                </c15:dlblRangeCache>
              </c15:datalabelsRange>
            </c:ext>
          </c:extLst>
        </c:ser>
        <c:ser>
          <c:idx val="0"/>
          <c:order val="5"/>
          <c:tx>
            <c:v>Coal</c:v>
          </c:tx>
          <c:spPr>
            <a:solidFill>
              <a:schemeClr val="tx1">
                <a:lumMod val="65000"/>
                <a:lumOff val="35000"/>
                <a:alpha val="80000"/>
              </a:schemeClr>
            </a:solidFill>
            <a:ln>
              <a:noFill/>
            </a:ln>
          </c:spPr>
          <c:invertIfNegative val="0"/>
          <c:dLbls>
            <c:dLbl>
              <c:idx val="0"/>
              <c:layout/>
              <c:tx>
                <c:rich>
                  <a:bodyPr/>
                  <a:lstStyle/>
                  <a:p>
                    <a:fld id="{AE7F7DAA-33C2-4121-B2B9-3DC317B225FD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fld id="{BAF2D745-9A33-4646-A550-8E1054D0044F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fld id="{EB76CC6D-F8D8-4A13-9F89-A2DC65BEDF9C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fld id="{A34F0B68-8B08-48D3-8789-281F751CDFBC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4"/>
              <c:layout/>
              <c:tx>
                <c:rich>
                  <a:bodyPr/>
                  <a:lstStyle/>
                  <a:p>
                    <a:fld id="{9DA0B14F-0E66-4695-AFC6-6EDF7C0EE65D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5"/>
              <c:layout/>
              <c:tx>
                <c:rich>
                  <a:bodyPr/>
                  <a:lstStyle/>
                  <a:p>
                    <a:fld id="{1CA855C1-EBFC-4ACE-9EF9-86001BC40B71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6"/>
              <c:layout/>
              <c:tx>
                <c:rich>
                  <a:bodyPr/>
                  <a:lstStyle/>
                  <a:p>
                    <a:fld id="{EE4B5D0F-D2F5-4DDB-BD09-BCF3D889081C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7"/>
              <c:layout/>
              <c:tx>
                <c:rich>
                  <a:bodyPr/>
                  <a:lstStyle/>
                  <a:p>
                    <a:fld id="{CCB09EBA-B82A-4CC6-892D-259483232C7A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50" baseline="0">
                    <a:solidFill>
                      <a:schemeClr val="bg1"/>
                    </a:solidFill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DataLabelsRange val="1"/>
                <c15:showLeaderLines val="0"/>
              </c:ext>
            </c:extLst>
          </c:dLbls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'34'!$B$28:$B$35</c:f>
              <c:numCache>
                <c:formatCode>#,##0</c:formatCode>
                <c:ptCount val="8"/>
                <c:pt idx="0">
                  <c:v>1567.7224962</c:v>
                </c:pt>
                <c:pt idx="1">
                  <c:v>1568.7743588999999</c:v>
                </c:pt>
                <c:pt idx="2">
                  <c:v>1340.9932993</c:v>
                </c:pt>
                <c:pt idx="3">
                  <c:v>1229.6627000999999</c:v>
                </c:pt>
                <c:pt idx="4">
                  <c:v>1197.8379313</c:v>
                </c:pt>
                <c:pt idx="5">
                  <c:v>1138.5349097000001</c:v>
                </c:pt>
                <c:pt idx="6">
                  <c:v>971.30964784000003</c:v>
                </c:pt>
                <c:pt idx="7">
                  <c:v>873.48355000000004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'34'!$J$28:$J$35</c15:f>
                <c15:dlblRangeCache>
                  <c:ptCount val="8"/>
                  <c:pt idx="0">
                    <c:v>40%</c:v>
                  </c:pt>
                  <c:pt idx="1">
                    <c:v>40%</c:v>
                  </c:pt>
                  <c:pt idx="2">
                    <c:v>34%</c:v>
                  </c:pt>
                  <c:pt idx="3">
                    <c:v>31%</c:v>
                  </c:pt>
                  <c:pt idx="4">
                    <c:v>31%</c:v>
                  </c:pt>
                  <c:pt idx="5">
                    <c:v>28%</c:v>
                  </c:pt>
                  <c:pt idx="6">
                    <c:v>25%</c:v>
                  </c:pt>
                  <c:pt idx="7">
                    <c:v>22%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5"/>
        <c:overlap val="100"/>
        <c:axId val="511515648"/>
        <c:axId val="511516208"/>
      </c:barChart>
      <c:scatterChart>
        <c:scatterStyle val="lineMarker"/>
        <c:varyColors val="0"/>
        <c:ser>
          <c:idx val="7"/>
          <c:order val="6"/>
          <c:tx>
            <c:strRef>
              <c:f>'34'!$B$39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xVal>
            <c:numRef>
              <c:f>'34'!$A$40:$A$41</c:f>
              <c:numCache>
                <c:formatCode>General</c:formatCode>
                <c:ptCount val="2"/>
                <c:pt idx="0">
                  <c:v>6.5</c:v>
                </c:pt>
                <c:pt idx="1">
                  <c:v>6.5</c:v>
                </c:pt>
              </c:numCache>
            </c:numRef>
          </c:xVal>
          <c:yVal>
            <c:numRef>
              <c:f>'34'!$B$40:$B$41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1516768"/>
        <c:axId val="511517328"/>
      </c:scatterChart>
      <c:catAx>
        <c:axId val="5115156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11516208"/>
        <c:crosses val="autoZero"/>
        <c:auto val="0"/>
        <c:lblAlgn val="ctr"/>
        <c:lblOffset val="100"/>
        <c:noMultiLvlLbl val="0"/>
      </c:catAx>
      <c:valAx>
        <c:axId val="511516208"/>
        <c:scaling>
          <c:orientation val="minMax"/>
          <c:max val="5000"/>
          <c:min val="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#,##0.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11515648"/>
        <c:crosses val="autoZero"/>
        <c:crossBetween val="between"/>
        <c:majorUnit val="1000"/>
        <c:dispUnits>
          <c:builtInUnit val="thousands"/>
        </c:dispUnits>
      </c:valAx>
      <c:valAx>
        <c:axId val="51151676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511517328"/>
        <c:crosses val="autoZero"/>
        <c:crossBetween val="midCat"/>
      </c:valAx>
      <c:valAx>
        <c:axId val="511517328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11516768"/>
        <c:crosses val="max"/>
        <c:crossBetween val="midCat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baseline="0"/>
            </a:pPr>
            <a:r>
              <a:rPr lang="en-US" sz="1000" b="1" baseline="0"/>
              <a:t>Components of annual change</a:t>
            </a:r>
          </a:p>
          <a:p>
            <a:pPr algn="l">
              <a:defRPr baseline="0"/>
            </a:pPr>
            <a:r>
              <a:rPr lang="en-US" sz="1000" b="0" baseline="0"/>
              <a:t>quadrillion British thermal units </a:t>
            </a:r>
          </a:p>
        </c:rich>
      </c:tx>
      <c:layout>
        <c:manualLayout>
          <c:xMode val="edge"/>
          <c:yMode val="edge"/>
          <c:x val="4.2808694233941277E-4"/>
          <c:y val="7.7405083165003703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034021646470132"/>
          <c:y val="0.12328104569037031"/>
          <c:w val="0.57258999325754667"/>
          <c:h val="0.62191269354004686"/>
        </c:manualLayout>
      </c:layout>
      <c:barChart>
        <c:barDir val="col"/>
        <c:grouping val="stacked"/>
        <c:varyColors val="0"/>
        <c:ser>
          <c:idx val="1"/>
          <c:order val="0"/>
          <c:tx>
            <c:v>Wood biomass</c:v>
          </c:tx>
          <c:spPr>
            <a:solidFill>
              <a:schemeClr val="accent2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'35'!$I$28:$L$28</c:f>
              <c:numCache>
                <c:formatCode>0.000</c:formatCode>
                <c:ptCount val="4"/>
                <c:pt idx="0">
                  <c:v>5.5724746999999741E-2</c:v>
                </c:pt>
                <c:pt idx="1">
                  <c:v>7.1420898000000399E-2</c:v>
                </c:pt>
                <c:pt idx="2">
                  <c:v>-0.10744445700000016</c:v>
                </c:pt>
                <c:pt idx="3">
                  <c:v>-9.1152625999999959E-2</c:v>
                </c:pt>
              </c:numCache>
            </c:numRef>
          </c:val>
        </c:ser>
        <c:ser>
          <c:idx val="4"/>
          <c:order val="1"/>
          <c:tx>
            <c:v>Other biomass</c:v>
          </c:tx>
          <c:spPr>
            <a:solidFill>
              <a:schemeClr val="accent6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'35'!$I$31:$L$31</c:f>
              <c:numCache>
                <c:formatCode>0.000</c:formatCode>
                <c:ptCount val="4"/>
                <c:pt idx="0">
                  <c:v>-7.9587449999999893E-3</c:v>
                </c:pt>
                <c:pt idx="1">
                  <c:v>-3.2143599999999717E-3</c:v>
                </c:pt>
                <c:pt idx="2">
                  <c:v>-2.9677726000000015E-2</c:v>
                </c:pt>
                <c:pt idx="3">
                  <c:v>-7.2488159999999913E-3</c:v>
                </c:pt>
              </c:numCache>
            </c:numRef>
          </c:val>
        </c:ser>
        <c:ser>
          <c:idx val="5"/>
          <c:order val="2"/>
          <c:tx>
            <c:v>Geothermal</c:v>
          </c:tx>
          <c:spPr>
            <a:solidFill>
              <a:schemeClr val="accent5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'35'!$I$32:$L$32</c:f>
              <c:numCache>
                <c:formatCode>0.000</c:formatCode>
                <c:ptCount val="4"/>
                <c:pt idx="0">
                  <c:v>6.2943199999998534E-4</c:v>
                </c:pt>
                <c:pt idx="1">
                  <c:v>7.3859710000000189E-3</c:v>
                </c:pt>
                <c:pt idx="2">
                  <c:v>3.2373649999999921E-3</c:v>
                </c:pt>
                <c:pt idx="3">
                  <c:v>-1.2523180000000023E-3</c:v>
                </c:pt>
              </c:numCache>
            </c:numRef>
          </c:val>
        </c:ser>
        <c:ser>
          <c:idx val="2"/>
          <c:order val="3"/>
          <c:tx>
            <c:v>Liquid biofuels</c:v>
          </c:tx>
          <c:spPr>
            <a:solidFill>
              <a:schemeClr val="accent3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'35'!$I$29:$L$29</c:f>
              <c:numCache>
                <c:formatCode>0.000</c:formatCode>
                <c:ptCount val="4"/>
                <c:pt idx="0">
                  <c:v>4.7531719299999997E-2</c:v>
                </c:pt>
                <c:pt idx="1">
                  <c:v>4.4407349300000121E-2</c:v>
                </c:pt>
                <c:pt idx="2">
                  <c:v>-1.8808757900000028E-2</c:v>
                </c:pt>
                <c:pt idx="3">
                  <c:v>4.9938709699999917E-2</c:v>
                </c:pt>
              </c:numCache>
            </c:numRef>
          </c:val>
        </c:ser>
        <c:ser>
          <c:idx val="0"/>
          <c:order val="4"/>
          <c:tx>
            <c:v>Hydropower</c:v>
          </c:tx>
          <c:spPr>
            <a:solidFill>
              <a:schemeClr val="accent1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'35'!$I$27:$L$27</c:f>
              <c:numCache>
                <c:formatCode>0.000</c:formatCode>
                <c:ptCount val="4"/>
                <c:pt idx="0">
                  <c:v>0.29452756400000002</c:v>
                </c:pt>
                <c:pt idx="1">
                  <c:v>-7.931784800000008E-2</c:v>
                </c:pt>
                <c:pt idx="2">
                  <c:v>-7.5983777000000252E-2</c:v>
                </c:pt>
                <c:pt idx="3">
                  <c:v>4.331776300000012E-2</c:v>
                </c:pt>
              </c:numCache>
            </c:numRef>
          </c:val>
        </c:ser>
        <c:ser>
          <c:idx val="3"/>
          <c:order val="5"/>
          <c:tx>
            <c:v>Wind power</c:v>
          </c:tx>
          <c:spPr>
            <a:solidFill>
              <a:schemeClr val="accent1">
                <a:lumMod val="50000"/>
              </a:schemeClr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'35'!$I$30:$L$30</c:f>
              <c:numCache>
                <c:formatCode>0.000</c:formatCode>
                <c:ptCount val="4"/>
                <c:pt idx="0">
                  <c:v>0.24705563909999961</c:v>
                </c:pt>
                <c:pt idx="1">
                  <c:v>0.18962187420000021</c:v>
                </c:pt>
                <c:pt idx="2">
                  <c:v>0.19505225230000001</c:v>
                </c:pt>
                <c:pt idx="3">
                  <c:v>0.38201414890000018</c:v>
                </c:pt>
              </c:numCache>
            </c:numRef>
          </c:val>
        </c:ser>
        <c:ser>
          <c:idx val="6"/>
          <c:order val="6"/>
          <c:tx>
            <c:v>Solar</c:v>
          </c:tx>
          <c:spPr>
            <a:solidFill>
              <a:schemeClr val="accent4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'35'!$I$33:$L$33</c:f>
              <c:numCache>
                <c:formatCode>0.000</c:formatCode>
                <c:ptCount val="4"/>
                <c:pt idx="0">
                  <c:v>0.20687991799999994</c:v>
                </c:pt>
                <c:pt idx="1">
                  <c:v>0.17446459300000006</c:v>
                </c:pt>
                <c:pt idx="2">
                  <c:v>0.12408766199999988</c:v>
                </c:pt>
                <c:pt idx="3">
                  <c:v>0.24332035699999999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511525728"/>
        <c:axId val="511526288"/>
      </c:barChart>
      <c:lineChart>
        <c:grouping val="standard"/>
        <c:varyColors val="0"/>
        <c:ser>
          <c:idx val="8"/>
          <c:order val="8"/>
          <c:tx>
            <c:v>net change</c:v>
          </c:tx>
          <c:spPr>
            <a:ln w="38100"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 cap="rnd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5578699227728446E-2"/>
                  <c:y val="-3.697284698170479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3702918423039346E-2"/>
                  <c:y val="-6.417335689167384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7.8379928002031141E-2"/>
                  <c:y val="-0.12671637663974955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4902436194700606E-2"/>
                  <c:y val="-6.45835969586620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/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'35'!$I$34:$L$34</c:f>
              <c:numCache>
                <c:formatCode>0.00</c:formatCode>
                <c:ptCount val="4"/>
                <c:pt idx="0">
                  <c:v>0.84439027439999925</c:v>
                </c:pt>
                <c:pt idx="1">
                  <c:v>0.40476847750000078</c:v>
                </c:pt>
                <c:pt idx="2">
                  <c:v>9.0462561399999419E-2</c:v>
                </c:pt>
                <c:pt idx="3">
                  <c:v>0.61893721860000028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1525728"/>
        <c:axId val="511526288"/>
      </c:lineChart>
      <c:scatterChart>
        <c:scatterStyle val="lineMarker"/>
        <c:varyColors val="0"/>
        <c:ser>
          <c:idx val="7"/>
          <c:order val="7"/>
          <c:tx>
            <c:strRef>
              <c:f>'35'!$B$44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6.0638364055493254E-3"/>
                  <c:y val="2.7782282190800669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'35'!$A$45:$A$46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'35'!$B$45:$B$46</c:f>
              <c:numCache>
                <c:formatCode>0.00</c:formatCode>
                <c:ptCount val="2"/>
                <c:pt idx="0">
                  <c:v>-0.5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1526848"/>
        <c:axId val="511527408"/>
      </c:scatterChart>
      <c:catAx>
        <c:axId val="511525728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11526288"/>
        <c:crosses val="autoZero"/>
        <c:auto val="1"/>
        <c:lblAlgn val="ctr"/>
        <c:lblOffset val="100"/>
        <c:noMultiLvlLbl val="0"/>
      </c:catAx>
      <c:valAx>
        <c:axId val="511526288"/>
        <c:scaling>
          <c:orientation val="minMax"/>
          <c:max val="1.2"/>
          <c:min val="-0.2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.0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11525728"/>
        <c:crosses val="autoZero"/>
        <c:crossBetween val="between"/>
        <c:majorUnit val="0.2"/>
      </c:valAx>
      <c:valAx>
        <c:axId val="5115268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511527408"/>
        <c:crosses val="autoZero"/>
        <c:crossBetween val="midCat"/>
      </c:valAx>
      <c:valAx>
        <c:axId val="511527408"/>
        <c:scaling>
          <c:orientation val="minMax"/>
          <c:max val="1"/>
          <c:min val="0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noFill/>
          </a:ln>
        </c:spPr>
        <c:crossAx val="511526848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/>
              <a:t>U.S. renewable energy supply</a:t>
            </a:r>
          </a:p>
          <a:p>
            <a:pPr algn="l">
              <a:defRPr/>
            </a:pPr>
            <a:r>
              <a:rPr lang="en-US" sz="1000" b="0"/>
              <a:t>quadrillion British thermal units </a:t>
            </a:r>
          </a:p>
        </c:rich>
      </c:tx>
      <c:layout>
        <c:manualLayout>
          <c:xMode val="edge"/>
          <c:yMode val="edge"/>
          <c:x val="1.4001852698614268E-2"/>
          <c:y val="3.8215127641525789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657627715013885"/>
          <c:y val="0.12736878388157077"/>
          <c:w val="0.76999687765478586"/>
          <c:h val="0.61782515074971889"/>
        </c:manualLayout>
      </c:layout>
      <c:barChart>
        <c:barDir val="col"/>
        <c:grouping val="stacked"/>
        <c:varyColors val="0"/>
        <c:ser>
          <c:idx val="4"/>
          <c:order val="0"/>
          <c:tx>
            <c:v>Other biomass</c:v>
          </c:tx>
          <c:spPr>
            <a:solidFill>
              <a:schemeClr val="accent6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'35'!$C$31:$G$31</c:f>
              <c:numCache>
                <c:formatCode>0.000</c:formatCode>
                <c:ptCount val="5"/>
                <c:pt idx="0">
                  <c:v>0.50321864699999996</c:v>
                </c:pt>
                <c:pt idx="1">
                  <c:v>0.49525990199999997</c:v>
                </c:pt>
                <c:pt idx="2">
                  <c:v>0.492045542</c:v>
                </c:pt>
                <c:pt idx="3">
                  <c:v>0.46236781599999999</c:v>
                </c:pt>
                <c:pt idx="4">
                  <c:v>0.455119</c:v>
                </c:pt>
              </c:numCache>
            </c:numRef>
          </c:val>
        </c:ser>
        <c:ser>
          <c:idx val="1"/>
          <c:order val="1"/>
          <c:tx>
            <c:v>Wood biomass</c:v>
          </c:tx>
          <c:spPr>
            <a:solidFill>
              <a:schemeClr val="accent2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'35'!$C$28:$G$28</c:f>
              <c:numCache>
                <c:formatCode>0.000</c:formatCode>
                <c:ptCount val="5"/>
                <c:pt idx="0">
                  <c:v>2.2297628380000001</c:v>
                </c:pt>
                <c:pt idx="1">
                  <c:v>2.2854875849999998</c:v>
                </c:pt>
                <c:pt idx="2">
                  <c:v>2.3569084830000002</c:v>
                </c:pt>
                <c:pt idx="3">
                  <c:v>2.2494640260000001</c:v>
                </c:pt>
                <c:pt idx="4">
                  <c:v>2.1583114000000001</c:v>
                </c:pt>
              </c:numCache>
            </c:numRef>
          </c:val>
        </c:ser>
        <c:ser>
          <c:idx val="5"/>
          <c:order val="2"/>
          <c:tx>
            <c:v>Geothermal</c:v>
          </c:tx>
          <c:spPr>
            <a:solidFill>
              <a:schemeClr val="accent5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'35'!$C$32:$G$32</c:f>
              <c:numCache>
                <c:formatCode>0.000</c:formatCode>
                <c:ptCount val="5"/>
                <c:pt idx="0">
                  <c:v>0.20960385000000001</c:v>
                </c:pt>
                <c:pt idx="1">
                  <c:v>0.21023328199999999</c:v>
                </c:pt>
                <c:pt idx="2">
                  <c:v>0.21761925300000001</c:v>
                </c:pt>
                <c:pt idx="3">
                  <c:v>0.220856618</c:v>
                </c:pt>
                <c:pt idx="4">
                  <c:v>0.2196043</c:v>
                </c:pt>
              </c:numCache>
            </c:numRef>
          </c:val>
        </c:ser>
        <c:ser>
          <c:idx val="2"/>
          <c:order val="3"/>
          <c:tx>
            <c:v>Liquid biofuels</c:v>
          </c:tx>
          <c:spPr>
            <a:solidFill>
              <a:schemeClr val="accent3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'35'!$C$29:$G$29</c:f>
              <c:numCache>
                <c:formatCode>0.000</c:formatCode>
                <c:ptCount val="5"/>
                <c:pt idx="0">
                  <c:v>1.4707870796</c:v>
                </c:pt>
                <c:pt idx="1">
                  <c:v>1.5183187989</c:v>
                </c:pt>
                <c:pt idx="2">
                  <c:v>1.5627261482000001</c:v>
                </c:pt>
                <c:pt idx="3">
                  <c:v>1.5439173903000001</c:v>
                </c:pt>
                <c:pt idx="4">
                  <c:v>1.5938561</c:v>
                </c:pt>
              </c:numCache>
            </c:numRef>
          </c:val>
        </c:ser>
        <c:ser>
          <c:idx val="0"/>
          <c:order val="4"/>
          <c:tx>
            <c:v>Hydropower</c:v>
          </c:tx>
          <c:spPr>
            <a:solidFill>
              <a:schemeClr val="accent1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'35'!$C$27:$G$27</c:f>
              <c:numCache>
                <c:formatCode>0.000</c:formatCode>
                <c:ptCount val="5"/>
                <c:pt idx="0">
                  <c:v>2.4724417980000002</c:v>
                </c:pt>
                <c:pt idx="1">
                  <c:v>2.7669693620000002</c:v>
                </c:pt>
                <c:pt idx="2">
                  <c:v>2.6876515140000001</c:v>
                </c:pt>
                <c:pt idx="3">
                  <c:v>2.6116677369999999</c:v>
                </c:pt>
                <c:pt idx="4">
                  <c:v>2.6549855</c:v>
                </c:pt>
              </c:numCache>
            </c:numRef>
          </c:val>
        </c:ser>
        <c:ser>
          <c:idx val="3"/>
          <c:order val="5"/>
          <c:tx>
            <c:v>Wind power</c:v>
          </c:tx>
          <c:spPr>
            <a:solidFill>
              <a:schemeClr val="accent1">
                <a:lumMod val="50000"/>
              </a:schemeClr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'35'!$C$30:$G$30</c:f>
              <c:numCache>
                <c:formatCode>0.000</c:formatCode>
                <c:ptCount val="5"/>
                <c:pt idx="0">
                  <c:v>2.0937279855000002</c:v>
                </c:pt>
                <c:pt idx="1">
                  <c:v>2.3407836245999998</c:v>
                </c:pt>
                <c:pt idx="2">
                  <c:v>2.5304054988</c:v>
                </c:pt>
                <c:pt idx="3">
                  <c:v>2.7254577511</c:v>
                </c:pt>
                <c:pt idx="4">
                  <c:v>3.1074719000000002</c:v>
                </c:pt>
              </c:numCache>
            </c:numRef>
          </c:val>
        </c:ser>
        <c:ser>
          <c:idx val="6"/>
          <c:order val="6"/>
          <c:tx>
            <c:v>Solar</c:v>
          </c:tx>
          <c:spPr>
            <a:solidFill>
              <a:schemeClr val="accent4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'35'!$C$33:$G$33</c:f>
              <c:numCache>
                <c:formatCode>0.000</c:formatCode>
                <c:ptCount val="5"/>
                <c:pt idx="0">
                  <c:v>0.57000817000000004</c:v>
                </c:pt>
                <c:pt idx="1">
                  <c:v>0.77688808799999998</c:v>
                </c:pt>
                <c:pt idx="2">
                  <c:v>0.95135268100000003</c:v>
                </c:pt>
                <c:pt idx="3">
                  <c:v>1.0754403429999999</c:v>
                </c:pt>
                <c:pt idx="4">
                  <c:v>1.3187606999999999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511534128"/>
        <c:axId val="511534688"/>
      </c:barChart>
      <c:scatterChart>
        <c:scatterStyle val="lineMarker"/>
        <c:varyColors val="0"/>
        <c:ser>
          <c:idx val="7"/>
          <c:order val="7"/>
          <c:tx>
            <c:strRef>
              <c:f>'35'!$B$40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487970253718285E-3"/>
                  <c:y val="2.778183977002874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'35'!$A$41:$A$42</c:f>
              <c:numCache>
                <c:formatCode>General</c:formatCode>
                <c:ptCount val="2"/>
                <c:pt idx="0">
                  <c:v>3.5</c:v>
                </c:pt>
                <c:pt idx="1">
                  <c:v>3.5</c:v>
                </c:pt>
              </c:numCache>
            </c:numRef>
          </c:xVal>
          <c:yVal>
            <c:numRef>
              <c:f>'35'!$B$41:$B$42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1535248"/>
        <c:axId val="511535808"/>
      </c:scatterChart>
      <c:catAx>
        <c:axId val="5115341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11534688"/>
        <c:crosses val="autoZero"/>
        <c:auto val="1"/>
        <c:lblAlgn val="ctr"/>
        <c:lblOffset val="100"/>
        <c:noMultiLvlLbl val="0"/>
      </c:catAx>
      <c:valAx>
        <c:axId val="511534688"/>
        <c:scaling>
          <c:orientation val="minMax"/>
          <c:max val="14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11534128"/>
        <c:crosses val="autoZero"/>
        <c:crossBetween val="between"/>
      </c:valAx>
      <c:valAx>
        <c:axId val="5115352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511535808"/>
        <c:crosses val="autoZero"/>
        <c:crossBetween val="midCat"/>
      </c:valAx>
      <c:valAx>
        <c:axId val="511535808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11535248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/>
              <a:t>Components of annual change</a:t>
            </a:r>
          </a:p>
          <a:p>
            <a:pPr algn="l">
              <a:defRPr/>
            </a:pPr>
            <a:r>
              <a:rPr lang="en-US" sz="1000" b="0" i="0" baseline="0">
                <a:effectLst/>
              </a:rPr>
              <a:t>million metric tons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8.9694984708108064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254848352289298"/>
          <c:y val="0.13945131858517687"/>
          <c:w val="0.75959171770195388"/>
          <c:h val="0.67320303712035978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'36'!$B$28</c:f>
              <c:strCache>
                <c:ptCount val="1"/>
                <c:pt idx="0">
                  <c:v>Coal</c:v>
                </c:pt>
              </c:strCache>
            </c:strRef>
          </c:tx>
          <c:spPr>
            <a:solidFill>
              <a:schemeClr val="tx1">
                <a:lumMod val="65000"/>
                <a:lumOff val="35000"/>
              </a:schemeClr>
            </a:solidFill>
            <a:ln>
              <a:noFill/>
            </a:ln>
          </c:spPr>
          <c:invertIfNegative val="0"/>
          <c:cat>
            <c:numRef>
              <c:f>'36'!$I$27:$L$27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'36'!$I$28:$L$28</c:f>
              <c:numCache>
                <c:formatCode>0</c:formatCode>
                <c:ptCount val="4"/>
                <c:pt idx="0">
                  <c:v>-38.182503300000008</c:v>
                </c:pt>
                <c:pt idx="1">
                  <c:v>-57.500565999999935</c:v>
                </c:pt>
                <c:pt idx="2">
                  <c:v>-160.74391719999994</c:v>
                </c:pt>
                <c:pt idx="3">
                  <c:v>-96.702555000000075</c:v>
                </c:pt>
              </c:numCache>
            </c:numRef>
          </c:val>
        </c:ser>
        <c:ser>
          <c:idx val="2"/>
          <c:order val="1"/>
          <c:tx>
            <c:strRef>
              <c:f>'36'!$B$29</c:f>
              <c:strCache>
                <c:ptCount val="1"/>
                <c:pt idx="0">
                  <c:v>Petroleum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</c:spPr>
          <c:invertIfNegative val="0"/>
          <c:cat>
            <c:numRef>
              <c:f>'36'!$I$27:$L$27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'36'!$I$29:$L$29</c:f>
              <c:numCache>
                <c:formatCode>0</c:formatCode>
                <c:ptCount val="4"/>
                <c:pt idx="0">
                  <c:v>16.770285499999773</c:v>
                </c:pt>
                <c:pt idx="1">
                  <c:v>41.167622700000265</c:v>
                </c:pt>
                <c:pt idx="2">
                  <c:v>-17.811050900000282</c:v>
                </c:pt>
                <c:pt idx="3">
                  <c:v>-6.3905067999999119</c:v>
                </c:pt>
              </c:numCache>
            </c:numRef>
          </c:val>
        </c:ser>
        <c:ser>
          <c:idx val="3"/>
          <c:order val="2"/>
          <c:tx>
            <c:strRef>
              <c:f>'36'!$B$30</c:f>
              <c:strCache>
                <c:ptCount val="1"/>
                <c:pt idx="0">
                  <c:v>Natural gas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</c:spPr>
          <c:invertIfNegative val="0"/>
          <c:cat>
            <c:numRef>
              <c:f>'36'!$I$27:$L$27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'36'!$I$30:$L$30</c:f>
              <c:numCache>
                <c:formatCode>0</c:formatCode>
                <c:ptCount val="4"/>
                <c:pt idx="0">
                  <c:v>-20.046540399999913</c:v>
                </c:pt>
                <c:pt idx="1">
                  <c:v>155.30018330000007</c:v>
                </c:pt>
                <c:pt idx="2">
                  <c:v>52.12612809999996</c:v>
                </c:pt>
                <c:pt idx="3">
                  <c:v>14.545896299999868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511541968"/>
        <c:axId val="511542528"/>
      </c:barChart>
      <c:lineChart>
        <c:grouping val="standard"/>
        <c:varyColors val="0"/>
        <c:ser>
          <c:idx val="8"/>
          <c:order val="4"/>
          <c:tx>
            <c:v>net change</c:v>
          </c:tx>
          <c:spPr>
            <a:ln w="38100"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 cap="rnd">
                <a:solidFill>
                  <a:schemeClr val="accent4"/>
                </a:solidFill>
              </a:ln>
            </c:spPr>
          </c:marker>
          <c:dLbls>
            <c:dLbl>
              <c:idx val="1"/>
              <c:layout>
                <c:manualLayout>
                  <c:x val="-7.4109069699620916E-2"/>
                  <c:y val="-4.693444569428821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8.1041848935549721E-2"/>
                  <c:y val="4.036714160729908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4826480023330593E-2"/>
                  <c:y val="7.608142732158472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chemeClr val="accent4"/>
                    </a:solidFill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'36'!$I$27:$L$27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'36'!$I$31:$L$31</c:f>
              <c:numCache>
                <c:formatCode>0</c:formatCode>
                <c:ptCount val="4"/>
                <c:pt idx="0">
                  <c:v>-42.012239499999851</c:v>
                </c:pt>
                <c:pt idx="1">
                  <c:v>138.9672399000001</c:v>
                </c:pt>
                <c:pt idx="2">
                  <c:v>-126.42886429999999</c:v>
                </c:pt>
                <c:pt idx="3">
                  <c:v>-88.546866900000168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1541968"/>
        <c:axId val="511542528"/>
      </c:lineChart>
      <c:scatterChart>
        <c:scatterStyle val="lineMarker"/>
        <c:varyColors val="0"/>
        <c:ser>
          <c:idx val="7"/>
          <c:order val="3"/>
          <c:tx>
            <c:strRef>
              <c:f>'36'!$B$40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0.13640091863517051"/>
                  <c:y val="2.7781839770028727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'36'!$A$41:$A$42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'36'!$B$41:$B$42</c:f>
              <c:numCache>
                <c:formatCode>0.00</c:formatCode>
                <c:ptCount val="2"/>
                <c:pt idx="0">
                  <c:v>-1.5</c:v>
                </c:pt>
                <c:pt idx="1">
                  <c:v>1.5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1543088"/>
        <c:axId val="511543648"/>
      </c:scatterChart>
      <c:catAx>
        <c:axId val="511541968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11542528"/>
        <c:crosses val="autoZero"/>
        <c:auto val="1"/>
        <c:lblAlgn val="ctr"/>
        <c:lblOffset val="100"/>
        <c:noMultiLvlLbl val="0"/>
      </c:catAx>
      <c:valAx>
        <c:axId val="511542528"/>
        <c:scaling>
          <c:orientation val="minMax"/>
          <c:max val="200"/>
          <c:min val="-20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11541968"/>
        <c:crosses val="autoZero"/>
        <c:crossBetween val="between"/>
        <c:majorUnit val="50"/>
      </c:valAx>
      <c:valAx>
        <c:axId val="51154308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511543648"/>
        <c:crosses val="autoZero"/>
        <c:crossBetween val="midCat"/>
      </c:valAx>
      <c:valAx>
        <c:axId val="511543648"/>
        <c:scaling>
          <c:orientation val="minMax"/>
          <c:max val="1.5"/>
          <c:min val="-1.5"/>
        </c:scaling>
        <c:delete val="0"/>
        <c:axPos val="r"/>
        <c:numFmt formatCode="0.00" sourceLinked="1"/>
        <c:majorTickMark val="none"/>
        <c:minorTickMark val="none"/>
        <c:tickLblPos val="none"/>
        <c:spPr>
          <a:noFill/>
          <a:ln>
            <a:noFill/>
          </a:ln>
        </c:spPr>
        <c:crossAx val="511543088"/>
        <c:crosses val="max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703776611256927"/>
          <c:y val="0.13548306461692292"/>
          <c:w val="0.75917286380869053"/>
          <c:h val="0.68113954505686791"/>
        </c:manualLayout>
      </c:layout>
      <c:lineChart>
        <c:grouping val="standard"/>
        <c:varyColors val="0"/>
        <c:ser>
          <c:idx val="2"/>
          <c:order val="0"/>
          <c:tx>
            <c:v>Liquid biofuels</c:v>
          </c:tx>
          <c:spPr>
            <a:ln>
              <a:solidFill>
                <a:schemeClr val="accent2"/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'36'!$C$29:$G$29</c:f>
              <c:numCache>
                <c:formatCode>0</c:formatCode>
                <c:ptCount val="5"/>
                <c:pt idx="0">
                  <c:v>2311.7427495000002</c:v>
                </c:pt>
                <c:pt idx="1">
                  <c:v>2328.5130349999999</c:v>
                </c:pt>
                <c:pt idx="2">
                  <c:v>2369.6806577000002</c:v>
                </c:pt>
                <c:pt idx="3">
                  <c:v>2351.8696067999999</c:v>
                </c:pt>
                <c:pt idx="4">
                  <c:v>2345.4791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'36'!$B$31</c:f>
              <c:strCache>
                <c:ptCount val="1"/>
                <c:pt idx="0">
                  <c:v>Total energy</c:v>
                </c:pt>
              </c:strCache>
            </c:strRef>
          </c:tx>
          <c:spPr>
            <a:ln>
              <a:solidFill>
                <a:schemeClr val="accent4"/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'36'!$C$31:$G$31</c:f>
              <c:numCache>
                <c:formatCode>0</c:formatCode>
                <c:ptCount val="5"/>
                <c:pt idx="0">
                  <c:v>5171.5905308000001</c:v>
                </c:pt>
                <c:pt idx="1">
                  <c:v>5129.5782913000003</c:v>
                </c:pt>
                <c:pt idx="2">
                  <c:v>5268.5455312000004</c:v>
                </c:pt>
                <c:pt idx="3">
                  <c:v>5142.1166669000004</c:v>
                </c:pt>
                <c:pt idx="4">
                  <c:v>5053.5698000000002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'36'!$B$30</c:f>
              <c:strCache>
                <c:ptCount val="1"/>
                <c:pt idx="0">
                  <c:v>Natural gas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'36'!$C$30:$G$30</c:f>
              <c:numCache>
                <c:formatCode>0</c:formatCode>
                <c:ptCount val="5"/>
                <c:pt idx="0">
                  <c:v>1493.9813326999999</c:v>
                </c:pt>
                <c:pt idx="1">
                  <c:v>1473.9347923</c:v>
                </c:pt>
                <c:pt idx="2">
                  <c:v>1629.2349756000001</c:v>
                </c:pt>
                <c:pt idx="3">
                  <c:v>1681.3611037000001</c:v>
                </c:pt>
                <c:pt idx="4">
                  <c:v>1695.9069999999999</c:v>
                </c:pt>
              </c:numCache>
            </c:numRef>
          </c:val>
          <c:smooth val="0"/>
        </c:ser>
        <c:ser>
          <c:idx val="6"/>
          <c:order val="3"/>
          <c:tx>
            <c:strRef>
              <c:f>'36'!$B$28</c:f>
              <c:strCache>
                <c:ptCount val="1"/>
                <c:pt idx="0">
                  <c:v>Coal</c:v>
                </c:pt>
              </c:strCache>
            </c:strRef>
          </c:tx>
          <c:spPr>
            <a:ln>
              <a:solidFill>
                <a:schemeClr val="tx1">
                  <a:lumMod val="75000"/>
                  <a:lumOff val="25000"/>
                </a:schemeClr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'36'!$C$28:$G$28</c:f>
              <c:numCache>
                <c:formatCode>0</c:formatCode>
                <c:ptCount val="5"/>
                <c:pt idx="0">
                  <c:v>1354.2166215</c:v>
                </c:pt>
                <c:pt idx="1">
                  <c:v>1316.0341182</c:v>
                </c:pt>
                <c:pt idx="2">
                  <c:v>1258.5335522</c:v>
                </c:pt>
                <c:pt idx="3">
                  <c:v>1097.7896350000001</c:v>
                </c:pt>
                <c:pt idx="4">
                  <c:v>1001.08708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3379568"/>
        <c:axId val="513380128"/>
      </c:lineChart>
      <c:scatterChart>
        <c:scatterStyle val="lineMarker"/>
        <c:varyColors val="0"/>
        <c:ser>
          <c:idx val="7"/>
          <c:order val="4"/>
          <c:tx>
            <c:strRef>
              <c:f>'36'!$B$36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4880443331495158E-3"/>
                  <c:y val="3.9686622086812014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'36'!$A$37:$A$38</c:f>
              <c:numCache>
                <c:formatCode>General</c:formatCode>
                <c:ptCount val="2"/>
                <c:pt idx="0">
                  <c:v>3.5</c:v>
                </c:pt>
                <c:pt idx="1">
                  <c:v>3.5</c:v>
                </c:pt>
              </c:numCache>
            </c:numRef>
          </c:xVal>
          <c:yVal>
            <c:numRef>
              <c:f>'36'!$B$37:$B$38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3380688"/>
        <c:axId val="513381248"/>
      </c:scatterChart>
      <c:catAx>
        <c:axId val="5133795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13380128"/>
        <c:crosses val="autoZero"/>
        <c:auto val="1"/>
        <c:lblAlgn val="ctr"/>
        <c:lblOffset val="100"/>
        <c:noMultiLvlLbl val="0"/>
      </c:catAx>
      <c:valAx>
        <c:axId val="513380128"/>
        <c:scaling>
          <c:orientation val="minMax"/>
          <c:max val="80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13379568"/>
        <c:crosses val="autoZero"/>
        <c:crossBetween val="midCat"/>
      </c:valAx>
      <c:valAx>
        <c:axId val="51338068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513381248"/>
        <c:crosses val="autoZero"/>
        <c:crossBetween val="midCat"/>
      </c:valAx>
      <c:valAx>
        <c:axId val="513381248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13380688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baseline="0"/>
            </a:pPr>
            <a:r>
              <a:rPr lang="en-US" sz="1000" b="1" baseline="0"/>
              <a:t>U.S. annual energy expenditures</a:t>
            </a:r>
          </a:p>
          <a:p>
            <a:pPr algn="l">
              <a:defRPr baseline="0"/>
            </a:pPr>
            <a:r>
              <a:rPr lang="en-US" sz="1000" b="0" baseline="0"/>
              <a:t>share of gross domestic product</a:t>
            </a:r>
          </a:p>
        </c:rich>
      </c:tx>
      <c:layout>
        <c:manualLayout>
          <c:xMode val="edge"/>
          <c:yMode val="edge"/>
          <c:x val="1.0564940066252401E-2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2227404501266602E-2"/>
          <c:y val="0.17117395828480017"/>
          <c:w val="0.8890416746687152"/>
          <c:h val="0.62528692789140949"/>
        </c:manualLayout>
      </c:layout>
      <c:lineChart>
        <c:grouping val="standard"/>
        <c:varyColors val="0"/>
        <c:ser>
          <c:idx val="1"/>
          <c:order val="0"/>
          <c:tx>
            <c:strRef>
              <c:f>'37'!$Q$6</c:f>
              <c:strCache>
                <c:ptCount val="1"/>
                <c:pt idx="0">
                  <c:v>Energy expenditures as a share of GDP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'37'!$A$28:$A$48</c:f>
              <c:numCache>
                <c:formatCode>General</c:formatCode>
                <c:ptCount val="21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</c:numCache>
            </c:numRef>
          </c:cat>
          <c:val>
            <c:numRef>
              <c:f>'37'!$B$28:$B$48</c:f>
              <c:numCache>
                <c:formatCode>0.0%</c:formatCode>
                <c:ptCount val="21"/>
                <c:pt idx="0">
                  <c:v>6.7086126694000006E-2</c:v>
                </c:pt>
                <c:pt idx="1">
                  <c:v>6.5770141601000004E-2</c:v>
                </c:pt>
                <c:pt idx="2">
                  <c:v>6.0721356406000002E-2</c:v>
                </c:pt>
                <c:pt idx="3">
                  <c:v>6.5889875380999996E-2</c:v>
                </c:pt>
                <c:pt idx="4">
                  <c:v>7.1331862282000003E-2</c:v>
                </c:pt>
                <c:pt idx="5">
                  <c:v>8.0227416529000006E-2</c:v>
                </c:pt>
                <c:pt idx="6">
                  <c:v>8.3876587774000005E-2</c:v>
                </c:pt>
                <c:pt idx="7">
                  <c:v>8.5366826896999995E-2</c:v>
                </c:pt>
                <c:pt idx="8">
                  <c:v>9.5771912291999994E-2</c:v>
                </c:pt>
                <c:pt idx="9">
                  <c:v>7.3800889716999996E-2</c:v>
                </c:pt>
                <c:pt idx="10">
                  <c:v>8.0980060564999998E-2</c:v>
                </c:pt>
                <c:pt idx="11">
                  <c:v>8.9546987647000004E-2</c:v>
                </c:pt>
                <c:pt idx="12">
                  <c:v>8.3658910449999999E-2</c:v>
                </c:pt>
                <c:pt idx="13">
                  <c:v>8.1972504129000007E-2</c:v>
                </c:pt>
                <c:pt idx="14">
                  <c:v>7.9578767034000006E-2</c:v>
                </c:pt>
                <c:pt idx="15">
                  <c:v>6.1914170542999997E-2</c:v>
                </c:pt>
                <c:pt idx="16">
                  <c:v>5.5486029571000003E-2</c:v>
                </c:pt>
                <c:pt idx="17">
                  <c:v>5.8223175091000001E-2</c:v>
                </c:pt>
                <c:pt idx="18">
                  <c:v>6.2115700624999999E-2</c:v>
                </c:pt>
                <c:pt idx="19">
                  <c:v>5.6251124653000001E-2</c:v>
                </c:pt>
                <c:pt idx="20">
                  <c:v>5.3928714559000002E-2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3385168"/>
        <c:axId val="513385728"/>
      </c:lineChart>
      <c:scatterChart>
        <c:scatterStyle val="lineMarker"/>
        <c:varyColors val="0"/>
        <c:ser>
          <c:idx val="0"/>
          <c:order val="1"/>
          <c:tx>
            <c:strRef>
              <c:f>'37'!$B$51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'37'!$A$52:$A$53</c:f>
              <c:numCache>
                <c:formatCode>General</c:formatCode>
                <c:ptCount val="2"/>
                <c:pt idx="0">
                  <c:v>19.5</c:v>
                </c:pt>
                <c:pt idx="1">
                  <c:v>19.5</c:v>
                </c:pt>
              </c:numCache>
            </c:numRef>
          </c:xVal>
          <c:yVal>
            <c:numRef>
              <c:f>'37'!$B$52:$B$53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3385168"/>
        <c:axId val="513385728"/>
      </c:scatterChart>
      <c:catAx>
        <c:axId val="513385168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13385728"/>
        <c:crosses val="autoZero"/>
        <c:auto val="1"/>
        <c:lblAlgn val="ctr"/>
        <c:lblOffset val="100"/>
        <c:tickLblSkip val="2"/>
        <c:noMultiLvlLbl val="0"/>
      </c:catAx>
      <c:valAx>
        <c:axId val="513385728"/>
        <c:scaling>
          <c:orientation val="minMax"/>
          <c:max val="0.12000000000000002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spPr>
          <a:ln>
            <a:noFill/>
          </a:ln>
        </c:spPr>
        <c:crossAx val="513385168"/>
        <c:crosses val="autoZero"/>
        <c:crossBetween val="between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35289063867016623"/>
          <c:y val="0.16787434359559247"/>
          <c:w val="0.56933158355205604"/>
          <c:h val="0.60889551309089007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'38'!$B$26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'38'!$B$33</c:f>
              <c:numCache>
                <c:formatCode>#,##0</c:formatCode>
                <c:ptCount val="1"/>
                <c:pt idx="0">
                  <c:v>1242.799909011</c:v>
                </c:pt>
              </c:numCache>
            </c:numRef>
          </c:val>
        </c:ser>
        <c:ser>
          <c:idx val="1"/>
          <c:order val="2"/>
          <c:tx>
            <c:strRef>
              <c:f>'38'!$C$26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'38'!$C$33</c:f>
              <c:numCache>
                <c:formatCode>#,##0</c:formatCode>
                <c:ptCount val="1"/>
                <c:pt idx="0">
                  <c:v>1434.5168629029999</c:v>
                </c:pt>
              </c:numCache>
            </c:numRef>
          </c:val>
        </c:ser>
        <c:ser>
          <c:idx val="2"/>
          <c:order val="3"/>
          <c:tx>
            <c:strRef>
              <c:f>'38'!$D$26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1"/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'38'!$D$33</c:f>
              <c:numCache>
                <c:formatCode>#,##0</c:formatCode>
                <c:ptCount val="1"/>
                <c:pt idx="0">
                  <c:v>1355.4343335189999</c:v>
                </c:pt>
              </c:numCache>
            </c:numRef>
          </c:val>
        </c:ser>
        <c:ser>
          <c:idx val="3"/>
          <c:order val="4"/>
          <c:tx>
            <c:strRef>
              <c:f>'38'!$E$26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'38'!$E$33</c:f>
              <c:numCache>
                <c:formatCode>#,##0</c:formatCode>
                <c:ptCount val="1"/>
                <c:pt idx="0">
                  <c:v>1248.3225581669999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13391328"/>
        <c:axId val="513391888"/>
      </c:barChart>
      <c:barChart>
        <c:barDir val="col"/>
        <c:grouping val="clustered"/>
        <c:varyColors val="0"/>
        <c:ser>
          <c:idx val="5"/>
          <c:order val="0"/>
          <c:tx>
            <c:strRef>
              <c:f>'38'!$F$26</c:f>
              <c:strCache>
                <c:ptCount val="1"/>
                <c:pt idx="0">
                  <c:v>2010-2019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  <a:prstDash val="solid"/>
            </a:ln>
          </c:spPr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0.45</c:v>
                </c:pt>
              </c:numLit>
            </c:plus>
            <c:minus>
              <c:numLit>
                <c:formatCode>General</c:formatCode>
                <c:ptCount val="1"/>
                <c:pt idx="0">
                  <c:v>0.45</c:v>
                </c:pt>
              </c:numLit>
            </c:minus>
            <c:spPr>
              <a:ln w="15875">
                <a:noFill/>
              </a:ln>
            </c:spPr>
          </c:errBars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'38'!$F$33</c:f>
              <c:numCache>
                <c:formatCode>#,##0</c:formatCode>
                <c:ptCount val="1"/>
                <c:pt idx="0">
                  <c:v>1312.94857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513393008"/>
        <c:axId val="513392448"/>
      </c:barChart>
      <c:catAx>
        <c:axId val="513391328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14605">
            <a:solidFill>
              <a:schemeClr val="bg2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13391888"/>
        <c:crosses val="autoZero"/>
        <c:auto val="1"/>
        <c:lblAlgn val="ctr"/>
        <c:lblOffset val="100"/>
        <c:noMultiLvlLbl val="0"/>
      </c:catAx>
      <c:valAx>
        <c:axId val="513391888"/>
        <c:scaling>
          <c:orientation val="minMax"/>
          <c:max val="16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13391328"/>
        <c:crosses val="autoZero"/>
        <c:crossBetween val="between"/>
        <c:majorUnit val="200"/>
      </c:valAx>
      <c:valAx>
        <c:axId val="513392448"/>
        <c:scaling>
          <c:orientation val="minMax"/>
        </c:scaling>
        <c:delete val="1"/>
        <c:axPos val="r"/>
        <c:numFmt formatCode="#,##0" sourceLinked="1"/>
        <c:majorTickMark val="out"/>
        <c:minorTickMark val="none"/>
        <c:tickLblPos val="nextTo"/>
        <c:crossAx val="513393008"/>
        <c:crosses val="max"/>
        <c:crossBetween val="between"/>
      </c:valAx>
      <c:catAx>
        <c:axId val="51339300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13392448"/>
        <c:crosses val="autoZero"/>
        <c:auto val="1"/>
        <c:lblAlgn val="ctr"/>
        <c:lblOffset val="100"/>
        <c:noMultiLvlLbl val="0"/>
      </c:cat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200" b="1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r>
              <a:rPr lang="en-US" sz="1000" b="1"/>
              <a:t>U.S. summer cooling degree days</a:t>
            </a:r>
          </a:p>
          <a:p>
            <a:pPr algn="l">
              <a:defRPr/>
            </a:pPr>
            <a:r>
              <a:rPr lang="en-US" sz="1000" b="0"/>
              <a:t>population</a:t>
            </a:r>
            <a:r>
              <a:rPr lang="en-US" sz="1000" b="0" baseline="0"/>
              <a:t>-weighted</a:t>
            </a:r>
            <a:endParaRPr lang="en-US" sz="1000" b="0"/>
          </a:p>
        </c:rich>
      </c:tx>
      <c:layout>
        <c:manualLayout>
          <c:xMode val="edge"/>
          <c:yMode val="edge"/>
          <c:x val="1.4709502775567701E-2"/>
          <c:y val="1.5779092702169626E-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200" b="1" i="0" u="none" strike="noStrike" kern="1200" baseline="0">
              <a:solidFill>
                <a:schemeClr val="tx1"/>
              </a:solidFill>
              <a:latin typeface="Arial" pitchFamily="34" charset="0"/>
              <a:ea typeface="+mn-ea"/>
              <a:cs typeface="Arial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8480399806155704E-2"/>
          <c:y val="0.15401975046374336"/>
          <c:w val="0.90003061422009933"/>
          <c:h val="0.61710911136107982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'38'!$B$26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'38'!$B$27:$B$32</c:f>
              <c:numCache>
                <c:formatCode>0</c:formatCode>
                <c:ptCount val="6"/>
                <c:pt idx="0">
                  <c:v>55.953113090999999</c:v>
                </c:pt>
                <c:pt idx="1">
                  <c:v>105.75397253</c:v>
                </c:pt>
                <c:pt idx="2">
                  <c:v>241.40321084000001</c:v>
                </c:pt>
                <c:pt idx="3">
                  <c:v>363.10332433999997</c:v>
                </c:pt>
                <c:pt idx="4">
                  <c:v>292.22535173</c:v>
                </c:pt>
                <c:pt idx="5">
                  <c:v>184.36093647999999</c:v>
                </c:pt>
              </c:numCache>
            </c:numRef>
          </c:val>
        </c:ser>
        <c:ser>
          <c:idx val="1"/>
          <c:order val="2"/>
          <c:tx>
            <c:strRef>
              <c:f>'38'!$C$26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'38'!$C$27:$C$32</c:f>
              <c:numCache>
                <c:formatCode>0</c:formatCode>
                <c:ptCount val="6"/>
                <c:pt idx="0">
                  <c:v>32.613584422999999</c:v>
                </c:pt>
                <c:pt idx="1">
                  <c:v>174.20517674000001</c:v>
                </c:pt>
                <c:pt idx="2">
                  <c:v>269.70257100999999</c:v>
                </c:pt>
                <c:pt idx="3">
                  <c:v>375.87266361000002</c:v>
                </c:pt>
                <c:pt idx="4">
                  <c:v>351.08835323</c:v>
                </c:pt>
                <c:pt idx="5">
                  <c:v>231.03451389</c:v>
                </c:pt>
              </c:numCache>
            </c:numRef>
          </c:val>
        </c:ser>
        <c:ser>
          <c:idx val="2"/>
          <c:order val="3"/>
          <c:tx>
            <c:strRef>
              <c:f>'38'!$D$26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'38'!$D$27:$D$32</c:f>
              <c:numCache>
                <c:formatCode>0</c:formatCode>
                <c:ptCount val="6"/>
                <c:pt idx="0">
                  <c:v>42.090414238999998</c:v>
                </c:pt>
                <c:pt idx="1">
                  <c:v>129.22111667999999</c:v>
                </c:pt>
                <c:pt idx="2">
                  <c:v>226.58472276000001</c:v>
                </c:pt>
                <c:pt idx="3">
                  <c:v>372.3790338</c:v>
                </c:pt>
                <c:pt idx="4">
                  <c:v>339.04731600999997</c:v>
                </c:pt>
                <c:pt idx="5">
                  <c:v>246.11173002999999</c:v>
                </c:pt>
              </c:numCache>
            </c:numRef>
          </c:val>
        </c:ser>
        <c:ser>
          <c:idx val="3"/>
          <c:order val="4"/>
          <c:tx>
            <c:strRef>
              <c:f>'38'!$E$26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'38'!$E$27:$E$32</c:f>
              <c:numCache>
                <c:formatCode>0</c:formatCode>
                <c:ptCount val="6"/>
                <c:pt idx="0">
                  <c:v>39.487753537000003</c:v>
                </c:pt>
                <c:pt idx="1">
                  <c:v>120.57982502999999</c:v>
                </c:pt>
                <c:pt idx="2">
                  <c:v>239.42833924999999</c:v>
                </c:pt>
                <c:pt idx="3">
                  <c:v>349.09867880000002</c:v>
                </c:pt>
                <c:pt idx="4">
                  <c:v>323.45649221999997</c:v>
                </c:pt>
                <c:pt idx="5">
                  <c:v>176.27146933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13398048"/>
        <c:axId val="513398608"/>
      </c:barChart>
      <c:barChart>
        <c:barDir val="col"/>
        <c:grouping val="clustered"/>
        <c:varyColors val="0"/>
        <c:ser>
          <c:idx val="4"/>
          <c:order val="0"/>
          <c:tx>
            <c:strRef>
              <c:f>'38'!$F$26</c:f>
              <c:strCache>
                <c:ptCount val="1"/>
                <c:pt idx="0">
                  <c:v>2010-2019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</a:ln>
            <a:effectLst/>
          </c:spPr>
          <c:invertIfNegative val="0"/>
          <c:val>
            <c:numRef>
              <c:f>'38'!$F$27:$F$32</c:f>
              <c:numCache>
                <c:formatCode>0</c:formatCode>
                <c:ptCount val="6"/>
                <c:pt idx="0">
                  <c:v>43.746070000000003</c:v>
                </c:pt>
                <c:pt idx="1">
                  <c:v>123.60039999999999</c:v>
                </c:pt>
                <c:pt idx="2">
                  <c:v>252.63489999999999</c:v>
                </c:pt>
                <c:pt idx="3">
                  <c:v>365.10399999999998</c:v>
                </c:pt>
                <c:pt idx="4">
                  <c:v>327.00990000000002</c:v>
                </c:pt>
                <c:pt idx="5">
                  <c:v>200.85329999999999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513399728"/>
        <c:axId val="513399168"/>
      </c:barChart>
      <c:catAx>
        <c:axId val="513398048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4605" cap="flat" cmpd="sng" algn="ctr">
            <a:solidFill>
              <a:schemeClr val="bg2"/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endParaRPr lang="en-US"/>
          </a:p>
        </c:txPr>
        <c:crossAx val="513398608"/>
        <c:crosses val="autoZero"/>
        <c:auto val="1"/>
        <c:lblAlgn val="ctr"/>
        <c:lblOffset val="100"/>
        <c:noMultiLvlLbl val="0"/>
      </c:catAx>
      <c:valAx>
        <c:axId val="513398608"/>
        <c:scaling>
          <c:orientation val="minMax"/>
          <c:max val="400"/>
          <c:min val="0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75000"/>
                </a:schemeClr>
              </a:solidFill>
              <a:prstDash val="solid"/>
              <a:round/>
            </a:ln>
            <a:effectLst/>
          </c:spPr>
        </c:majorGridlines>
        <c:numFmt formatCode="0" sourceLinked="1"/>
        <c:majorTickMark val="out"/>
        <c:minorTickMark val="none"/>
        <c:tickLblPos val="nextTo"/>
        <c:spPr>
          <a:noFill/>
          <a:ln w="9525" cap="flat" cmpd="sng" algn="ctr">
            <a:noFill/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endParaRPr lang="en-US"/>
          </a:p>
        </c:txPr>
        <c:crossAx val="513398048"/>
        <c:crosses val="autoZero"/>
        <c:crossBetween val="between"/>
        <c:majorUnit val="50"/>
      </c:valAx>
      <c:valAx>
        <c:axId val="513399168"/>
        <c:scaling>
          <c:orientation val="minMax"/>
        </c:scaling>
        <c:delete val="0"/>
        <c:axPos val="r"/>
        <c:numFmt formatCode="0" sourceLinked="1"/>
        <c:majorTickMark val="out"/>
        <c:minorTickMark val="none"/>
        <c:tickLblPos val="none"/>
        <c:spPr>
          <a:noFill/>
          <a:ln w="9525" cap="flat" cmpd="sng" algn="ctr">
            <a:noFill/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endParaRPr lang="en-US"/>
          </a:p>
        </c:txPr>
        <c:crossAx val="513399728"/>
        <c:crosses val="max"/>
        <c:crossBetween val="between"/>
      </c:valAx>
      <c:catAx>
        <c:axId val="513399728"/>
        <c:scaling>
          <c:orientation val="minMax"/>
        </c:scaling>
        <c:delete val="1"/>
        <c:axPos val="b"/>
        <c:majorTickMark val="out"/>
        <c:minorTickMark val="none"/>
        <c:tickLblPos val="nextTo"/>
        <c:crossAx val="513399168"/>
        <c:crosses val="autoZero"/>
        <c:auto val="1"/>
        <c:lblAlgn val="ctr"/>
        <c:lblOffset val="100"/>
        <c:noMultiLvlLbl val="0"/>
      </c:catAx>
      <c:spPr>
        <a:solidFill>
          <a:schemeClr val="bg1"/>
        </a:solidFill>
        <a:ln>
          <a:solidFill>
            <a:schemeClr val="bg1">
              <a:lumMod val="85000"/>
            </a:schemeClr>
          </a:solidFill>
        </a:ln>
        <a:effectLst/>
      </c:spPr>
    </c:plotArea>
    <c:legend>
      <c:legendPos val="l"/>
      <c:layout>
        <c:manualLayout>
          <c:xMode val="edge"/>
          <c:yMode val="edge"/>
          <c:x val="7.7129322249352983E-2"/>
          <c:y val="0.15644263217097862"/>
          <c:w val="0.3005982357240034"/>
          <c:h val="0.2849684414448194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itchFamily="34" charset="0"/>
              <a:ea typeface="+mn-ea"/>
              <a:cs typeface="Arial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prstDash val="solid"/>
      <a:round/>
    </a:ln>
    <a:effectLst/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3"/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0480374507438971"/>
          <c:y val="0.13197287839020122"/>
          <c:w val="0.55955469977488037"/>
          <c:h val="0.61306399200099992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'39'!$B$24</c:f>
              <c:strCache>
                <c:ptCount val="1"/>
                <c:pt idx="0">
                  <c:v>2016/17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'39'!$B$31</c:f>
              <c:numCache>
                <c:formatCode>#,##0</c:formatCode>
                <c:ptCount val="1"/>
                <c:pt idx="0">
                  <c:v>3254.4112989599998</c:v>
                </c:pt>
              </c:numCache>
            </c:numRef>
          </c:val>
        </c:ser>
        <c:ser>
          <c:idx val="1"/>
          <c:order val="2"/>
          <c:tx>
            <c:strRef>
              <c:f>'39'!$C$24</c:f>
              <c:strCache>
                <c:ptCount val="1"/>
                <c:pt idx="0">
                  <c:v>2017/18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'39'!$C$31</c:f>
              <c:numCache>
                <c:formatCode>#,##0</c:formatCode>
                <c:ptCount val="1"/>
                <c:pt idx="0">
                  <c:v>3610.07818881</c:v>
                </c:pt>
              </c:numCache>
            </c:numRef>
          </c:val>
        </c:ser>
        <c:ser>
          <c:idx val="2"/>
          <c:order val="3"/>
          <c:tx>
            <c:strRef>
              <c:f>'39'!$D$24</c:f>
              <c:strCache>
                <c:ptCount val="1"/>
                <c:pt idx="0">
                  <c:v>2018/19</c:v>
                </c:pt>
              </c:strCache>
            </c:strRef>
          </c:tx>
          <c:spPr>
            <a:solidFill>
              <a:schemeClr val="accent5"/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'39'!$D$31</c:f>
              <c:numCache>
                <c:formatCode>#,##0</c:formatCode>
                <c:ptCount val="1"/>
                <c:pt idx="0">
                  <c:v>3789.3058047499999</c:v>
                </c:pt>
              </c:numCache>
            </c:numRef>
          </c:val>
        </c:ser>
        <c:ser>
          <c:idx val="3"/>
          <c:order val="4"/>
          <c:tx>
            <c:strRef>
              <c:f>'39'!$E$24</c:f>
              <c:strCache>
                <c:ptCount val="1"/>
                <c:pt idx="0">
                  <c:v>2019/20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'39'!$E$31</c:f>
              <c:numCache>
                <c:formatCode>#,##0</c:formatCode>
                <c:ptCount val="1"/>
                <c:pt idx="0">
                  <c:v>3635.4083560900003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13405888"/>
        <c:axId val="513406448"/>
      </c:barChart>
      <c:barChart>
        <c:barDir val="col"/>
        <c:grouping val="clustered"/>
        <c:varyColors val="0"/>
        <c:ser>
          <c:idx val="5"/>
          <c:order val="0"/>
          <c:tx>
            <c:strRef>
              <c:f>'39'!$F$24</c:f>
              <c:strCache>
                <c:ptCount val="1"/>
                <c:pt idx="0">
                  <c:v>2008-2018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  <a:prstDash val="solid"/>
            </a:ln>
          </c:spPr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0.45</c:v>
                </c:pt>
              </c:numLit>
            </c:plus>
            <c:minus>
              <c:numLit>
                <c:formatCode>General</c:formatCode>
                <c:ptCount val="1"/>
                <c:pt idx="0">
                  <c:v>0.45</c:v>
                </c:pt>
              </c:numLit>
            </c:minus>
            <c:spPr>
              <a:ln w="15875">
                <a:noFill/>
              </a:ln>
            </c:spPr>
          </c:errBars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'39'!$F$31</c:f>
              <c:numCache>
                <c:formatCode>#,##0</c:formatCode>
                <c:ptCount val="1"/>
                <c:pt idx="0">
                  <c:v>3684.4952046799999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513407568"/>
        <c:axId val="513407008"/>
      </c:barChart>
      <c:catAx>
        <c:axId val="513405888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14605">
            <a:solidFill>
              <a:schemeClr val="bg2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13406448"/>
        <c:crosses val="autoZero"/>
        <c:auto val="1"/>
        <c:lblAlgn val="ctr"/>
        <c:lblOffset val="100"/>
        <c:noMultiLvlLbl val="0"/>
      </c:catAx>
      <c:valAx>
        <c:axId val="513406448"/>
        <c:scaling>
          <c:orientation val="minMax"/>
          <c:max val="40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13405888"/>
        <c:crosses val="autoZero"/>
        <c:crossBetween val="between"/>
        <c:majorUnit val="1000"/>
      </c:valAx>
      <c:valAx>
        <c:axId val="513407008"/>
        <c:scaling>
          <c:orientation val="minMax"/>
        </c:scaling>
        <c:delete val="1"/>
        <c:axPos val="r"/>
        <c:numFmt formatCode="#,##0" sourceLinked="1"/>
        <c:majorTickMark val="out"/>
        <c:minorTickMark val="none"/>
        <c:tickLblPos val="nextTo"/>
        <c:crossAx val="513407568"/>
        <c:crosses val="max"/>
        <c:crossBetween val="between"/>
      </c:valAx>
      <c:catAx>
        <c:axId val="51340756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13407008"/>
        <c:crosses val="autoZero"/>
        <c:auto val="1"/>
        <c:lblAlgn val="ctr"/>
        <c:lblOffset val="100"/>
        <c:noMultiLvlLbl val="0"/>
      </c:cat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2423692493258769E-2"/>
          <c:y val="0.13521059867516561"/>
          <c:w val="0.88617482672591241"/>
          <c:h val="0.60715629296337958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'39'!$B$24</c:f>
              <c:strCache>
                <c:ptCount val="1"/>
                <c:pt idx="0">
                  <c:v>2016/17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'39'!$B$25:$B$30</c:f>
              <c:numCache>
                <c:formatCode>0</c:formatCode>
                <c:ptCount val="6"/>
                <c:pt idx="0">
                  <c:v>197.54607181</c:v>
                </c:pt>
                <c:pt idx="1">
                  <c:v>418.06465137999999</c:v>
                </c:pt>
                <c:pt idx="2">
                  <c:v>782.91352504999998</c:v>
                </c:pt>
                <c:pt idx="3">
                  <c:v>766.29638852999994</c:v>
                </c:pt>
                <c:pt idx="4">
                  <c:v>547.07809648</c:v>
                </c:pt>
                <c:pt idx="5">
                  <c:v>542.51256570999999</c:v>
                </c:pt>
              </c:numCache>
            </c:numRef>
          </c:val>
        </c:ser>
        <c:ser>
          <c:idx val="1"/>
          <c:order val="2"/>
          <c:tx>
            <c:strRef>
              <c:f>'39'!$C$24</c:f>
              <c:strCache>
                <c:ptCount val="1"/>
                <c:pt idx="0">
                  <c:v>2017/18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'39'!$C$25:$C$30</c:f>
              <c:numCache>
                <c:formatCode>0</c:formatCode>
                <c:ptCount val="6"/>
                <c:pt idx="0">
                  <c:v>192.87689646000001</c:v>
                </c:pt>
                <c:pt idx="1">
                  <c:v>489.98299234000001</c:v>
                </c:pt>
                <c:pt idx="2">
                  <c:v>797.70663006999996</c:v>
                </c:pt>
                <c:pt idx="3">
                  <c:v>896.53250752999998</c:v>
                </c:pt>
                <c:pt idx="4">
                  <c:v>624.57878782</c:v>
                </c:pt>
                <c:pt idx="5">
                  <c:v>608.40037458999996</c:v>
                </c:pt>
              </c:numCache>
            </c:numRef>
          </c:val>
        </c:ser>
        <c:ser>
          <c:idx val="2"/>
          <c:order val="3"/>
          <c:tx>
            <c:strRef>
              <c:f>'39'!$D$24</c:f>
              <c:strCache>
                <c:ptCount val="1"/>
                <c:pt idx="0">
                  <c:v>2018/19</c:v>
                </c:pt>
              </c:strCache>
            </c:strRef>
          </c:tx>
          <c:spPr>
            <a:solidFill>
              <a:schemeClr val="accent5"/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'39'!$D$25:$D$30</c:f>
              <c:numCache>
                <c:formatCode>0</c:formatCode>
                <c:ptCount val="6"/>
                <c:pt idx="0">
                  <c:v>253.34487636</c:v>
                </c:pt>
                <c:pt idx="1">
                  <c:v>593.44749744000001</c:v>
                </c:pt>
                <c:pt idx="2">
                  <c:v>731.06391093000002</c:v>
                </c:pt>
                <c:pt idx="3">
                  <c:v>859.72173609000004</c:v>
                </c:pt>
                <c:pt idx="4">
                  <c:v>719.69672659000003</c:v>
                </c:pt>
                <c:pt idx="5">
                  <c:v>632.03105733999996</c:v>
                </c:pt>
              </c:numCache>
            </c:numRef>
          </c:val>
        </c:ser>
        <c:ser>
          <c:idx val="3"/>
          <c:order val="4"/>
          <c:tx>
            <c:strRef>
              <c:f>'39'!$E$24</c:f>
              <c:strCache>
                <c:ptCount val="1"/>
                <c:pt idx="0">
                  <c:v>2019/20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'39'!$E$25:$E$30</c:f>
              <c:numCache>
                <c:formatCode>0</c:formatCode>
                <c:ptCount val="6"/>
                <c:pt idx="0">
                  <c:v>249.30188496</c:v>
                </c:pt>
                <c:pt idx="1">
                  <c:v>495.39393387000001</c:v>
                </c:pt>
                <c:pt idx="2">
                  <c:v>779.19976498000005</c:v>
                </c:pt>
                <c:pt idx="3">
                  <c:v>857.09300383000004</c:v>
                </c:pt>
                <c:pt idx="4">
                  <c:v>692.30514554000001</c:v>
                </c:pt>
                <c:pt idx="5">
                  <c:v>562.11462290999998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13412608"/>
        <c:axId val="513413168"/>
      </c:barChart>
      <c:barChart>
        <c:barDir val="col"/>
        <c:grouping val="clustered"/>
        <c:varyColors val="0"/>
        <c:ser>
          <c:idx val="5"/>
          <c:order val="0"/>
          <c:tx>
            <c:strRef>
              <c:f>'39'!$F$24</c:f>
              <c:strCache>
                <c:ptCount val="1"/>
                <c:pt idx="0">
                  <c:v>2008-2018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  <a:prstDash val="solid"/>
            </a:ln>
          </c:spPr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0.45</c:v>
                </c:pt>
              </c:numLit>
            </c:plus>
            <c:minus>
              <c:numLit>
                <c:formatCode>General</c:formatCode>
                <c:ptCount val="1"/>
                <c:pt idx="0">
                  <c:v>0.45</c:v>
                </c:pt>
              </c:numLit>
            </c:minus>
            <c:spPr>
              <a:ln w="15875">
                <a:noFill/>
              </a:ln>
            </c:spPr>
          </c:errBars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'39'!$F$25:$F$30</c:f>
              <c:numCache>
                <c:formatCode>0</c:formatCode>
                <c:ptCount val="6"/>
                <c:pt idx="0">
                  <c:v>246.72823450999999</c:v>
                </c:pt>
                <c:pt idx="1">
                  <c:v>506.00175913999999</c:v>
                </c:pt>
                <c:pt idx="2">
                  <c:v>771.74344923000001</c:v>
                </c:pt>
                <c:pt idx="3">
                  <c:v>880.45325579999997</c:v>
                </c:pt>
                <c:pt idx="4">
                  <c:v>717.57499055000005</c:v>
                </c:pt>
                <c:pt idx="5">
                  <c:v>561.99351545000002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513414288"/>
        <c:axId val="513413728"/>
      </c:barChart>
      <c:catAx>
        <c:axId val="513412608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14605">
            <a:solidFill>
              <a:schemeClr val="bg2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13413168"/>
        <c:crosses val="autoZero"/>
        <c:auto val="1"/>
        <c:lblAlgn val="ctr"/>
        <c:lblOffset val="100"/>
        <c:noMultiLvlLbl val="0"/>
      </c:catAx>
      <c:valAx>
        <c:axId val="513413168"/>
        <c:scaling>
          <c:orientation val="minMax"/>
          <c:max val="10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13412608"/>
        <c:crosses val="autoZero"/>
        <c:crossBetween val="between"/>
        <c:majorUnit val="250"/>
      </c:valAx>
      <c:valAx>
        <c:axId val="513413728"/>
        <c:scaling>
          <c:orientation val="minMax"/>
        </c:scaling>
        <c:delete val="1"/>
        <c:axPos val="r"/>
        <c:numFmt formatCode="0" sourceLinked="1"/>
        <c:majorTickMark val="out"/>
        <c:minorTickMark val="none"/>
        <c:tickLblPos val="nextTo"/>
        <c:crossAx val="513414288"/>
        <c:crosses val="max"/>
        <c:crossBetween val="between"/>
      </c:valAx>
      <c:catAx>
        <c:axId val="51341428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13413728"/>
        <c:crosses val="autoZero"/>
        <c:auto val="1"/>
        <c:lblAlgn val="ctr"/>
        <c:lblOffset val="100"/>
        <c:noMultiLvlLbl val="0"/>
      </c:catAx>
      <c:spPr>
        <a:ln>
          <a:solidFill>
            <a:schemeClr val="bg1">
              <a:lumMod val="85000"/>
            </a:schemeClr>
          </a:solidFill>
        </a:ln>
      </c:spPr>
    </c:plotArea>
    <c:legend>
      <c:legendPos val="r"/>
      <c:layout>
        <c:manualLayout>
          <c:xMode val="edge"/>
          <c:yMode val="edge"/>
          <c:x val="0.10095083067075082"/>
          <c:y val="0.1305038611664138"/>
          <c:w val="0.28632454543621444"/>
          <c:h val="0.27211286089238845"/>
        </c:manualLayout>
      </c:layout>
      <c:overlay val="1"/>
      <c:txPr>
        <a:bodyPr/>
        <a:lstStyle/>
        <a:p>
          <a:pPr>
            <a:defRPr sz="900" baseline="0"/>
          </a:pPr>
          <a:endParaRPr lang="en-US"/>
        </a:p>
      </c:txPr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http://www.eia.gov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6.emf"/><Relationship Id="rId1" Type="http://schemas.openxmlformats.org/officeDocument/2006/relationships/chart" Target="../charts/chart6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15.xml"/><Relationship Id="rId1" Type="http://schemas.openxmlformats.org/officeDocument/2006/relationships/chart" Target="../charts/chart14.xml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17.xml"/><Relationship Id="rId1" Type="http://schemas.openxmlformats.org/officeDocument/2006/relationships/chart" Target="../charts/chart16.xml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21.xml"/><Relationship Id="rId1" Type="http://schemas.openxmlformats.org/officeDocument/2006/relationships/chart" Target="../charts/chart20.xml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24.xml"/><Relationship Id="rId1" Type="http://schemas.openxmlformats.org/officeDocument/2006/relationships/chart" Target="../charts/chart23.xml"/></Relationships>
</file>

<file path=xl/drawings/_rels/drawing4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26.xml"/><Relationship Id="rId1" Type="http://schemas.openxmlformats.org/officeDocument/2006/relationships/chart" Target="../charts/chart25.xml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7.xml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8.xml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0.xml"/><Relationship Id="rId1" Type="http://schemas.openxmlformats.org/officeDocument/2006/relationships/chart" Target="../charts/chart29.xml"/></Relationships>
</file>

<file path=xl/drawings/_rels/drawing5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2.xml"/><Relationship Id="rId1" Type="http://schemas.openxmlformats.org/officeDocument/2006/relationships/chart" Target="../charts/chart31.xml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3.xml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4.xml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6.xml"/><Relationship Id="rId1" Type="http://schemas.openxmlformats.org/officeDocument/2006/relationships/chart" Target="../charts/chart35.xml"/></Relationships>
</file>

<file path=xl/drawings/_rels/drawing6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8.xml"/><Relationship Id="rId1" Type="http://schemas.openxmlformats.org/officeDocument/2006/relationships/chart" Target="../charts/chart37.xml"/></Relationships>
</file>

<file path=xl/drawings/_rels/drawing65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0.xml"/><Relationship Id="rId1" Type="http://schemas.openxmlformats.org/officeDocument/2006/relationships/chart" Target="../charts/chart39.xml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1.xml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0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3.xml"/><Relationship Id="rId1" Type="http://schemas.openxmlformats.org/officeDocument/2006/relationships/chart" Target="../charts/chart42.xml"/></Relationships>
</file>

<file path=xl/drawings/_rels/drawing7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5.xml"/><Relationship Id="rId1" Type="http://schemas.openxmlformats.org/officeDocument/2006/relationships/chart" Target="../charts/chart44.xml"/></Relationships>
</file>

<file path=xl/drawings/_rels/drawing76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7.xml"/><Relationship Id="rId1" Type="http://schemas.openxmlformats.org/officeDocument/2006/relationships/chart" Target="../charts/chart46.xml"/></Relationships>
</file>

<file path=xl/drawings/_rels/drawing7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8.xml"/></Relationships>
</file>

<file path=xl/drawings/_rels/drawing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1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0.xml"/><Relationship Id="rId1" Type="http://schemas.openxmlformats.org/officeDocument/2006/relationships/chart" Target="../charts/chart49.xml"/></Relationships>
</file>

<file path=xl/drawings/_rels/drawing8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2.xml"/><Relationship Id="rId1" Type="http://schemas.openxmlformats.org/officeDocument/2006/relationships/chart" Target="../charts/chart51.xml"/></Relationships>
</file>

<file path=xl/drawings/_rels/drawing8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4.xml"/><Relationship Id="rId1" Type="http://schemas.openxmlformats.org/officeDocument/2006/relationships/chart" Target="../charts/chart53.xml"/></Relationships>
</file>

<file path=xl/drawings/_rels/drawing90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6.xml"/><Relationship Id="rId1" Type="http://schemas.openxmlformats.org/officeDocument/2006/relationships/chart" Target="../charts/chart55.xml"/></Relationships>
</file>

<file path=xl/drawings/_rels/drawing9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8.xml"/><Relationship Id="rId1" Type="http://schemas.openxmlformats.org/officeDocument/2006/relationships/chart" Target="../charts/chart57.xml"/></Relationships>
</file>

<file path=xl/drawings/_rels/drawing9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9.xml"/></Relationships>
</file>

<file path=xl/drawings/_rels/drawing9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61.xml"/><Relationship Id="rId1" Type="http://schemas.openxmlformats.org/officeDocument/2006/relationships/chart" Target="../charts/chart60.xml"/></Relationships>
</file>

<file path=xl/drawings/_rels/drawing9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63.xml"/><Relationship Id="rId1" Type="http://schemas.openxmlformats.org/officeDocument/2006/relationships/chart" Target="../charts/chart62.xml"/></Relationships>
</file>

<file path=xl/drawings/_rels/drawing101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685800</xdr:colOff>
      <xdr:row>1</xdr:row>
      <xdr:rowOff>219075</xdr:rowOff>
    </xdr:to>
    <xdr:pic>
      <xdr:nvPicPr>
        <xdr:cNvPr id="3" name="Picture 6" descr="just%20EIA%20logo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50" y="47625"/>
          <a:ext cx="5905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24</xdr:row>
      <xdr:rowOff>66675</xdr:rowOff>
    </xdr:from>
    <xdr:to>
      <xdr:col>7</xdr:col>
      <xdr:colOff>9525</xdr:colOff>
      <xdr:row>24</xdr:row>
      <xdr:rowOff>76200</xdr:rowOff>
    </xdr:to>
    <xdr:sp macro="" textlink="">
      <xdr:nvSpPr>
        <xdr:cNvPr id="478213" name="Line 2"/>
        <xdr:cNvSpPr>
          <a:spLocks noChangeShapeType="1"/>
        </xdr:cNvSpPr>
      </xdr:nvSpPr>
      <xdr:spPr bwMode="auto">
        <a:xfrm flipH="1">
          <a:off x="3676650" y="5772150"/>
          <a:ext cx="600075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/>
        </a:ln>
      </xdr:spPr>
    </xdr:sp>
    <xdr:clientData/>
  </xdr:twoCellAnchor>
  <xdr:twoCellAnchor>
    <xdr:from>
      <xdr:col>1</xdr:col>
      <xdr:colOff>9524</xdr:colOff>
      <xdr:row>3</xdr:row>
      <xdr:rowOff>9524</xdr:rowOff>
    </xdr:from>
    <xdr:to>
      <xdr:col>11</xdr:col>
      <xdr:colOff>600074</xdr:colOff>
      <xdr:row>22</xdr:row>
      <xdr:rowOff>152399</xdr:rowOff>
    </xdr:to>
    <xdr:graphicFrame macro="">
      <xdr:nvGraphicFramePr>
        <xdr:cNvPr id="47821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129</xdr:row>
      <xdr:rowOff>9525</xdr:rowOff>
    </xdr:from>
    <xdr:to>
      <xdr:col>6</xdr:col>
      <xdr:colOff>495300</xdr:colOff>
      <xdr:row>132</xdr:row>
      <xdr:rowOff>123825</xdr:rowOff>
    </xdr:to>
    <xdr:sp macro="" textlink="">
      <xdr:nvSpPr>
        <xdr:cNvPr id="478211" name="Object 3">
          <a:extLst>
            <a:ext uri="{63B3BB69-23CF-44E3-9099-C40C66FF867C}">
              <a14:compatExt xmlns:a14="http://schemas.microsoft.com/office/drawing/2010/main" spid="_x0000_s478211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9525</xdr:colOff>
      <xdr:row>134</xdr:row>
      <xdr:rowOff>9525</xdr:rowOff>
    </xdr:from>
    <xdr:to>
      <xdr:col>11</xdr:col>
      <xdr:colOff>428625</xdr:colOff>
      <xdr:row>142</xdr:row>
      <xdr:rowOff>123825</xdr:rowOff>
    </xdr:to>
    <xdr:sp macro="" textlink="">
      <xdr:nvSpPr>
        <xdr:cNvPr id="478212" name="Object 4">
          <a:extLst>
            <a:ext uri="{63B3BB69-23CF-44E3-9099-C40C66FF867C}">
              <a14:compatExt xmlns:a14="http://schemas.microsoft.com/office/drawing/2010/main" spid="_x0000_s478212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0</xdr:colOff>
      <xdr:row>129</xdr:row>
      <xdr:rowOff>9525</xdr:rowOff>
    </xdr:from>
    <xdr:to>
      <xdr:col>6</xdr:col>
      <xdr:colOff>495300</xdr:colOff>
      <xdr:row>132</xdr:row>
      <xdr:rowOff>123825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0935950"/>
          <a:ext cx="3543300" cy="6000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  <xdr:twoCellAnchor>
    <xdr:from>
      <xdr:col>1</xdr:col>
      <xdr:colOff>9525</xdr:colOff>
      <xdr:row>134</xdr:row>
      <xdr:rowOff>9525</xdr:rowOff>
    </xdr:from>
    <xdr:to>
      <xdr:col>11</xdr:col>
      <xdr:colOff>428625</xdr:colOff>
      <xdr:row>142</xdr:row>
      <xdr:rowOff>123825</xdr:rowOff>
    </xdr:to>
    <xdr:pic>
      <xdr:nvPicPr>
        <xdr:cNvPr id="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21783675"/>
          <a:ext cx="5295900" cy="14097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</xdr:wsDr>
</file>

<file path=xl/drawings/drawing3.xml><?xml version="1.0" encoding="utf-8"?>
<c:userShapes xmlns:c="http://schemas.openxmlformats.org/drawingml/2006/chart">
  <cdr:absSizeAnchor xmlns:cdr="http://schemas.openxmlformats.org/drawingml/2006/chartDrawing">
    <cdr:from>
      <cdr:x>0.00174</cdr:x>
      <cdr:y>0.92251</cdr:y>
    </cdr:from>
    <cdr:ext cx="4235983" cy="211380"/>
    <cdr:sp macro="" textlink="'1'!$B$125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9526" y="2969984"/>
          <a:ext cx="4235983" cy="21138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53D2551-A50C-47B6-8645-978CE5E94D0A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Sources: Short-Term Energy Outlook, October 2019, and CME Group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3.10937E-6</cdr:x>
      <cdr:y>0.82084</cdr:y>
    </cdr:from>
    <cdr:ext cx="5467333" cy="357722"/>
    <cdr:sp macro="" textlink="'1'!$B$126">
      <cdr:nvSpPr>
        <cdr:cNvPr id="4" name="TextBox 3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17" y="2642653"/>
          <a:ext cx="5467333" cy="3577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0160427B-599B-4BA4-8C53-02A7D8E25CA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Confidence interval derived from options market information for the five trading days ending Oct 3, 2019. Intervals not calculated for months with sparse trading in near-the-money options contracts.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0.26655</cdr:x>
      <cdr:y>0.25444</cdr:y>
    </cdr:from>
    <cdr:to>
      <cdr:x>0.6115</cdr:x>
      <cdr:y>0.39053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1457326" y="819151"/>
          <a:ext cx="1885950" cy="4381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West Texas</a:t>
          </a:r>
        </a:p>
        <a:p xmlns:a="http://schemas.openxmlformats.org/drawingml/2006/main">
          <a:r>
            <a:rPr lang="en-US" sz="1000" b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Intermediate (WTI) spot price</a:t>
          </a:r>
        </a:p>
      </cdr:txBody>
    </cdr:sp>
  </cdr:relSizeAnchor>
  <cdr:relSizeAnchor xmlns:cdr="http://schemas.openxmlformats.org/drawingml/2006/chartDrawing">
    <cdr:from>
      <cdr:x>0.78746</cdr:x>
      <cdr:y>0.14497</cdr:y>
    </cdr:from>
    <cdr:to>
      <cdr:x>1</cdr:x>
      <cdr:y>0.76627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4305319" y="466733"/>
          <a:ext cx="1162031" cy="200024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95% NYMEX 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futures price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confidence interval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upper bound</a:t>
          </a: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STEO forecast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95% 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confidence interval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lower bound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0.00871</cdr:x>
      <cdr:y>0.00888</cdr:y>
    </cdr:from>
    <cdr:to>
      <cdr:x>0.91289</cdr:x>
      <cdr:y>0.15681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7625" y="28576"/>
          <a:ext cx="4943475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West Texas Intermediate (WTI) crude oil price and NYMEX confidence intervals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barrel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0.92335</cdr:x>
      <cdr:y>0.89349</cdr:y>
    </cdr:from>
    <cdr:to>
      <cdr:x>0.99308</cdr:x>
      <cdr:y>0.9838</cdr:y>
    </cdr:to>
    <cdr:pic>
      <cdr:nvPicPr>
        <cdr:cNvPr id="5" name="Picture 4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48251" y="28765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4</xdr:row>
      <xdr:rowOff>38100</xdr:rowOff>
    </xdr:from>
    <xdr:to>
      <xdr:col>9</xdr:col>
      <xdr:colOff>428625</xdr:colOff>
      <xdr:row>21</xdr:row>
      <xdr:rowOff>1906</xdr:rowOff>
    </xdr:to>
    <xdr:grpSp>
      <xdr:nvGrpSpPr>
        <xdr:cNvPr id="2" name="Group 1"/>
        <xdr:cNvGrpSpPr/>
      </xdr:nvGrpSpPr>
      <xdr:grpSpPr>
        <a:xfrm>
          <a:off x="666750" y="809625"/>
          <a:ext cx="5486400" cy="3202306"/>
          <a:chOff x="666750" y="809625"/>
          <a:chExt cx="5486400" cy="3202306"/>
        </a:xfrm>
      </xdr:grpSpPr>
      <xdr:graphicFrame macro="">
        <xdr:nvGraphicFramePr>
          <xdr:cNvPr id="29" name="Chart 2"/>
          <xdr:cNvGraphicFramePr>
            <a:graphicFrameLocks/>
          </xdr:cNvGraphicFramePr>
        </xdr:nvGraphicFramePr>
        <xdr:xfrm>
          <a:off x="3412329" y="809625"/>
          <a:ext cx="2740821" cy="320039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5" name="Chart 1"/>
          <xdr:cNvGraphicFramePr>
            <a:graphicFrameLocks/>
          </xdr:cNvGraphicFramePr>
        </xdr:nvGraphicFramePr>
        <xdr:xfrm>
          <a:off x="666750" y="811531"/>
          <a:ext cx="2740821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'2'!$B$32">
        <xdr:nvSpPr>
          <xdr:cNvPr id="46" name="TextBox 1"/>
          <xdr:cNvSpPr txBox="1"/>
        </xdr:nvSpPr>
        <xdr:spPr>
          <a:xfrm>
            <a:off x="676275" y="3743326"/>
            <a:ext cx="3314699" cy="266699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B4A62DBF-E035-4485-8ED2-51BDA906C1D2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October 2019</a:t>
            </a:fld>
            <a:endParaRPr lang="en-US" sz="1100"/>
          </a:p>
        </xdr:txBody>
      </xdr:sp>
      <xdr:pic>
        <xdr:nvPicPr>
          <xdr:cNvPr id="8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53101" y="36957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0.00486</cdr:x>
      <cdr:y>0</cdr:y>
    </cdr:from>
    <cdr:to>
      <cdr:x>0.98651</cdr:x>
      <cdr:y>0.21603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3725" y="0"/>
          <a:ext cx="2772338" cy="7301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gasoline 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price changes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0.1422</cdr:x>
      <cdr:y>0.56548</cdr:y>
    </cdr:from>
    <cdr:to>
      <cdr:x>0.65943</cdr:x>
      <cdr:y>0.84226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89745" y="1809751"/>
          <a:ext cx="1417635" cy="88581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45720" rIns="45720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Brent crude oil price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wholesale margin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over crude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retail margin 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over wholesale</a:t>
          </a:r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900" b="1" baseline="0">
            <a:solidFill>
              <a:schemeClr val="accent5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0.68229</cdr:x>
      <cdr:y>0.17857</cdr:y>
    </cdr:from>
    <cdr:to>
      <cdr:x>1</cdr:x>
      <cdr:y>0.25745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71662" y="571500"/>
          <a:ext cx="871537" cy="25244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0.01215</cdr:x>
      <cdr:y>3.12461E-7</cdr:y>
    </cdr:from>
    <cdr:to>
      <cdr:x>0.95139</cdr:x>
      <cdr:y>0.20179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1"/>
          <a:ext cx="2576523" cy="6457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gasoline and crude oil prices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 eaLnBrk="1" fontAlgn="auto" latinLnBrk="0" hangingPunct="1"/>
          <a:endParaRPr lang="en-US" sz="1000" b="0" i="0" baseline="0"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rtl="0" eaLnBrk="1" fontAlgn="auto" latinLnBrk="0" hangingPunct="1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0.68577</cdr:x>
      <cdr:y>0.17202</cdr:y>
    </cdr:from>
    <cdr:to>
      <cdr:x>0.93403</cdr:x>
      <cdr:y>0.27976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881204" y="550545"/>
          <a:ext cx="681022" cy="34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0.15451</cdr:x>
      <cdr:y>0.1875</cdr:y>
    </cdr:from>
    <cdr:to>
      <cdr:x>0.32118</cdr:x>
      <cdr:y>0.47321</cdr:y>
    </cdr:to>
    <cdr:sp macro="" textlink="">
      <cdr:nvSpPr>
        <cdr:cNvPr id="5" name="Minus 4"/>
        <cdr:cNvSpPr/>
      </cdr:nvSpPr>
      <cdr:spPr bwMode="auto">
        <a:xfrm xmlns:a="http://schemas.openxmlformats.org/drawingml/2006/main">
          <a:off x="847725" y="600075"/>
          <a:ext cx="914400" cy="914400"/>
        </a:xfrm>
        <a:prstGeom xmlns:a="http://schemas.openxmlformats.org/drawingml/2006/main" prst="mathMinus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4</xdr:row>
      <xdr:rowOff>19050</xdr:rowOff>
    </xdr:from>
    <xdr:to>
      <xdr:col>9</xdr:col>
      <xdr:colOff>323850</xdr:colOff>
      <xdr:row>20</xdr:row>
      <xdr:rowOff>180975</xdr:rowOff>
    </xdr:to>
    <xdr:grpSp>
      <xdr:nvGrpSpPr>
        <xdr:cNvPr id="7" name="Group 1"/>
        <xdr:cNvGrpSpPr/>
      </xdr:nvGrpSpPr>
      <xdr:grpSpPr>
        <a:xfrm>
          <a:off x="561975" y="790575"/>
          <a:ext cx="5486400" cy="3209925"/>
          <a:chOff x="561975" y="790575"/>
          <a:chExt cx="5486400" cy="3209925"/>
        </a:xfrm>
      </xdr:grpSpPr>
      <xdr:graphicFrame macro="">
        <xdr:nvGraphicFramePr>
          <xdr:cNvPr id="5" name="Chart 2"/>
          <xdr:cNvGraphicFramePr>
            <a:graphicFrameLocks/>
          </xdr:cNvGraphicFramePr>
        </xdr:nvGraphicFramePr>
        <xdr:xfrm>
          <a:off x="3305175" y="7905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561975" y="7905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6" name="TextBox 1"/>
          <xdr:cNvSpPr txBox="1"/>
        </xdr:nvSpPr>
        <xdr:spPr>
          <a:xfrm>
            <a:off x="581034" y="3705237"/>
            <a:ext cx="3543291" cy="29526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CEDD8107-A204-4517-8F2B-76FDDF6396AA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October 2019</a:t>
            </a:fld>
            <a:endParaRPr lang="en-US" sz="1100"/>
          </a:p>
        </xdr:txBody>
      </xdr:sp>
      <xdr:pic>
        <xdr:nvPicPr>
          <xdr:cNvPr id="3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57851" y="36861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0.00486</cdr:x>
      <cdr:y>0</cdr:y>
    </cdr:from>
    <cdr:to>
      <cdr:x>0.96528</cdr:x>
      <cdr:y>0.21603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3326" y="0"/>
          <a:ext cx="2634624" cy="6953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diesel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prices changes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0.18056</cdr:x>
      <cdr:y>0.5119</cdr:y>
    </cdr:from>
    <cdr:to>
      <cdr:x>0.75</cdr:x>
      <cdr:y>0.82143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95303" y="1638291"/>
          <a:ext cx="1562097" cy="99060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45720" rIns="45720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Brent crude oil price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wholesale margin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over crude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retail margin</a:t>
          </a: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over wholesale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0.67013</cdr:x>
      <cdr:y>0.18336</cdr:y>
    </cdr:from>
    <cdr:to>
      <cdr:x>0.91319</cdr:x>
      <cdr:y>0.24405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38307" y="586815"/>
          <a:ext cx="666768" cy="1942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0.01215</cdr:x>
      <cdr:y>3.12461E-7</cdr:y>
    </cdr:from>
    <cdr:to>
      <cdr:x>0.95139</cdr:x>
      <cdr:y>0.16667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1"/>
          <a:ext cx="2576523" cy="533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diesel and crude oil prices</a:t>
          </a:r>
        </a:p>
        <a:p xmlns:a="http://schemas.openxmlformats.org/drawingml/2006/main">
          <a:pPr rtl="0"/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 eaLnBrk="1" fontAlgn="auto" latinLnBrk="0" hangingPunct="1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0.68924</cdr:x>
      <cdr:y>0.17857</cdr:y>
    </cdr:from>
    <cdr:to>
      <cdr:x>0.90625</cdr:x>
      <cdr:y>0.27083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890729" y="571500"/>
          <a:ext cx="595302" cy="2952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0.15451</cdr:x>
      <cdr:y>0.1875</cdr:y>
    </cdr:from>
    <cdr:to>
      <cdr:x>0.32118</cdr:x>
      <cdr:y>0.47321</cdr:y>
    </cdr:to>
    <cdr:sp macro="" textlink="">
      <cdr:nvSpPr>
        <cdr:cNvPr id="5" name="Minus 4"/>
        <cdr:cNvSpPr/>
      </cdr:nvSpPr>
      <cdr:spPr bwMode="auto">
        <a:xfrm xmlns:a="http://schemas.openxmlformats.org/drawingml/2006/main">
          <a:off x="847725" y="600075"/>
          <a:ext cx="914400" cy="914400"/>
        </a:xfrm>
        <a:prstGeom xmlns:a="http://schemas.openxmlformats.org/drawingml/2006/main" prst="mathMinus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24</xdr:row>
      <xdr:rowOff>66675</xdr:rowOff>
    </xdr:from>
    <xdr:to>
      <xdr:col>7</xdr:col>
      <xdr:colOff>9525</xdr:colOff>
      <xdr:row>24</xdr:row>
      <xdr:rowOff>76200</xdr:rowOff>
    </xdr:to>
    <xdr:sp macro="" textlink="">
      <xdr:nvSpPr>
        <xdr:cNvPr id="482309" name="Line 2"/>
        <xdr:cNvSpPr>
          <a:spLocks noChangeShapeType="1"/>
        </xdr:cNvSpPr>
      </xdr:nvSpPr>
      <xdr:spPr bwMode="auto">
        <a:xfrm flipH="1">
          <a:off x="3676650" y="5772150"/>
          <a:ext cx="600075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/>
        </a:ln>
      </xdr:spPr>
    </xdr:sp>
    <xdr:clientData/>
  </xdr:twoCellAnchor>
  <xdr:twoCellAnchor>
    <xdr:from>
      <xdr:col>1</xdr:col>
      <xdr:colOff>9524</xdr:colOff>
      <xdr:row>3</xdr:row>
      <xdr:rowOff>9525</xdr:rowOff>
    </xdr:from>
    <xdr:to>
      <xdr:col>11</xdr:col>
      <xdr:colOff>600074</xdr:colOff>
      <xdr:row>22</xdr:row>
      <xdr:rowOff>133350</xdr:rowOff>
    </xdr:to>
    <xdr:graphicFrame macro="">
      <xdr:nvGraphicFramePr>
        <xdr:cNvPr id="48231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116</xdr:row>
      <xdr:rowOff>9525</xdr:rowOff>
    </xdr:from>
    <xdr:to>
      <xdr:col>6</xdr:col>
      <xdr:colOff>495300</xdr:colOff>
      <xdr:row>119</xdr:row>
      <xdr:rowOff>123825</xdr:rowOff>
    </xdr:to>
    <xdr:sp macro="" textlink="">
      <xdr:nvSpPr>
        <xdr:cNvPr id="482307" name="Object 3">
          <a:extLst>
            <a:ext uri="{63B3BB69-23CF-44E3-9099-C40C66FF867C}">
              <a14:compatExt xmlns:a14="http://schemas.microsoft.com/office/drawing/2010/main" spid="_x0000_s482307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9525</xdr:colOff>
      <xdr:row>121</xdr:row>
      <xdr:rowOff>9525</xdr:rowOff>
    </xdr:from>
    <xdr:to>
      <xdr:col>9</xdr:col>
      <xdr:colOff>0</xdr:colOff>
      <xdr:row>129</xdr:row>
      <xdr:rowOff>123825</xdr:rowOff>
    </xdr:to>
    <xdr:sp macro="" textlink="">
      <xdr:nvSpPr>
        <xdr:cNvPr id="482308" name="Object 4">
          <a:extLst>
            <a:ext uri="{63B3BB69-23CF-44E3-9099-C40C66FF867C}">
              <a14:compatExt xmlns:a14="http://schemas.microsoft.com/office/drawing/2010/main" spid="_x0000_s482308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0</xdr:colOff>
      <xdr:row>116</xdr:row>
      <xdr:rowOff>9525</xdr:rowOff>
    </xdr:from>
    <xdr:to>
      <xdr:col>6</xdr:col>
      <xdr:colOff>495300</xdr:colOff>
      <xdr:row>119</xdr:row>
      <xdr:rowOff>123825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1058525"/>
          <a:ext cx="3543300" cy="6000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  <xdr:twoCellAnchor>
    <xdr:from>
      <xdr:col>1</xdr:col>
      <xdr:colOff>9525</xdr:colOff>
      <xdr:row>121</xdr:row>
      <xdr:rowOff>9525</xdr:rowOff>
    </xdr:from>
    <xdr:to>
      <xdr:col>9</xdr:col>
      <xdr:colOff>0</xdr:colOff>
      <xdr:row>129</xdr:row>
      <xdr:rowOff>123825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11906250"/>
          <a:ext cx="4867275" cy="14097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</xdr:wsDr>
</file>

<file path=xl/drawings/drawing11.xml><?xml version="1.0" encoding="utf-8"?>
<c:userShapes xmlns:c="http://schemas.openxmlformats.org/drawingml/2006/chart">
  <cdr:absSizeAnchor xmlns:cdr="http://schemas.openxmlformats.org/drawingml/2006/chartDrawing">
    <cdr:from>
      <cdr:x>0</cdr:x>
      <cdr:y>0.9293</cdr:y>
    </cdr:from>
    <cdr:ext cx="3848924" cy="227616"/>
    <cdr:sp macro="" textlink="'4'!$B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991834"/>
          <a:ext cx="3848924" cy="22761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A8A61B4-6495-49F1-9E64-A795F7416099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Sources: Short-Term Energy Outlook, October 2019, and CME Group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0.80655</cdr:y>
    </cdr:from>
    <cdr:ext cx="5463064" cy="460862"/>
    <cdr:sp macro="" textlink="'4'!$B$114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581275"/>
          <a:ext cx="5463064" cy="46086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FB1A4CB7-367C-4E94-B949-B692590B7DF8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Note: Confidence interval derived from options market information for the five trading days ending Oct 3, 2019. Intervals not calculated for months with sparse trading in near-the-money options contracts.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0.78746</cdr:x>
      <cdr:y>0.15382</cdr:y>
    </cdr:from>
    <cdr:to>
      <cdr:x>1</cdr:x>
      <cdr:y>0.76329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4305319" y="492298"/>
          <a:ext cx="1162031" cy="195054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95% NYMEX 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futures price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confidence interval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upper bound</a:t>
          </a: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STEO forecast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95% 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confidence interval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lower bound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0.06447</cdr:x>
      <cdr:y>0.15384</cdr:y>
    </cdr:from>
    <cdr:to>
      <cdr:x>0.32927</cdr:x>
      <cdr:y>0.23965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52453" y="495274"/>
          <a:ext cx="1447755" cy="27626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Henry Hub spot price</a:t>
          </a:r>
        </a:p>
      </cdr:txBody>
    </cdr:sp>
  </cdr:relSizeAnchor>
  <cdr:relSizeAnchor xmlns:cdr="http://schemas.openxmlformats.org/drawingml/2006/chartDrawing">
    <cdr:from>
      <cdr:x>0.92509</cdr:x>
      <cdr:y>0.89881</cdr:y>
    </cdr:from>
    <cdr:to>
      <cdr:x>0.99482</cdr:x>
      <cdr:y>0.98966</cdr:y>
    </cdr:to>
    <cdr:pic>
      <cdr:nvPicPr>
        <cdr:cNvPr id="7" name="Picture 6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57776" y="2876552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57150</xdr:rowOff>
    </xdr:from>
    <xdr:to>
      <xdr:col>9</xdr:col>
      <xdr:colOff>247650</xdr:colOff>
      <xdr:row>21</xdr:row>
      <xdr:rowOff>19050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0.01736</cdr:x>
      <cdr:y>3.12461E-7</cdr:y>
    </cdr:from>
    <cdr:to>
      <cdr:x>0.95139</cdr:x>
      <cdr:y>0.14881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95250" y="1"/>
          <a:ext cx="5124456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natural gas prices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thousand cubic feet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0.77951</cdr:x>
      <cdr:y>0.12798</cdr:y>
    </cdr:from>
    <cdr:to>
      <cdr:x>0.94617</cdr:x>
      <cdr:y>0.19644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276728" y="409575"/>
          <a:ext cx="914363" cy="2190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0.15451</cdr:x>
      <cdr:y>0.1875</cdr:y>
    </cdr:from>
    <cdr:to>
      <cdr:x>0.32118</cdr:x>
      <cdr:y>0.47321</cdr:y>
    </cdr:to>
    <cdr:sp macro="" textlink="">
      <cdr:nvSpPr>
        <cdr:cNvPr id="5" name="Minus 4"/>
        <cdr:cNvSpPr/>
      </cdr:nvSpPr>
      <cdr:spPr bwMode="auto">
        <a:xfrm xmlns:a="http://schemas.openxmlformats.org/drawingml/2006/main">
          <a:off x="847725" y="600075"/>
          <a:ext cx="914400" cy="914400"/>
        </a:xfrm>
        <a:prstGeom xmlns:a="http://schemas.openxmlformats.org/drawingml/2006/main" prst="mathMinus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0.03819</cdr:x>
      <cdr:y>0.91071</cdr:y>
    </cdr:from>
    <cdr:to>
      <cdr:x>0.79167</cdr:x>
      <cdr:y>1</cdr:y>
    </cdr:to>
    <cdr:sp macro="" textlink="'5'!$B$112">
      <cdr:nvSpPr>
        <cdr:cNvPr id="6" name="TextBox 5"/>
        <cdr:cNvSpPr txBox="1"/>
      </cdr:nvSpPr>
      <cdr:spPr>
        <a:xfrm xmlns:a="http://schemas.openxmlformats.org/drawingml/2006/main">
          <a:off x="209550" y="2914650"/>
          <a:ext cx="4133850" cy="2857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B99822E7-DE69-4436-A786-70F698174E13}" type="TxLink">
            <a:rPr lang="en-US" sz="1000" b="0" i="0" u="none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pPr/>
            <a:t>Sources: Short-Term Energy Outlook, October 2019, and Refinitiv</a:t>
          </a:fld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0.93051</cdr:x>
      <cdr:y>0.90179</cdr:y>
    </cdr:from>
    <cdr:to>
      <cdr:x>1</cdr:x>
      <cdr:y>0.99264</cdr:y>
    </cdr:to>
    <cdr:pic>
      <cdr:nvPicPr>
        <cdr:cNvPr id="7" name="Picture 6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105127" y="288607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</xdr:row>
      <xdr:rowOff>142875</xdr:rowOff>
    </xdr:from>
    <xdr:to>
      <xdr:col>12</xdr:col>
      <xdr:colOff>0</xdr:colOff>
      <xdr:row>23</xdr:row>
      <xdr:rowOff>104775</xdr:rowOff>
    </xdr:to>
    <xdr:grpSp>
      <xdr:nvGrpSpPr>
        <xdr:cNvPr id="4" name="Group 1"/>
        <xdr:cNvGrpSpPr/>
      </xdr:nvGrpSpPr>
      <xdr:grpSpPr>
        <a:xfrm>
          <a:off x="1238250" y="666750"/>
          <a:ext cx="5486400" cy="3200400"/>
          <a:chOff x="1238250" y="666750"/>
          <a:chExt cx="5486400" cy="3200400"/>
        </a:xfrm>
      </xdr:grpSpPr>
      <xdr:graphicFrame macro="">
        <xdr:nvGraphicFramePr>
          <xdr:cNvPr id="5" name="Chart 2"/>
          <xdr:cNvGraphicFramePr>
            <a:graphicFrameLocks/>
          </xdr:cNvGraphicFramePr>
        </xdr:nvGraphicFramePr>
        <xdr:xfrm>
          <a:off x="1238250" y="666750"/>
          <a:ext cx="5485273" cy="225496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6" name="Chart 1"/>
          <xdr:cNvGraphicFramePr>
            <a:graphicFrameLocks/>
          </xdr:cNvGraphicFramePr>
        </xdr:nvGraphicFramePr>
        <xdr:xfrm>
          <a:off x="1238250" y="2917797"/>
          <a:ext cx="5486400" cy="94935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3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324602" y="3533777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0.02038</cdr:x>
      <cdr:y>0</cdr:y>
    </cdr:from>
    <cdr:to>
      <cdr:x>0.82094</cdr:x>
      <cdr:y>0.19167</cdr:y>
    </cdr:to>
    <cdr:sp macro="" textlink="">
      <cdr:nvSpPr>
        <cdr:cNvPr id="5" name="TextBox 4"/>
        <cdr:cNvSpPr txBox="1"/>
      </cdr:nvSpPr>
      <cdr:spPr bwMode="auto">
        <a:xfrm xmlns:a="http://schemas.openxmlformats.org/drawingml/2006/main">
          <a:off x="111637" y="0"/>
          <a:ext cx="4385302" cy="43815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none" lIns="0" tIns="0" rIns="0" rtlCol="0">
          <a:prstTxWarp prst="textNoShape">
            <a:avLst/>
          </a:prstTxWarp>
        </a:bodyPr>
        <a:lstStyle xmlns:a="http://schemas.openxmlformats.org/drawingml/2006/main"/>
        <a:p xmlns:a="http://schemas.openxmlformats.org/drawingml/2006/main">
          <a:pPr eaLnBrk="0" hangingPunct="0"/>
          <a:r>
            <a:rPr lang="en-US" sz="1000" b="1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World liquid fuels production and consumption balance</a:t>
          </a:r>
        </a:p>
        <a:p xmlns:a="http://schemas.openxmlformats.org/drawingml/2006/main">
          <a:pPr eaLnBrk="0" hangingPunct="0"/>
          <a:r>
            <a:rPr lang="en-US" sz="1000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million barrels per day </a:t>
          </a:r>
        </a:p>
      </cdr:txBody>
    </cdr:sp>
  </cdr:relSizeAnchor>
  <cdr:relSizeAnchor xmlns:cdr="http://schemas.openxmlformats.org/drawingml/2006/chartDrawing">
    <cdr:from>
      <cdr:x>0.24311</cdr:x>
      <cdr:y>0.31258</cdr:y>
    </cdr:from>
    <cdr:to>
      <cdr:x>0.51747</cdr:x>
      <cdr:y>0.62515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333500" y="704850"/>
          <a:ext cx="1504950" cy="7048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world</a:t>
          </a:r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production</a:t>
          </a:r>
          <a:endParaRPr lang="en-US" sz="9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6"/>
              </a:solidFill>
              <a:latin typeface="Arial" panose="020B0604020202020204" pitchFamily="34" charset="0"/>
              <a:cs typeface="Arial" panose="020B0604020202020204" pitchFamily="34" charset="0"/>
            </a:rPr>
            <a:t>world consumption</a:t>
          </a:r>
          <a:endParaRPr lang="en-US" sz="900" b="1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0.02434</cdr:x>
      <cdr:y>0.69444</cdr:y>
    </cdr:from>
    <cdr:to>
      <cdr:x>0.05912</cdr:x>
      <cdr:y>0.86372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33351" y="1524000"/>
          <a:ext cx="190500" cy="371475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</c:userShapes>
</file>

<file path=xl/drawings/drawing16.xml><?xml version="1.0" encoding="utf-8"?>
<c:userShapes xmlns:c="http://schemas.openxmlformats.org/drawingml/2006/chart">
  <cdr:absSizeAnchor xmlns:cdr="http://schemas.openxmlformats.org/drawingml/2006/chartDrawing">
    <cdr:from>
      <cdr:x>0</cdr:x>
      <cdr:y>0.76289</cdr:y>
    </cdr:from>
    <cdr:ext cx="3653980" cy="198337"/>
    <cdr:sp macro="" textlink="'6'!$C$56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704853"/>
          <a:ext cx="3653980" cy="1983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9EC04801-DBB9-4723-9C59-083D281348BF}" type="TxLink">
            <a:rPr lang="en-US" sz="900" b="0" i="0" u="none" strike="noStrike">
              <a:solidFill>
                <a:srgbClr val="000000"/>
              </a:solidFill>
              <a:latin typeface="Arialri"/>
              <a:cs typeface="Arial"/>
            </a:rPr>
            <a:pPr/>
            <a:t>Source: Short-Term Energy Outlook, October 2019</a:t>
          </a:fld>
          <a:endParaRPr lang="en-US" sz="900"/>
        </a:p>
      </cdr:txBody>
    </cdr:sp>
  </cdr:absSizeAnchor>
  <cdr:relSizeAnchor xmlns:cdr="http://schemas.openxmlformats.org/drawingml/2006/chartDrawing">
    <cdr:from>
      <cdr:x>0.07292</cdr:x>
      <cdr:y>0.03682</cdr:y>
    </cdr:from>
    <cdr:to>
      <cdr:x>0.48678</cdr:x>
      <cdr:y>0.69901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00068" y="34955"/>
          <a:ext cx="2270602" cy="62865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27432" tIns="27432" rIns="27432" bIns="27432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4">
                  <a:lumMod val="7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implied stock  build</a:t>
          </a:r>
        </a:p>
        <a:p xmlns:a="http://schemas.openxmlformats.org/drawingml/2006/main"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eaLnBrk="1" fontAlgn="auto" latinLnBrk="0" hangingPunct="1"/>
          <a:r>
            <a:rPr lang="en-US" sz="900" b="1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implied stock draw </a:t>
          </a:r>
          <a:endParaRPr lang="en-US" sz="900">
            <a:solidFill>
              <a:schemeClr val="accent5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3</xdr:row>
      <xdr:rowOff>104775</xdr:rowOff>
    </xdr:from>
    <xdr:to>
      <xdr:col>10</xdr:col>
      <xdr:colOff>28575</xdr:colOff>
      <xdr:row>22</xdr:row>
      <xdr:rowOff>38100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0.00523</cdr:x>
      <cdr:y>0.92306</cdr:y>
    </cdr:from>
    <cdr:to>
      <cdr:x>0.6689</cdr:x>
      <cdr:y>1</cdr:y>
    </cdr:to>
    <cdr:sp macro="" textlink="'7'!$A$64">
      <cdr:nvSpPr>
        <cdr:cNvPr id="3" name="TextBox 2"/>
        <cdr:cNvSpPr txBox="1"/>
      </cdr:nvSpPr>
      <cdr:spPr>
        <a:xfrm xmlns:a="http://schemas.openxmlformats.org/drawingml/2006/main">
          <a:off x="28577" y="3146885"/>
          <a:ext cx="3629022" cy="26230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D55A243-49EA-45B5-B800-10837959DD7A}" type="TxLink">
            <a:rPr lang="en-US" sz="900" b="0" i="0" u="none" strike="noStrike">
              <a:solidFill>
                <a:srgbClr val="000000"/>
              </a:solidFill>
              <a:latin typeface="Arialri"/>
              <a:cs typeface="Arial"/>
            </a:rPr>
            <a:pPr algn="l"/>
            <a:t>Source: Short-Term Energy Outlook, October 2019</a:t>
          </a:fld>
          <a:endParaRPr lang="en-US" sz="900"/>
        </a:p>
      </cdr:txBody>
    </cdr:sp>
  </cdr:relSizeAnchor>
  <cdr:relSizeAnchor xmlns:cdr="http://schemas.openxmlformats.org/drawingml/2006/chartDrawing">
    <cdr:from>
      <cdr:x>0.83278</cdr:x>
      <cdr:y>0.23469</cdr:y>
    </cdr:from>
    <cdr:to>
      <cdr:x>1</cdr:x>
      <cdr:y>0.50291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581525" y="80010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0.80998</cdr:x>
      <cdr:y>0.22807</cdr:y>
    </cdr:from>
    <cdr:to>
      <cdr:x>0.99476</cdr:x>
      <cdr:y>0.83333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4443886" y="729914"/>
          <a:ext cx="1013777" cy="193708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non-OPEC</a:t>
          </a:r>
        </a:p>
        <a:p xmlns:a="http://schemas.openxmlformats.org/drawingml/2006/main">
          <a:r>
            <a:rPr lang="en-US" sz="900" b="0">
              <a:solidFill>
                <a:schemeClr val="bg2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bg2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</a:t>
          </a:r>
        </a:p>
        <a:p xmlns:a="http://schemas.openxmlformats.org/drawingml/2006/main">
          <a:r>
            <a:rPr lang="en-US" sz="9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United States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1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Canada</a:t>
          </a:r>
        </a:p>
        <a:p xmlns:a="http://schemas.openxmlformats.org/drawingml/2006/main">
          <a:endParaRPr lang="en-US" sz="900" b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OPEC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1000" b="1">
              <a:solidFill>
                <a:srgbClr val="00B050"/>
              </a:solidFill>
              <a:latin typeface="Arial" panose="020B0604020202020204" pitchFamily="34" charset="0"/>
              <a:cs typeface="Arial" panose="020B0604020202020204" pitchFamily="34" charset="0"/>
            </a:rPr>
            <a:t>Venezuela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Saudi Arabia</a:t>
          </a:r>
        </a:p>
        <a:p xmlns:a="http://schemas.openxmlformats.org/drawingml/2006/main">
          <a:r>
            <a:rPr lang="en-US" sz="900" b="1" baseline="0">
              <a:solidFill>
                <a:schemeClr val="accent3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Iran</a:t>
          </a:r>
        </a:p>
        <a:p xmlns:a="http://schemas.openxmlformats.org/drawingml/2006/main">
          <a:r>
            <a:rPr lang="en-US" sz="900" b="0">
              <a:solidFill>
                <a:schemeClr val="accent3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Kuwait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Iraq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20000"/>
                  <a:lumOff val="8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Nigeria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Libya</a:t>
          </a:r>
        </a:p>
      </cdr:txBody>
    </cdr:sp>
  </cdr:relSizeAnchor>
  <cdr:relSizeAnchor xmlns:cdr="http://schemas.openxmlformats.org/drawingml/2006/chartDrawing">
    <cdr:from>
      <cdr:x>0.92361</cdr:x>
      <cdr:y>0.89583</cdr:y>
    </cdr:from>
    <cdr:to>
      <cdr:x>0.99774</cdr:x>
      <cdr:y>0.99274</cdr:y>
    </cdr:to>
    <cdr:pic>
      <cdr:nvPicPr>
        <cdr:cNvPr id="4" name="Picture 3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67300" y="2867026"/>
          <a:ext cx="406692" cy="310139"/>
        </a:xfrm>
        <a:prstGeom xmlns:a="http://schemas.openxmlformats.org/drawingml/2006/main" prst="rect">
          <a:avLst/>
        </a:prstGeom>
      </cdr:spPr>
    </cdr:pic>
  </cdr:relSizeAnchor>
</c:userShapes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95249</xdr:colOff>
      <xdr:row>3</xdr:row>
      <xdr:rowOff>76200</xdr:rowOff>
    </xdr:from>
    <xdr:to>
      <xdr:col>9</xdr:col>
      <xdr:colOff>333374</xdr:colOff>
      <xdr:row>20</xdr:row>
      <xdr:rowOff>38100</xdr:rowOff>
    </xdr:to>
    <xdr:grpSp>
      <xdr:nvGrpSpPr>
        <xdr:cNvPr id="8" name="Group 1"/>
        <xdr:cNvGrpSpPr/>
      </xdr:nvGrpSpPr>
      <xdr:grpSpPr>
        <a:xfrm>
          <a:off x="704849" y="657225"/>
          <a:ext cx="5486400" cy="3200400"/>
          <a:chOff x="666749" y="666750"/>
          <a:chExt cx="5486400" cy="3200400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405178" y="666750"/>
          <a:ext cx="2747971" cy="319964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66749" y="666750"/>
          <a:ext cx="2738429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29">
        <xdr:nvSpPr>
          <xdr:cNvPr id="6" name="TextBox 1"/>
          <xdr:cNvSpPr txBox="1"/>
        </xdr:nvSpPr>
        <xdr:spPr>
          <a:xfrm>
            <a:off x="676290" y="3638550"/>
            <a:ext cx="3038459" cy="223709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B9BCD93C-8118-4761-B865-BFECFFB03EF4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October 2019</a:t>
            </a:fld>
            <a:endParaRPr lang="en-US" sz="1100"/>
          </a:p>
        </xdr:txBody>
      </xdr:sp>
      <xdr:pic>
        <xdr:nvPicPr>
          <xdr:cNvPr id="7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53101" y="35433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0.21307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0"/>
          <a:ext cx="2634624" cy="685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0.11265</cdr:x>
      <cdr:y>0.14289</cdr:y>
    </cdr:from>
    <cdr:to>
      <cdr:x>0.67764</cdr:x>
      <cdr:y>0.3989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09571" y="457199"/>
          <a:ext cx="1552575" cy="81915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world change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Organization of 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Economic Cooperation 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and Development (OECD)</a:t>
          </a: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non-OECD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900" b="1" baseline="0">
            <a:solidFill>
              <a:schemeClr val="accent5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0.63889</cdr:x>
      <cdr:y>0.13613</cdr:y>
    </cdr:from>
    <cdr:to>
      <cdr:x>0.86111</cdr:x>
      <cdr:y>0.20419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752612" y="438144"/>
          <a:ext cx="609594" cy="21906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World liquid fuels consumption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0.0487</cdr:x>
      <cdr:y>0.73512</cdr:y>
    </cdr:from>
    <cdr:to>
      <cdr:x>0.11478</cdr:x>
      <cdr:y>0.86012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33351" y="2352675"/>
          <a:ext cx="180975" cy="400049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//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0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85725</xdr:rowOff>
    </xdr:from>
    <xdr:to>
      <xdr:col>9</xdr:col>
      <xdr:colOff>147637</xdr:colOff>
      <xdr:row>23</xdr:row>
      <xdr:rowOff>47625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0.01302</cdr:x>
      <cdr:y>0</cdr:y>
    </cdr:from>
    <cdr:to>
      <cdr:x>0.68663</cdr:x>
      <cdr:y>0.16071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71421" y="0"/>
          <a:ext cx="3695694" cy="5143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 eaLnBrk="0" fontAlgn="base" hangingPunct="0"/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Annual change in world liquid fuels consumption 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 eaLnBrk="0" fontAlgn="base" hangingPunct="0"/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0.02141</cdr:x>
      <cdr:y>0.91667</cdr:y>
    </cdr:from>
    <cdr:to>
      <cdr:x>0.68114</cdr:x>
      <cdr:y>1</cdr:y>
    </cdr:to>
    <cdr:sp macro="" textlink="'9'!$B$36">
      <cdr:nvSpPr>
        <cdr:cNvPr id="5" name="TextBox 1"/>
        <cdr:cNvSpPr txBox="1"/>
      </cdr:nvSpPr>
      <cdr:spPr>
        <a:xfrm xmlns:a="http://schemas.openxmlformats.org/drawingml/2006/main">
          <a:off x="117475" y="2933699"/>
          <a:ext cx="3619507" cy="26670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fld id="{2D43F495-2CA5-439F-9BA2-6969641B9CA1}" type="TxLink">
            <a:rPr lang="en-US" sz="1000" b="0" i="0" u="none" strike="noStrike">
              <a:solidFill>
                <a:srgbClr val="000000"/>
              </a:solidFill>
              <a:latin typeface="Arial"/>
              <a:cs typeface="Arial"/>
            </a:rPr>
            <a:pPr/>
            <a:t>Source: Short-Term Energy Outlook, October 2019</a:t>
          </a:fld>
          <a:endParaRPr lang="en-US" sz="900"/>
        </a:p>
      </cdr:txBody>
    </cdr:sp>
  </cdr:relSizeAnchor>
  <cdr:relSizeAnchor xmlns:cdr="http://schemas.openxmlformats.org/drawingml/2006/chartDrawing">
    <cdr:from>
      <cdr:x>0.56419</cdr:x>
      <cdr:y>0.13988</cdr:y>
    </cdr:from>
    <cdr:to>
      <cdr:x>0.669</cdr:x>
      <cdr:y>0.21131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3076575" y="447674"/>
          <a:ext cx="571500" cy="22860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0.79301</cdr:x>
      <cdr:y>0.24702</cdr:y>
    </cdr:from>
    <cdr:to>
      <cdr:x>1</cdr:x>
      <cdr:y>0.71726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4324333" y="790563"/>
          <a:ext cx="1128729" cy="150496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world</a:t>
          </a:r>
        </a:p>
        <a:p xmlns:a="http://schemas.openxmlformats.org/drawingml/2006/main">
          <a:r>
            <a:rPr lang="en-US" sz="1000" b="1">
              <a:solidFill>
                <a:schemeClr val="bg1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 non-OECD</a:t>
          </a:r>
        </a:p>
        <a:p xmlns:a="http://schemas.openxmlformats.org/drawingml/2006/main">
          <a:r>
            <a:rPr lang="en-US" sz="1000" b="1">
              <a:solidFill>
                <a:schemeClr val="accent5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Middle East</a:t>
          </a:r>
        </a:p>
        <a:p xmlns:a="http://schemas.openxmlformats.org/drawingml/2006/main">
          <a:r>
            <a:rPr lang="en-US" sz="1000" b="1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India</a:t>
          </a:r>
        </a:p>
        <a:p xmlns:a="http://schemas.openxmlformats.org/drawingml/2006/main">
          <a:r>
            <a:rPr lang="en-US" sz="1000" b="1">
              <a:solidFill>
                <a:schemeClr val="accent5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China</a:t>
          </a:r>
        </a:p>
        <a:p xmlns:a="http://schemas.openxmlformats.org/drawingml/2006/main">
          <a:r>
            <a:rPr lang="en-US" sz="1000" b="1">
              <a:solidFill>
                <a:schemeClr val="tx2">
                  <a:lumMod val="25000"/>
                  <a:lumOff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 OECD</a:t>
          </a:r>
        </a:p>
        <a:p xmlns:a="http://schemas.openxmlformats.org/drawingml/2006/main">
          <a:r>
            <a:rPr lang="en-US" sz="10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United States</a:t>
          </a:r>
        </a:p>
        <a:p xmlns:a="http://schemas.openxmlformats.org/drawingml/2006/main">
          <a:endParaRPr lang="en-US" sz="1000" b="1">
            <a:solidFill>
              <a:schemeClr val="accent5">
                <a:lumMod val="7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0.92576</cdr:x>
      <cdr:y>0.89881</cdr:y>
    </cdr:from>
    <cdr:to>
      <cdr:x>0.99568</cdr:x>
      <cdr:y>0.98966</cdr:y>
    </cdr:to>
    <cdr:pic>
      <cdr:nvPicPr>
        <cdr:cNvPr id="7" name="Picture 6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48251" y="28765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152400</xdr:rowOff>
    </xdr:from>
    <xdr:to>
      <xdr:col>9</xdr:col>
      <xdr:colOff>178593</xdr:colOff>
      <xdr:row>23</xdr:row>
      <xdr:rowOff>114300</xdr:rowOff>
    </xdr:to>
    <xdr:grpSp>
      <xdr:nvGrpSpPr>
        <xdr:cNvPr id="9" name="Group 1"/>
        <xdr:cNvGrpSpPr/>
      </xdr:nvGrpSpPr>
      <xdr:grpSpPr>
        <a:xfrm>
          <a:off x="609600" y="676275"/>
          <a:ext cx="5484018" cy="3200400"/>
          <a:chOff x="609600" y="676275"/>
          <a:chExt cx="5484018" cy="3200400"/>
        </a:xfrm>
      </xdr:grpSpPr>
      <xdr:graphicFrame macro="">
        <xdr:nvGraphicFramePr>
          <xdr:cNvPr id="2" name="Chart 2"/>
          <xdr:cNvGraphicFramePr>
            <a:graphicFrameLocks/>
          </xdr:cNvGraphicFramePr>
        </xdr:nvGraphicFramePr>
        <xdr:xfrm>
          <a:off x="3350418" y="6762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609600" y="6762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46">
        <xdr:nvSpPr>
          <xdr:cNvPr id="6" name="TextBox 1"/>
          <xdr:cNvSpPr txBox="1"/>
        </xdr:nvSpPr>
        <xdr:spPr>
          <a:xfrm>
            <a:off x="619124" y="3619500"/>
            <a:ext cx="3419475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8FBC296C-997A-49DF-BDFB-A385FBD04365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October 2019</a:t>
            </a:fld>
            <a:endParaRPr lang="en-US" sz="1100"/>
          </a:p>
        </xdr:txBody>
      </xdr:sp>
      <xdr:pic>
        <xdr:nvPicPr>
          <xdr:cNvPr id="7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07846" y="3571880"/>
            <a:ext cx="381278" cy="290756"/>
          </a:xfrm>
          <a:prstGeom prst="rect">
            <a:avLst/>
          </a:prstGeom>
        </xdr:spPr>
      </xdr:pic>
    </xdr:grpSp>
    <xdr:clientData/>
  </xdr:twoCellAnchor>
</xdr:wsDr>
</file>

<file path=xl/drawings/drawing25.xml><?xml version="1.0" encoding="utf-8"?>
<c:userShapes xmlns:c="http://schemas.openxmlformats.org/drawingml/2006/chart">
  <cdr:relSizeAnchor xmlns:cdr="http://schemas.openxmlformats.org/drawingml/2006/chartDrawing">
    <cdr:from>
      <cdr:x>0.01302</cdr:x>
      <cdr:y>0</cdr:y>
    </cdr:from>
    <cdr:to>
      <cdr:x>0.68663</cdr:x>
      <cdr:y>0.125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5710" y="0"/>
          <a:ext cx="1847847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 eaLnBrk="0" fontAlgn="base" hangingPunct="0"/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 </a:t>
          </a:r>
        </a:p>
        <a:p xmlns:a="http://schemas.openxmlformats.org/drawingml/2006/main">
          <a:pPr rtl="0" eaLnBrk="0" fontAlgn="base" hangingPunct="0"/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0.61198</cdr:x>
      <cdr:y>0.12202</cdr:y>
    </cdr:from>
    <cdr:to>
      <cdr:x>0.83854</cdr:x>
      <cdr:y>0.20833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678781" y="390526"/>
          <a:ext cx="621501" cy="27621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0.15017</cdr:x>
      <cdr:y>0.13393</cdr:y>
    </cdr:from>
    <cdr:to>
      <cdr:x>0.46267</cdr:x>
      <cdr:y>0.50298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11945" y="428631"/>
          <a:ext cx="857261" cy="11810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0" tIns="27432" rIns="0" bIns="27432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OPEC countries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i="0" u="none">
              <a:solidFill>
                <a:schemeClr val="accent1">
                  <a:lumMod val="60000"/>
                  <a:lumOff val="4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non-OPEC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1">
                  <a:lumMod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Eurasia</a:t>
          </a:r>
          <a:endParaRPr lang="en-US" sz="900" b="1">
            <a:solidFill>
              <a:schemeClr val="accent1">
                <a:lumMod val="50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  North America</a:t>
          </a:r>
        </a:p>
        <a:p xmlns:a="http://schemas.openxmlformats.org/drawingml/2006/main">
          <a:r>
            <a:rPr lang="en-US" sz="900" b="1">
              <a:solidFill>
                <a:schemeClr val="accent1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Latin America</a:t>
          </a:r>
        </a:p>
        <a:p xmlns:a="http://schemas.openxmlformats.org/drawingml/2006/main">
          <a:r>
            <a:rPr lang="en-US" sz="900" b="1">
              <a:solidFill>
                <a:schemeClr val="bg1">
                  <a:lumMod val="6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other </a:t>
          </a:r>
        </a:p>
        <a:p xmlns:a="http://schemas.openxmlformats.org/drawingml/2006/main">
          <a:r>
            <a:rPr lang="en-US" sz="900" b="1">
              <a:solidFill>
                <a:schemeClr val="bg1">
                  <a:lumMod val="6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non-OPEC</a:t>
          </a:r>
        </a:p>
        <a:p xmlns:a="http://schemas.openxmlformats.org/drawingml/2006/main">
          <a:r>
            <a:rPr lang="en-US" sz="9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net change</a:t>
          </a:r>
        </a:p>
      </cdr:txBody>
    </cdr:sp>
  </cdr:relSizeAnchor>
</c:userShapes>
</file>

<file path=xl/drawings/drawing26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World crude oil and liquid fuels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0.03125</cdr:x>
      <cdr:y>0.78572</cdr:y>
    </cdr:from>
    <cdr:to>
      <cdr:x>0.09133</cdr:x>
      <cdr:y>0.88365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85726" y="2514609"/>
          <a:ext cx="164800" cy="313419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square" lIns="27432" tIns="9144" rIns="27432" bIns="9144" rtlCol="0">
          <a:spAutoFit/>
        </a:bodyPr>
        <a:lstStyle xmlns:a="http://schemas.openxmlformats.org/drawingml/2006/main"/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</c:userShapes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28574</xdr:colOff>
      <xdr:row>3</xdr:row>
      <xdr:rowOff>95250</xdr:rowOff>
    </xdr:from>
    <xdr:to>
      <xdr:col>10</xdr:col>
      <xdr:colOff>28575</xdr:colOff>
      <xdr:row>21</xdr:row>
      <xdr:rowOff>104775</xdr:rowOff>
    </xdr:to>
    <xdr:grpSp>
      <xdr:nvGrpSpPr>
        <xdr:cNvPr id="10" name="Group 1"/>
        <xdr:cNvGrpSpPr/>
      </xdr:nvGrpSpPr>
      <xdr:grpSpPr>
        <a:xfrm>
          <a:off x="638174" y="619125"/>
          <a:ext cx="5486401" cy="3086100"/>
          <a:chOff x="638174" y="619125"/>
          <a:chExt cx="5486401" cy="3086100"/>
        </a:xfrm>
      </xdr:grpSpPr>
      <xdr:graphicFrame macro="">
        <xdr:nvGraphicFramePr>
          <xdr:cNvPr id="6" name="Chart 1"/>
          <xdr:cNvGraphicFramePr>
            <a:graphicFrameLocks/>
          </xdr:cNvGraphicFramePr>
        </xdr:nvGraphicFramePr>
        <xdr:xfrm>
          <a:off x="3381375" y="619125"/>
          <a:ext cx="2743200" cy="30861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11" name="Chart 1"/>
          <xdr:cNvGraphicFramePr>
            <a:graphicFrameLocks/>
          </xdr:cNvGraphicFramePr>
        </xdr:nvGraphicFramePr>
        <xdr:xfrm>
          <a:off x="657225" y="619125"/>
          <a:ext cx="2743200" cy="30861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8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34051" y="3381376"/>
            <a:ext cx="381273" cy="290755"/>
          </a:xfrm>
          <a:prstGeom prst="rect">
            <a:avLst/>
          </a:prstGeom>
        </xdr:spPr>
      </xdr:pic>
      <xdr:sp macro="" textlink="$B$77">
        <xdr:nvSpPr>
          <xdr:cNvPr id="4" name="TextBox 2"/>
          <xdr:cNvSpPr txBox="1"/>
        </xdr:nvSpPr>
        <xdr:spPr>
          <a:xfrm>
            <a:off x="638174" y="3448050"/>
            <a:ext cx="3419475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95652FD2-AA58-4FA1-AA85-FC625A2923D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October 2019</a:t>
            </a:fld>
            <a:endParaRPr lang="en-US" sz="1100"/>
          </a:p>
        </xdr:txBody>
      </xdr:sp>
      <xdr:sp macro="" textlink="">
        <xdr:nvSpPr>
          <xdr:cNvPr id="7" name="TextBox 1"/>
          <xdr:cNvSpPr txBox="1"/>
        </xdr:nvSpPr>
        <xdr:spPr>
          <a:xfrm>
            <a:off x="5219700" y="1066800"/>
            <a:ext cx="595163" cy="22499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lang="en-US" sz="900">
                <a:latin typeface="Arial" panose="020B0604020202020204" pitchFamily="34" charset="0"/>
                <a:cs typeface="Arial" panose="020B0604020202020204" pitchFamily="34" charset="0"/>
              </a:rPr>
              <a:t>forecast</a:t>
            </a:r>
          </a:p>
        </xdr:txBody>
      </xdr:sp>
    </xdr:grpSp>
    <xdr:clientData/>
  </xdr:twoCellAnchor>
</xdr:wsDr>
</file>

<file path=xl/drawings/drawing28.xml><?xml version="1.0" encoding="utf-8"?>
<c:userShapes xmlns:c="http://schemas.openxmlformats.org/drawingml/2006/chart">
  <cdr:relSizeAnchor xmlns:cdr="http://schemas.openxmlformats.org/drawingml/2006/chartDrawing">
    <cdr:from>
      <cdr:x>0.11491</cdr:x>
      <cdr:y>0.30247</cdr:y>
    </cdr:from>
    <cdr:to>
      <cdr:x>0.72222</cdr:x>
      <cdr:y>0.77469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15221" y="933453"/>
          <a:ext cx="1665973" cy="145731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non-OECD</a:t>
          </a: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Organization for </a:t>
          </a: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Economic</a:t>
          </a:r>
          <a:r>
            <a:rPr lang="en-US" sz="900" b="1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 Cooperation</a:t>
          </a: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and Development (OECD</a:t>
          </a:r>
          <a:r>
            <a:rPr lang="en-US" sz="1000" b="1">
              <a:solidFill>
                <a:schemeClr val="bg1"/>
              </a:solidFill>
            </a:rPr>
            <a:t>)</a:t>
          </a:r>
        </a:p>
      </cdr:txBody>
    </cdr:sp>
  </cdr:relSizeAnchor>
  <cdr:relSizeAnchor xmlns:cdr="http://schemas.openxmlformats.org/drawingml/2006/chartDrawing">
    <cdr:from>
      <cdr:x>0.67014</cdr:x>
      <cdr:y>0.14506</cdr:y>
    </cdr:from>
    <cdr:to>
      <cdr:x>0.92361</cdr:x>
      <cdr:y>0.21914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838325" y="447675"/>
          <a:ext cx="695325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29.xml><?xml version="1.0" encoding="utf-8"?>
<c:userShapes xmlns:c="http://schemas.openxmlformats.org/drawingml/2006/chart">
  <cdr:relSizeAnchor xmlns:cdr="http://schemas.openxmlformats.org/drawingml/2006/chartDrawing">
    <cdr:from>
      <cdr:x>0.11491</cdr:x>
      <cdr:y>0.30247</cdr:y>
    </cdr:from>
    <cdr:to>
      <cdr:x>0.72222</cdr:x>
      <cdr:y>0.77469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15221" y="933453"/>
          <a:ext cx="1665973" cy="145731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non-OPEC</a:t>
          </a: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Organization of the </a:t>
          </a: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Petroleum Exporting</a:t>
          </a:r>
          <a:endParaRPr lang="en-US" sz="900" b="1" baseline="0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Countries (OPEC)</a:t>
          </a:r>
        </a:p>
      </cdr:txBody>
    </cdr:sp>
  </cdr:relSizeAnchor>
  <cdr:relSizeAnchor xmlns:cdr="http://schemas.openxmlformats.org/drawingml/2006/chartDrawing">
    <cdr:from>
      <cdr:x>0.66667</cdr:x>
      <cdr:y>0.14506</cdr:y>
    </cdr:from>
    <cdr:to>
      <cdr:x>0.88826</cdr:x>
      <cdr:y>0.21282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1828800" y="447674"/>
          <a:ext cx="607863" cy="209123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none" rtlCol="0" anchor="t">
          <a:no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3</xdr:row>
      <xdr:rowOff>142875</xdr:rowOff>
    </xdr:from>
    <xdr:to>
      <xdr:col>9</xdr:col>
      <xdr:colOff>581025</xdr:colOff>
      <xdr:row>23</xdr:row>
      <xdr:rowOff>123825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1.xml><?xml version="1.0" encoding="utf-8"?>
<c:userShapes xmlns:c="http://schemas.openxmlformats.org/drawingml/2006/chart">
  <cdr:absSizeAnchor xmlns:cdr="http://schemas.openxmlformats.org/drawingml/2006/chartDrawing">
    <cdr:from>
      <cdr:x>0</cdr:x>
      <cdr:y>0.92004</cdr:y>
    </cdr:from>
    <cdr:ext cx="3940866" cy="247735"/>
    <cdr:sp macro="" textlink="'12'!$B$4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988305"/>
          <a:ext cx="3940866" cy="2477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43839BAF-C083-4875-9584-BD58C250C48E}" type="TxLink">
            <a:rPr lang="en-US" sz="900" b="0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Source: Short-Term Energy Outlook, October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0.85626</cdr:y>
    </cdr:from>
    <cdr:ext cx="4672944" cy="205433"/>
    <cdr:sp macro="" textlink="'12'!$B$44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781138"/>
          <a:ext cx="4672944" cy="2054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903CF86C-11AC-43BD-8E52-D6F3498C7679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Black line represents 2009-2018 average (2.3 million barrels per day).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0.84821</cdr:x>
      <cdr:y>0.18203</cdr:y>
    </cdr:from>
    <cdr:ext cx="700914" cy="232863"/>
    <cdr:sp macro="" textlink="">
      <cdr:nvSpPr>
        <cdr:cNvPr id="5" name="TextBox 4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637485" y="591237"/>
          <a:ext cx="700914" cy="23286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US" sz="9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forecas</a:t>
          </a:r>
          <a:r>
            <a:rPr lang="en-US" sz="900">
              <a:latin typeface="Arial" pitchFamily="34" charset="0"/>
              <a:cs typeface="Arial" pitchFamily="34" charset="0"/>
            </a:rPr>
            <a:t>t</a:t>
          </a:r>
        </a:p>
      </cdr:txBody>
    </cdr:sp>
  </cdr:absSizeAnchor>
  <cdr:relSizeAnchor xmlns:cdr="http://schemas.openxmlformats.org/drawingml/2006/chartDrawing">
    <cdr:from>
      <cdr:x>0.43903</cdr:x>
      <cdr:y>0.28152</cdr:y>
    </cdr:from>
    <cdr:to>
      <cdr:x>0.63937</cdr:x>
      <cdr:y>0.41349</cdr:y>
    </cdr:to>
    <cdr:sp macro="" textlink="'12'!$D$27">
      <cdr:nvSpPr>
        <cdr:cNvPr id="4" name="TextBox 3"/>
        <cdr:cNvSpPr txBox="1"/>
      </cdr:nvSpPr>
      <cdr:spPr>
        <a:xfrm xmlns:a="http://schemas.openxmlformats.org/drawingml/2006/main">
          <a:off x="2400331" y="914400"/>
          <a:ext cx="1095329" cy="42862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fld id="{4599A32C-B378-4059-B2A9-A30893E91B13}" type="TxLink">
            <a:rPr lang="en-US" sz="1000" b="0" i="0" u="none" strike="noStrike">
              <a:solidFill>
                <a:srgbClr val="000000"/>
              </a:solidFill>
              <a:effectLst/>
              <a:latin typeface="Arial"/>
              <a:ea typeface="+mn-ea"/>
              <a:cs typeface="Arial"/>
            </a:rPr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t>2009-2018 average</a:t>
          </a:fld>
          <a:endParaRPr lang="en-US" sz="900" b="1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0.17596</cdr:x>
      <cdr:y>0.52663</cdr:y>
    </cdr:from>
    <cdr:to>
      <cdr:x>0.34321</cdr:x>
      <cdr:y>0.71302</cdr:y>
    </cdr:to>
    <cdr:cxnSp macro="">
      <cdr:nvCxnSpPr>
        <cdr:cNvPr id="8" name="Straight Arrow Connector 7"/>
        <cdr:cNvCxnSpPr/>
      </cdr:nvCxnSpPr>
      <cdr:spPr bwMode="auto">
        <a:xfrm xmlns:a="http://schemas.openxmlformats.org/drawingml/2006/main">
          <a:off x="962025" y="1695450"/>
          <a:ext cx="914400" cy="600075"/>
        </a:xfrm>
        <a:prstGeom xmlns:a="http://schemas.openxmlformats.org/drawingml/2006/main" prst="straightConnector1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triangle"/>
        </a:ln>
        <a:effectLst xmlns:a="http://schemas.openxmlformats.org/drawingml/2006/main"/>
      </cdr:spPr>
    </cdr:cxnSp>
  </cdr:relSizeAnchor>
  <cdr:relSizeAnchor xmlns:cdr="http://schemas.openxmlformats.org/drawingml/2006/chartDrawing">
    <cdr:from>
      <cdr:x>0.52264</cdr:x>
      <cdr:y>0.36364</cdr:y>
    </cdr:from>
    <cdr:to>
      <cdr:x>0.52265</cdr:x>
      <cdr:y>0.48548</cdr:y>
    </cdr:to>
    <cdr:cxnSp macro="">
      <cdr:nvCxnSpPr>
        <cdr:cNvPr id="11" name="Straight Arrow Connector 10"/>
        <cdr:cNvCxnSpPr/>
      </cdr:nvCxnSpPr>
      <cdr:spPr bwMode="auto">
        <a:xfrm xmlns:a="http://schemas.openxmlformats.org/drawingml/2006/main" flipH="1">
          <a:off x="2857478" y="1181100"/>
          <a:ext cx="22" cy="395761"/>
        </a:xfrm>
        <a:prstGeom xmlns:a="http://schemas.openxmlformats.org/drawingml/2006/main" prst="straightConnector1">
          <a:avLst/>
        </a:prstGeom>
        <a:noFill xmlns:a="http://schemas.openxmlformats.org/drawingml/2006/main"/>
        <a:ln xmlns:a="http://schemas.openxmlformats.org/drawingml/2006/main" w="1" cap="flat" cmpd="sng" algn="ctr">
          <a:solidFill>
            <a:schemeClr val="tx1"/>
          </a:solidFill>
          <a:prstDash val="solid"/>
          <a:round/>
          <a:headEnd type="none" w="med" len="med"/>
          <a:tailEnd type="triangle"/>
        </a:ln>
        <a:effectLst xmlns:a="http://schemas.openxmlformats.org/drawingml/2006/main"/>
      </cdr:spPr>
    </cdr:cxnSp>
  </cdr:relSizeAnchor>
  <cdr:relSizeAnchor xmlns:cdr="http://schemas.openxmlformats.org/drawingml/2006/chartDrawing">
    <cdr:from>
      <cdr:x>0.02613</cdr:x>
      <cdr:y>0.05865</cdr:y>
    </cdr:from>
    <cdr:to>
      <cdr:x>0.19338</cdr:x>
      <cdr:y>0.34018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142875" y="19050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0.92857</cdr:x>
      <cdr:y>0.90616</cdr:y>
    </cdr:from>
    <cdr:to>
      <cdr:x>0.99831</cdr:x>
      <cdr:y>0.99568</cdr:y>
    </cdr:to>
    <cdr:pic>
      <cdr:nvPicPr>
        <cdr:cNvPr id="10" name="Picture 9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43226"/>
          <a:ext cx="381273" cy="290755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0.00174</cdr:x>
      <cdr:y>0.00293</cdr:y>
    </cdr:from>
    <cdr:to>
      <cdr:x>0.96167</cdr:x>
      <cdr:y>0.17889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9524" y="9525"/>
          <a:ext cx="5248275" cy="571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Organization of the Petroleum Exporting Countries (OPEC) </a:t>
          </a:r>
        </a:p>
        <a:p xmlns:a="http://schemas.openxmlformats.org/drawingml/2006/main"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surplus crude oil production capacity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50483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3.xml><?xml version="1.0" encoding="utf-8"?>
<c:userShapes xmlns:c="http://schemas.openxmlformats.org/drawingml/2006/chart">
  <cdr:absSizeAnchor xmlns:cdr="http://schemas.openxmlformats.org/drawingml/2006/chartDrawing">
    <cdr:from>
      <cdr:x>0.0106</cdr:x>
      <cdr:y>0.90828</cdr:y>
    </cdr:from>
    <cdr:ext cx="3940866" cy="225522"/>
    <cdr:sp macro="" textlink="'31'!$A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7954" y="2924162"/>
          <a:ext cx="3940866" cy="2255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F3A1B882-98BE-4D35-933B-9401C1D5E876}" type="TxLink">
            <a:rPr lang="en-US" sz="900" b="0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Source: Short-Term Energy Outlook, October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1</cdr:x>
      <cdr:y>0.20118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94" y="28589"/>
          <a:ext cx="5438756" cy="61911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Organization for Economic</a:t>
          </a:r>
          <a:r>
            <a:rPr lang="en-US" sz="10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Cooperation </a:t>
          </a:r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and Development (OECD)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commercial inventories of crude oil and other liquids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days of supply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0.05923</cdr:x>
      <cdr:y>0.64793</cdr:y>
    </cdr:from>
    <cdr:to>
      <cdr:x>0.59408</cdr:x>
      <cdr:y>0.72781</cdr:y>
    </cdr:to>
    <cdr:sp macro="" textlink="'13'!$A$115">
      <cdr:nvSpPr>
        <cdr:cNvPr id="5" name="TextBox 4"/>
        <cdr:cNvSpPr txBox="1"/>
      </cdr:nvSpPr>
      <cdr:spPr>
        <a:xfrm xmlns:a="http://schemas.openxmlformats.org/drawingml/2006/main">
          <a:off x="323849" y="2085975"/>
          <a:ext cx="2924175" cy="2571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23F2CBBB-50D9-4CFD-A101-08263718C2B1}" type="TxLink">
            <a:rPr lang="en-US" sz="900" b="0" i="0" u="none" strike="noStrike">
              <a:ln>
                <a:noFill/>
              </a:ln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pPr/>
            <a:t>monthly range from January 2014 - December 2018</a:t>
          </a:fld>
          <a:endParaRPr lang="en-US" sz="1100">
            <a:ln>
              <a:noFill/>
            </a:ln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0.00523</cdr:x>
      <cdr:y>0.67456</cdr:y>
    </cdr:from>
    <cdr:to>
      <cdr:x>0.05052</cdr:x>
      <cdr:y>0.82544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28575" y="2171700"/>
          <a:ext cx="247650" cy="485775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  <cdr:relSizeAnchor xmlns:cdr="http://schemas.openxmlformats.org/drawingml/2006/chartDrawing">
    <cdr:from>
      <cdr:x>0.92857</cdr:x>
      <cdr:y>0.90237</cdr:y>
    </cdr:from>
    <cdr:to>
      <cdr:x>0.99831</cdr:x>
      <cdr:y>0.99268</cdr:y>
    </cdr:to>
    <cdr:pic>
      <cdr:nvPicPr>
        <cdr:cNvPr id="3" name="Picture 2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0512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18607</xdr:colOff>
      <xdr:row>3</xdr:row>
      <xdr:rowOff>76201</xdr:rowOff>
    </xdr:from>
    <xdr:to>
      <xdr:col>8</xdr:col>
      <xdr:colOff>19050</xdr:colOff>
      <xdr:row>20</xdr:row>
      <xdr:rowOff>42705</xdr:rowOff>
    </xdr:to>
    <xdr:grpSp>
      <xdr:nvGrpSpPr>
        <xdr:cNvPr id="8" name="Group 1"/>
        <xdr:cNvGrpSpPr/>
      </xdr:nvGrpSpPr>
      <xdr:grpSpPr>
        <a:xfrm>
          <a:off x="628207" y="657226"/>
          <a:ext cx="5429693" cy="3205004"/>
          <a:chOff x="628650" y="657226"/>
          <a:chExt cx="5472113" cy="3205004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357563" y="657226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28650" y="657253"/>
          <a:ext cx="2743201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0">
        <xdr:nvSpPr>
          <xdr:cNvPr id="6" name="TextBox 1"/>
          <xdr:cNvSpPr txBox="1"/>
        </xdr:nvSpPr>
        <xdr:spPr>
          <a:xfrm>
            <a:off x="667494" y="3629025"/>
            <a:ext cx="3436591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856C36CA-7021-48B5-9F35-E6F80077ABB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October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05476" y="35528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35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7734" y="0"/>
          <a:ext cx="2614201" cy="4000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0.14915</cdr:x>
      <cdr:y>0.13392</cdr:y>
    </cdr:from>
    <cdr:to>
      <cdr:x>0.61507</cdr:x>
      <cdr:y>0.44345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05970" y="428613"/>
          <a:ext cx="1268203" cy="9906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27432" tIns="27432" rIns="27432" bIns="27432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Federal Gulf </a:t>
          </a:r>
        </a:p>
        <a:p xmlns:a="http://schemas.openxmlformats.org/drawingml/2006/main">
          <a:r>
            <a:rPr lang="en-US" sz="9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 of Mexico (GOM)</a:t>
          </a: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Lower 48 </a:t>
          </a: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excluding </a:t>
          </a: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GOM</a:t>
          </a: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Alaska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0.64874</cdr:x>
      <cdr:y>0.12451</cdr:y>
    </cdr:from>
    <cdr:to>
      <cdr:x>0.88749</cdr:x>
      <cdr:y>0.21932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779627" y="398485"/>
          <a:ext cx="654939" cy="30343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36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0.13352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2859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crude oil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85725</xdr:rowOff>
    </xdr:from>
    <xdr:to>
      <xdr:col>10</xdr:col>
      <xdr:colOff>0</xdr:colOff>
      <xdr:row>23</xdr:row>
      <xdr:rowOff>66675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8.xml><?xml version="1.0" encoding="utf-8"?>
<c:userShapes xmlns:c="http://schemas.openxmlformats.org/drawingml/2006/chart">
  <cdr:absSizeAnchor xmlns:cdr="http://schemas.openxmlformats.org/drawingml/2006/chartDrawing">
    <cdr:from>
      <cdr:x>0.0106</cdr:x>
      <cdr:y>0.90828</cdr:y>
    </cdr:from>
    <cdr:ext cx="3940866" cy="225522"/>
    <cdr:sp macro="" textlink="'15'!$A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7954" y="2924162"/>
          <a:ext cx="3940866" cy="2255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October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0.82056</cdr:x>
      <cdr:y>0.1568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4" y="28575"/>
          <a:ext cx="445770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commercial crude oil inventories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0.00697</cdr:x>
      <cdr:y>0.73669</cdr:y>
    </cdr:from>
    <cdr:to>
      <cdr:x>0.05749</cdr:x>
      <cdr:y>0.85799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38099" y="2371725"/>
          <a:ext cx="276226" cy="390525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  <cdr:relSizeAnchor xmlns:cdr="http://schemas.openxmlformats.org/drawingml/2006/chartDrawing">
    <cdr:from>
      <cdr:x>0.06098</cdr:x>
      <cdr:y>0.19822</cdr:y>
    </cdr:from>
    <cdr:to>
      <cdr:x>0.60453</cdr:x>
      <cdr:y>0.26923</cdr:y>
    </cdr:to>
    <cdr:sp macro="" textlink="'15'!$A$115">
      <cdr:nvSpPr>
        <cdr:cNvPr id="7" name="TextBox 6"/>
        <cdr:cNvSpPr txBox="1"/>
      </cdr:nvSpPr>
      <cdr:spPr>
        <a:xfrm xmlns:a="http://schemas.openxmlformats.org/drawingml/2006/main">
          <a:off x="333375" y="638175"/>
          <a:ext cx="2971800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31B90787-F81C-4CEC-943F-C5BA552BF3AA}" type="TxLink">
            <a:rPr lang="en-US" sz="900" b="0" i="0" u="none" strike="noStrike"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pPr/>
            <a:t>monthly range from January 2014 - December 2018</a:t>
          </a:fld>
          <a:endParaRPr lang="en-US" sz="11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0.92857</cdr:x>
      <cdr:y>0.90533</cdr:y>
    </cdr:from>
    <cdr:to>
      <cdr:x>0.99831</cdr:x>
      <cdr:y>0.99564</cdr:y>
    </cdr:to>
    <cdr:pic>
      <cdr:nvPicPr>
        <cdr:cNvPr id="8" name="Picture 7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146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38100</xdr:rowOff>
    </xdr:from>
    <xdr:to>
      <xdr:col>9</xdr:col>
      <xdr:colOff>257175</xdr:colOff>
      <xdr:row>20</xdr:row>
      <xdr:rowOff>507</xdr:rowOff>
    </xdr:to>
    <xdr:grpSp>
      <xdr:nvGrpSpPr>
        <xdr:cNvPr id="7" name="Group 1"/>
        <xdr:cNvGrpSpPr/>
      </xdr:nvGrpSpPr>
      <xdr:grpSpPr>
        <a:xfrm>
          <a:off x="628650" y="619125"/>
          <a:ext cx="5486400" cy="3200907"/>
          <a:chOff x="628650" y="619125"/>
          <a:chExt cx="5486400" cy="3200907"/>
        </a:xfrm>
      </xdr:grpSpPr>
      <xdr:graphicFrame macro="">
        <xdr:nvGraphicFramePr>
          <xdr:cNvPr id="19" name="Chart 2"/>
          <xdr:cNvGraphicFramePr>
            <a:graphicFrameLocks/>
          </xdr:cNvGraphicFramePr>
        </xdr:nvGraphicFramePr>
        <xdr:xfrm>
          <a:off x="3371850" y="61912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18" name="Chart 1"/>
          <xdr:cNvGraphicFramePr>
            <a:graphicFrameLocks/>
          </xdr:cNvGraphicFramePr>
        </xdr:nvGraphicFramePr>
        <xdr:xfrm>
          <a:off x="628650" y="619632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2">
        <xdr:nvSpPr>
          <xdr:cNvPr id="4" name="TextBox 1"/>
          <xdr:cNvSpPr txBox="1"/>
        </xdr:nvSpPr>
        <xdr:spPr>
          <a:xfrm>
            <a:off x="638175" y="3577944"/>
            <a:ext cx="3314699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BC1E062C-6A28-4C9A-8C86-81D4DDA28F3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October 2019</a:t>
            </a:fld>
            <a:endParaRPr lang="en-US" sz="1100"/>
          </a:p>
        </xdr:txBody>
      </xdr:sp>
      <xdr:pic>
        <xdr:nvPicPr>
          <xdr:cNvPr id="6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24526" y="35147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40.xml><?xml version="1.0" encoding="utf-8"?>
<c:userShapes xmlns:c="http://schemas.openxmlformats.org/drawingml/2006/chart">
  <cdr:relSizeAnchor xmlns:cdr="http://schemas.openxmlformats.org/drawingml/2006/chartDrawing">
    <cdr:from>
      <cdr:x>0.03819</cdr:x>
      <cdr:y>0</cdr:y>
    </cdr:from>
    <cdr:to>
      <cdr:x>1</cdr:x>
      <cdr:y>0.13572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4775" y="0"/>
          <a:ext cx="2638425" cy="4381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0.125</cdr:x>
      <cdr:y>0.16369</cdr:y>
    </cdr:from>
    <cdr:to>
      <cdr:x>0.59375</cdr:x>
      <cdr:y>0.53274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42899" y="523875"/>
          <a:ext cx="1285875" cy="118110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27432" rIns="27432" rtlCol="0"/>
        <a:lstStyle xmlns:a="http://schemas.openxmlformats.org/drawingml/2006/main"/>
        <a:p xmlns:a="http://schemas.openxmlformats.org/drawingml/2006/main">
          <a:r>
            <a:rPr lang="en-US" sz="10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ethanol </a:t>
          </a:r>
        </a:p>
        <a:p xmlns:a="http://schemas.openxmlformats.org/drawingml/2006/main">
          <a:r>
            <a:rPr lang="en-US" sz="10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and biodiesel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natural gas 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plant liquids</a:t>
          </a:r>
        </a:p>
        <a:p xmlns:a="http://schemas.openxmlformats.org/drawingml/2006/main">
          <a:r>
            <a:rPr lang="en-US" sz="1000" b="1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crude oil</a:t>
          </a:r>
        </a:p>
        <a:p xmlns:a="http://schemas.openxmlformats.org/drawingml/2006/main">
          <a:r>
            <a: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0.625</cdr:x>
      <cdr:y>0.125</cdr:y>
    </cdr:from>
    <cdr:to>
      <cdr:x>0.90972</cdr:x>
      <cdr:y>0.18452</cdr:y>
    </cdr:to>
    <cdr:sp macro="" textlink="">
      <cdr:nvSpPr>
        <cdr:cNvPr id="5" name="TextBox 1"/>
        <cdr:cNvSpPr txBox="1"/>
      </cdr:nvSpPr>
      <cdr:spPr>
        <a:xfrm xmlns:a="http://schemas.openxmlformats.org/drawingml/2006/main" flipH="1">
          <a:off x="1714500" y="400050"/>
          <a:ext cx="781044" cy="1904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4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crude oil and liquid fuels production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0.21181</cdr:x>
      <cdr:y>0.71513</cdr:y>
    </cdr:from>
    <cdr:to>
      <cdr:x>0.54514</cdr:x>
      <cdr:y>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581025" y="310515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</cdr:x>
      <cdr:y>0.01583</cdr:y>
    </cdr:from>
    <cdr:to>
      <cdr:x>1</cdr:x>
      <cdr:y>0.98815</cdr:y>
    </cdr:to>
    <cdr:sp macro="" textlink="">
      <cdr:nvSpPr>
        <cdr:cNvPr id="5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50800"/>
          <a:ext cx="2743200" cy="31210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en-US" sz="900"/>
        </a:p>
      </cdr:txBody>
    </cdr:sp>
  </cdr:relSizeAnchor>
</c:userShapes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3</xdr:row>
      <xdr:rowOff>47625</xdr:rowOff>
    </xdr:from>
    <xdr:to>
      <xdr:col>10</xdr:col>
      <xdr:colOff>447675</xdr:colOff>
      <xdr:row>20</xdr:row>
      <xdr:rowOff>9553</xdr:rowOff>
    </xdr:to>
    <xdr:grpSp>
      <xdr:nvGrpSpPr>
        <xdr:cNvPr id="8" name="Group 1"/>
        <xdr:cNvGrpSpPr/>
      </xdr:nvGrpSpPr>
      <xdr:grpSpPr>
        <a:xfrm>
          <a:off x="1362075" y="628650"/>
          <a:ext cx="5553075" cy="3200428"/>
          <a:chOff x="1238250" y="609600"/>
          <a:chExt cx="5553075" cy="3200428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4048125" y="60960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7" name="Chart 1"/>
          <xdr:cNvGraphicFramePr>
            <a:graphicFrameLocks/>
          </xdr:cNvGraphicFramePr>
        </xdr:nvGraphicFramePr>
        <xdr:xfrm>
          <a:off x="1238250" y="609628"/>
          <a:ext cx="28194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3" name="TextBox 1"/>
          <xdr:cNvSpPr txBox="1"/>
        </xdr:nvSpPr>
        <xdr:spPr>
          <a:xfrm>
            <a:off x="1238250" y="3562350"/>
            <a:ext cx="321945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75D6446F-C2EB-46C4-B6B2-9B31DA8B7AD4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October 2019</a:t>
            </a:fld>
            <a:endParaRPr lang="en-US" sz="1100"/>
          </a:p>
        </xdr:txBody>
      </xdr:sp>
      <xdr:pic>
        <xdr:nvPicPr>
          <xdr:cNvPr id="6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372226" y="34956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43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0.16964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0"/>
          <a:ext cx="2634624" cy="542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endParaRPr lang="en-US" sz="1000" b="0" i="0" baseline="0"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0.16667</cdr:x>
      <cdr:y>0.18155</cdr:y>
    </cdr:from>
    <cdr:to>
      <cdr:x>0.53819</cdr:x>
      <cdr:y>0.55357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57212" y="581033"/>
          <a:ext cx="1019154" cy="119061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0" tIns="0" rIns="0" bIns="27432" rtlCol="0"/>
        <a:lstStyle xmlns:a="http://schemas.openxmlformats.org/drawingml/2006/main"/>
        <a:p xmlns:a="http://schemas.openxmlformats.org/drawingml/2006/main">
          <a:r>
            <a:rPr lang="en-US" sz="1000" b="0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motor gasoline</a:t>
          </a:r>
        </a:p>
        <a:p xmlns:a="http://schemas.openxmlformats.org/drawingml/2006/main">
          <a:r>
            <a:rPr lang="en-US" sz="1000" b="0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distillate fuel</a:t>
          </a:r>
        </a:p>
        <a:p xmlns:a="http://schemas.openxmlformats.org/drawingml/2006/main">
          <a:r>
            <a:rPr lang="en-US" sz="1000" b="0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jet fuel</a:t>
          </a:r>
        </a:p>
        <a:p xmlns:a="http://schemas.openxmlformats.org/drawingml/2006/main">
          <a:r>
            <a:rPr lang="en-US" sz="1000" b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hydrocarbon </a:t>
          </a:r>
        </a:p>
        <a:p xmlns:a="http://schemas.openxmlformats.org/drawingml/2006/main">
          <a:r>
            <a:rPr lang="en-US" sz="1000" b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gas liquids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0" baseline="0">
              <a:solidFill>
                <a:schemeClr val="bg1">
                  <a:lumMod val="6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other fuels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1000" b="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>
            <a:solidFill>
              <a:schemeClr val="accent4">
                <a:lumMod val="5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0.61458</cdr:x>
      <cdr:y>0.16818</cdr:y>
    </cdr:from>
    <cdr:to>
      <cdr:x>0.94792</cdr:x>
      <cdr:y>0.23604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685916" y="542925"/>
          <a:ext cx="914418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44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0.98958</cdr:x>
      <cdr:y>0.17856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4256" y="0"/>
          <a:ext cx="2755766" cy="57147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liquid fuels product supplied</a:t>
          </a:r>
        </a:p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(consumption)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</c:userShapes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6.xml><?xml version="1.0" encoding="utf-8"?>
<c:userShapes xmlns:c="http://schemas.openxmlformats.org/drawingml/2006/chart">
  <cdr:absSizeAnchor xmlns:cdr="http://schemas.openxmlformats.org/drawingml/2006/chartDrawing">
    <cdr:from>
      <cdr:x>0.00886</cdr:x>
      <cdr:y>0.92616</cdr:y>
    </cdr:from>
    <cdr:ext cx="4210050" cy="209135"/>
    <cdr:sp macro="" textlink="'18'!$A$112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8453" y="2981740"/>
          <a:ext cx="4210050" cy="2091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4CAD6D71-5D1C-4992-9130-CC1D93B77270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October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0.12444</cdr:x>
      <cdr:y>0.38757</cdr:y>
    </cdr:from>
    <cdr:ext cx="3101088" cy="295269"/>
    <cdr:sp macro="" textlink="'18'!$A$114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680335" y="1247775"/>
          <a:ext cx="3101088" cy="2952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C5CE10E6-4D89-498C-9CA1-EAB0B84202B2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/>
            <a:t>monthly range from January 2014 - December 2018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0.11847</cdr:x>
      <cdr:y>0.14204</cdr:y>
    </cdr:from>
    <cdr:ext cx="2665055" cy="298768"/>
    <cdr:sp macro="" textlink="">
      <cdr:nvSpPr>
        <cdr:cNvPr id="5" name="TextBox 4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647700" y="457275"/>
          <a:ext cx="2665055" cy="29876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000" baseline="0">
              <a:solidFill>
                <a:schemeClr val="accent1"/>
              </a:solidFill>
              <a:latin typeface="Arial" pitchFamily="34" charset="0"/>
              <a:cs typeface="Arial" pitchFamily="34" charset="0"/>
            </a:rPr>
            <a:t>total motor gasoline inventory</a:t>
          </a:r>
        </a:p>
      </cdr:txBody>
    </cdr:sp>
  </cdr:absSizeAnchor>
  <cdr:absSizeAnchor xmlns:cdr="http://schemas.openxmlformats.org/drawingml/2006/chartDrawing">
    <cdr:from>
      <cdr:x>0.12914</cdr:x>
      <cdr:y>0.69084</cdr:y>
    </cdr:from>
    <cdr:ext cx="2367636" cy="202793"/>
    <cdr:sp macro="" textlink="">
      <cdr:nvSpPr>
        <cdr:cNvPr id="6" name="TextBox 5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706077" y="2224135"/>
          <a:ext cx="2367636" cy="20279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r>
            <a:rPr lang="en-US" sz="1000" baseline="0">
              <a:solidFill>
                <a:schemeClr val="accent3">
                  <a:lumMod val="75000"/>
                </a:schemeClr>
              </a:solidFill>
              <a:latin typeface="Arial" pitchFamily="34" charset="0"/>
              <a:cs typeface="Arial" pitchFamily="34" charset="0"/>
            </a:rPr>
            <a:t>total distillate fuel inventory</a:t>
          </a:r>
        </a:p>
      </cdr:txBody>
    </cdr:sp>
  </cdr:absSizeAnchor>
  <cdr:relSizeAnchor xmlns:cdr="http://schemas.openxmlformats.org/drawingml/2006/chartDrawing">
    <cdr:from>
      <cdr:x>0.92683</cdr:x>
      <cdr:y>0.90237</cdr:y>
    </cdr:from>
    <cdr:to>
      <cdr:x>0.99657</cdr:x>
      <cdr:y>0.99268</cdr:y>
    </cdr:to>
    <cdr:pic>
      <cdr:nvPicPr>
        <cdr:cNvPr id="7" name="Picture 6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67301" y="290512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4</xdr:row>
      <xdr:rowOff>9525</xdr:rowOff>
    </xdr:from>
    <xdr:to>
      <xdr:col>10</xdr:col>
      <xdr:colOff>9525</xdr:colOff>
      <xdr:row>23</xdr:row>
      <xdr:rowOff>152400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8.xml><?xml version="1.0" encoding="utf-8"?>
<c:userShapes xmlns:c="http://schemas.openxmlformats.org/drawingml/2006/chart">
  <cdr:absSizeAnchor xmlns:cdr="http://schemas.openxmlformats.org/drawingml/2006/chartDrawing">
    <cdr:from>
      <cdr:x>0.0036</cdr:x>
      <cdr:y>0.8284</cdr:y>
    </cdr:from>
    <cdr:ext cx="4799967" cy="380993"/>
    <cdr:sp macro="" textlink="'19'!$A$127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19683" y="2667000"/>
          <a:ext cx="4799967" cy="38099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44B82C80-563C-430A-B67F-00109FB5EB30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Liquids fuels include: gasoline, distillate fuels, hydrocarbon gas liquids, jet fuel, residual fuel oil, unfinished oils, other hydrocarbons/oxygenates, and other oils.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0.92899</cdr:y>
    </cdr:from>
    <cdr:ext cx="3940866" cy="225522"/>
    <cdr:sp macro="" textlink="'19'!$A$126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990837"/>
          <a:ext cx="3940866" cy="2255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October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0.82056</cdr:x>
      <cdr:y>0.1568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4" y="28575"/>
          <a:ext cx="445770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net imports of crude oil and liquid fuels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0.92683</cdr:x>
      <cdr:y>0.90533</cdr:y>
    </cdr:from>
    <cdr:to>
      <cdr:x>0.99657</cdr:x>
      <cdr:y>0.99564</cdr:y>
    </cdr:to>
    <cdr:pic>
      <cdr:nvPicPr>
        <cdr:cNvPr id="5" name="Picture 4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67301" y="2914651"/>
          <a:ext cx="381273" cy="290755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0.83275</cdr:x>
      <cdr:y>0.22781</cdr:y>
    </cdr:from>
    <cdr:to>
      <cdr:x>1</cdr:x>
      <cdr:y>0.71893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4552950" y="733425"/>
          <a:ext cx="914400" cy="15811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crude oil </a:t>
          </a:r>
        </a:p>
        <a:p xmlns:a="http://schemas.openxmlformats.org/drawingml/2006/main">
          <a:r>
            <a:rPr lang="en-US" sz="10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net imports</a:t>
          </a: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total</a:t>
          </a:r>
        </a:p>
        <a:p xmlns:a="http://schemas.openxmlformats.org/drawingml/2006/main">
          <a:r>
            <a:rPr lang="en-US" sz="10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net imports </a:t>
          </a: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liquid</a:t>
          </a:r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fuels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net imports</a:t>
          </a:r>
        </a:p>
        <a:p xmlns:a="http://schemas.openxmlformats.org/drawingml/2006/main">
          <a:endParaRPr lang="en-US" sz="10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="1"/>
        </a:p>
      </cdr:txBody>
    </cdr:sp>
  </cdr:relSizeAnchor>
</c:userShapes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133350</xdr:rowOff>
    </xdr:from>
    <xdr:to>
      <xdr:col>10</xdr:col>
      <xdr:colOff>573404</xdr:colOff>
      <xdr:row>20</xdr:row>
      <xdr:rowOff>99855</xdr:rowOff>
    </xdr:to>
    <xdr:grpSp>
      <xdr:nvGrpSpPr>
        <xdr:cNvPr id="8" name="Group 1"/>
        <xdr:cNvGrpSpPr/>
      </xdr:nvGrpSpPr>
      <xdr:grpSpPr>
        <a:xfrm>
          <a:off x="1219200" y="714375"/>
          <a:ext cx="5478779" cy="3205005"/>
          <a:chOff x="1219200" y="714375"/>
          <a:chExt cx="5478779" cy="3205005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4000499" y="714375"/>
          <a:ext cx="269748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1219200" y="714375"/>
          <a:ext cx="278892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C$31">
        <xdr:nvSpPr>
          <xdr:cNvPr id="6" name="TextBox 1"/>
          <xdr:cNvSpPr txBox="1"/>
        </xdr:nvSpPr>
        <xdr:spPr>
          <a:xfrm>
            <a:off x="1238249" y="3686175"/>
            <a:ext cx="3343275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1C3B7700-C901-4BBF-9D3B-405DDFEA6587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October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286501" y="36099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50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0.74432</cdr:x>
      <cdr:y>0.125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2007785" cy="4000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0.10946</cdr:x>
      <cdr:y>0.13393</cdr:y>
    </cdr:from>
    <cdr:to>
      <cdr:x>0.51907</cdr:x>
      <cdr:y>0.45833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95266" y="428625"/>
          <a:ext cx="1104915" cy="10382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27432" rIns="9144" bIns="27432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1000" b="1">
            <a:solidFill>
              <a:schemeClr val="tx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natural 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gasoline</a:t>
          </a:r>
        </a:p>
        <a:p xmlns:a="http://schemas.openxmlformats.org/drawingml/2006/main">
          <a:r>
            <a:rPr lang="en-US" sz="1000" b="1" baseline="0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butanes</a:t>
          </a:r>
        </a:p>
        <a:p xmlns:a="http://schemas.openxmlformats.org/drawingml/2006/main">
          <a:r>
            <a:rPr lang="en-US" sz="10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propane</a:t>
          </a:r>
        </a:p>
        <a:p xmlns:a="http://schemas.openxmlformats.org/drawingml/2006/main">
          <a:r>
            <a:rPr lang="en-US" sz="10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ethane</a:t>
          </a: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0.68503</cdr:x>
      <cdr:y>0.12798</cdr:y>
    </cdr:from>
    <cdr:to>
      <cdr:x>0.90749</cdr:x>
      <cdr:y>0.1875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47851" y="409575"/>
          <a:ext cx="600076" cy="1904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5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0.15179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857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natural gas plant liquids production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3</xdr:row>
      <xdr:rowOff>85725</xdr:rowOff>
    </xdr:from>
    <xdr:to>
      <xdr:col>9</xdr:col>
      <xdr:colOff>344805</xdr:colOff>
      <xdr:row>20</xdr:row>
      <xdr:rowOff>47625</xdr:rowOff>
    </xdr:to>
    <xdr:grpSp>
      <xdr:nvGrpSpPr>
        <xdr:cNvPr id="7" name="Group 1"/>
        <xdr:cNvGrpSpPr/>
      </xdr:nvGrpSpPr>
      <xdr:grpSpPr>
        <a:xfrm>
          <a:off x="714375" y="666750"/>
          <a:ext cx="5488305" cy="3200400"/>
          <a:chOff x="714375" y="666750"/>
          <a:chExt cx="5488305" cy="320040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505200" y="666750"/>
          <a:ext cx="269748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714375" y="666750"/>
          <a:ext cx="278892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1">
        <xdr:nvSpPr>
          <xdr:cNvPr id="6" name="TextBox 1"/>
          <xdr:cNvSpPr txBox="1"/>
        </xdr:nvSpPr>
        <xdr:spPr>
          <a:xfrm>
            <a:off x="723899" y="3600450"/>
            <a:ext cx="3762375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62A0CBC7-3635-4F32-848D-687707315046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October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800726" y="35623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53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0.19345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6766" y="0"/>
          <a:ext cx="2590714" cy="619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endParaRPr lang="en-US" sz="1000" b="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/>
        </a:p>
      </cdr:txBody>
    </cdr:sp>
  </cdr:relSizeAnchor>
  <cdr:relSizeAnchor xmlns:cdr="http://schemas.openxmlformats.org/drawingml/2006/chartDrawing">
    <cdr:from>
      <cdr:x>0.1589</cdr:x>
      <cdr:y>0.18155</cdr:y>
    </cdr:from>
    <cdr:to>
      <cdr:x>0.54855</cdr:x>
      <cdr:y>0.44345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28627" y="581025"/>
          <a:ext cx="1051073" cy="8382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tIns="27432" bIns="27432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 baseline="0">
              <a:solidFill>
                <a:schemeClr val="accent3"/>
              </a:solidFill>
              <a:effectLst/>
              <a:latin typeface="+mn-lt"/>
              <a:ea typeface="+mn-ea"/>
              <a:cs typeface="+mn-cs"/>
            </a:rPr>
            <a:t>natural gasoline</a:t>
          </a:r>
          <a:endParaRPr lang="en-US" sz="900">
            <a:solidFill>
              <a:schemeClr val="accent3"/>
            </a:solidFill>
            <a:effectLst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ethane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propane</a:t>
          </a:r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butanes</a:t>
          </a: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0.6709</cdr:x>
      <cdr:y>0.18155</cdr:y>
    </cdr:from>
    <cdr:to>
      <cdr:x>0.94792</cdr:x>
      <cdr:y>0.28705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09750" y="581025"/>
          <a:ext cx="747245" cy="3376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54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hydrocarbon gas liquids </a:t>
          </a:r>
        </a:p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product supplied (consumption)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</c:userShapes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3</xdr:row>
      <xdr:rowOff>57150</xdr:rowOff>
    </xdr:from>
    <xdr:to>
      <xdr:col>10</xdr:col>
      <xdr:colOff>285750</xdr:colOff>
      <xdr:row>20</xdr:row>
      <xdr:rowOff>19050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6.xml><?xml version="1.0" encoding="utf-8"?>
<c:userShapes xmlns:c="http://schemas.openxmlformats.org/drawingml/2006/chart">
  <cdr:relSizeAnchor xmlns:cdr="http://schemas.openxmlformats.org/drawingml/2006/chartDrawing">
    <cdr:from>
      <cdr:x>0.00347</cdr:x>
      <cdr:y>0.00298</cdr:y>
    </cdr:from>
    <cdr:to>
      <cdr:x>0.82986</cdr:x>
      <cdr:y>0.14286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9038" y="9537"/>
          <a:ext cx="4533912" cy="44766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U.S. net trade of hydrocarbon gas liquids (HGL) </a:t>
          </a: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million barrels</a:t>
          </a:r>
          <a:r>
            <a:rPr lang="en-US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per day </a:t>
          </a:r>
        </a:p>
      </cdr:txBody>
    </cdr:sp>
  </cdr:relSizeAnchor>
  <cdr:relSizeAnchor xmlns:cdr="http://schemas.openxmlformats.org/drawingml/2006/chartDrawing">
    <cdr:from>
      <cdr:x>0.83333</cdr:x>
      <cdr:y>0.14881</cdr:y>
    </cdr:from>
    <cdr:to>
      <cdr:x>1</cdr:x>
      <cdr:y>0.43452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638675" y="47625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0.07986</cdr:x>
      <cdr:y>0.36309</cdr:y>
    </cdr:from>
    <cdr:to>
      <cdr:x>0.31076</cdr:x>
      <cdr:y>0.65179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38150" y="1162049"/>
          <a:ext cx="1266825" cy="923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</a:t>
          </a:r>
          <a:r>
            <a:rPr lang="en-US" sz="10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trade</a:t>
          </a:r>
          <a:endParaRPr lang="en-US" sz="1000" b="1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1000" b="0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0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propane</a:t>
          </a:r>
        </a:p>
        <a:p xmlns:a="http://schemas.openxmlformats.org/drawingml/2006/main">
          <a:r>
            <a:rPr lang="en-US" sz="1000" b="1" baseline="0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ethane</a:t>
          </a:r>
        </a:p>
        <a:p xmlns:a="http://schemas.openxmlformats.org/drawingml/2006/main">
          <a:r>
            <a:rPr lang="en-US" sz="1000" b="1">
              <a:solidFill>
                <a:schemeClr val="accent1">
                  <a:lumMod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natural gasoline</a:t>
          </a:r>
          <a:endParaRPr lang="en-US" sz="10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eaLnBrk="1" fontAlgn="auto" latinLnBrk="0" hangingPunct="1"/>
          <a:r>
            <a:rPr lang="en-US" sz="10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1" baseline="0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butanes</a:t>
          </a:r>
          <a:endParaRPr lang="en-US" sz="1000" b="1">
            <a:solidFill>
              <a:schemeClr val="accent2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1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 b="1" baseline="0">
            <a:solidFill>
              <a:schemeClr val="bg1">
                <a:lumMod val="65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5">
                <a:lumMod val="40000"/>
                <a:lumOff val="6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aseline="0"/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0.77604</cdr:x>
      <cdr:y>0.1369</cdr:y>
    </cdr:from>
    <cdr:to>
      <cdr:x>0.86632</cdr:x>
      <cdr:y>0.20238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4257666" y="438150"/>
          <a:ext cx="495312" cy="209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0.00521</cdr:x>
      <cdr:y>0.92559</cdr:y>
    </cdr:from>
    <cdr:to>
      <cdr:x>0.60416</cdr:x>
      <cdr:y>1</cdr:y>
    </cdr:to>
    <cdr:sp macro="" textlink="'22'!$B$32">
      <cdr:nvSpPr>
        <cdr:cNvPr id="6" name="TextBox 5"/>
        <cdr:cNvSpPr txBox="1"/>
      </cdr:nvSpPr>
      <cdr:spPr>
        <a:xfrm xmlns:a="http://schemas.openxmlformats.org/drawingml/2006/main">
          <a:off x="28599" y="2962258"/>
          <a:ext cx="3286080" cy="23814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4BC91908-8B79-475F-ACF5-75A968F4864D}" type="TxLink">
            <a:rPr lang="en-US" sz="1000" b="0" i="0" u="none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pPr/>
            <a:t>Source: Short-Term Energy Outlook, October 2019</a:t>
          </a:fld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0.86285</cdr:x>
      <cdr:y>0.19345</cdr:y>
    </cdr:from>
    <cdr:to>
      <cdr:x>1</cdr:x>
      <cdr:y>0.33928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4733925" y="619125"/>
          <a:ext cx="752475" cy="46670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latin typeface="Arial" panose="020B0604020202020204" pitchFamily="34" charset="0"/>
              <a:cs typeface="Arial" panose="020B0604020202020204" pitchFamily="34" charset="0"/>
            </a:rPr>
            <a:t>net imports</a:t>
          </a:r>
        </a:p>
        <a:p xmlns:a="http://schemas.openxmlformats.org/drawingml/2006/main">
          <a:r>
            <a:rPr lang="en-US" sz="900" b="1">
              <a:latin typeface="Arial" panose="020B0604020202020204" pitchFamily="34" charset="0"/>
              <a:cs typeface="Arial" panose="020B0604020202020204" pitchFamily="34" charset="0"/>
            </a:rPr>
            <a:t>net exports</a:t>
          </a:r>
        </a:p>
      </cdr:txBody>
    </cdr:sp>
  </cdr:relSizeAnchor>
  <cdr:relSizeAnchor xmlns:cdr="http://schemas.openxmlformats.org/drawingml/2006/chartDrawing">
    <cdr:from>
      <cdr:x>0.83333</cdr:x>
      <cdr:y>0.21726</cdr:y>
    </cdr:from>
    <cdr:to>
      <cdr:x>1</cdr:x>
      <cdr:y>0.50298</cdr:y>
    </cdr:to>
    <cdr:cxnSp macro="">
      <cdr:nvCxnSpPr>
        <cdr:cNvPr id="14" name="Straight Arrow Connector 13"/>
        <cdr:cNvCxnSpPr/>
      </cdr:nvCxnSpPr>
      <cdr:spPr bwMode="auto">
        <a:xfrm xmlns:a="http://schemas.openxmlformats.org/drawingml/2006/main">
          <a:off x="5124450" y="695325"/>
          <a:ext cx="914400" cy="914400"/>
        </a:xfrm>
        <a:prstGeom xmlns:a="http://schemas.openxmlformats.org/drawingml/2006/main" prst="straightConnector1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triangle"/>
        </a:ln>
        <a:effectLst xmlns:a="http://schemas.openxmlformats.org/drawingml/2006/main"/>
      </cdr:spPr>
    </cdr:cxnSp>
  </cdr:relSizeAnchor>
  <cdr:relSizeAnchor xmlns:cdr="http://schemas.openxmlformats.org/drawingml/2006/chartDrawing">
    <cdr:from>
      <cdr:x>0.89931</cdr:x>
      <cdr:y>0.125</cdr:y>
    </cdr:from>
    <cdr:to>
      <cdr:x>0.89931</cdr:x>
      <cdr:y>0.19643</cdr:y>
    </cdr:to>
    <cdr:cxnSp macro="">
      <cdr:nvCxnSpPr>
        <cdr:cNvPr id="16" name="Straight Arrow Connector 15"/>
        <cdr:cNvCxnSpPr/>
      </cdr:nvCxnSpPr>
      <cdr:spPr bwMode="auto">
        <a:xfrm xmlns:a="http://schemas.openxmlformats.org/drawingml/2006/main" flipV="1">
          <a:off x="4933974" y="400059"/>
          <a:ext cx="0" cy="228605"/>
        </a:xfrm>
        <a:prstGeom xmlns:a="http://schemas.openxmlformats.org/drawingml/2006/main" prst="straightConnector1">
          <a:avLst/>
        </a:prstGeom>
        <a:ln xmlns:a="http://schemas.openxmlformats.org/drawingml/2006/main">
          <a:headEnd type="none" w="med" len="med"/>
          <a:tailEnd type="triangle"/>
        </a:ln>
        <a:effectLst xmlns:a="http://schemas.openxmlformats.org/drawingml/2006/main">
          <a:outerShdw sx="1000" sy="1000" rotWithShape="0">
            <a:srgbClr val="000000"/>
          </a:outerShdw>
        </a:effectLst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0.90104</cdr:x>
      <cdr:y>0.31647</cdr:y>
    </cdr:from>
    <cdr:to>
      <cdr:x>0.90162</cdr:x>
      <cdr:y>0.40476</cdr:y>
    </cdr:to>
    <cdr:cxnSp macro="">
      <cdr:nvCxnSpPr>
        <cdr:cNvPr id="22" name="Straight Arrow Connector 21"/>
        <cdr:cNvCxnSpPr/>
      </cdr:nvCxnSpPr>
      <cdr:spPr bwMode="auto">
        <a:xfrm xmlns:a="http://schemas.openxmlformats.org/drawingml/2006/main" flipH="1">
          <a:off x="4943475" y="1012828"/>
          <a:ext cx="3152" cy="282572"/>
        </a:xfrm>
        <a:prstGeom xmlns:a="http://schemas.openxmlformats.org/drawingml/2006/main" prst="straightConnector1">
          <a:avLst/>
        </a:prstGeom>
        <a:ln xmlns:a="http://schemas.openxmlformats.org/drawingml/2006/main">
          <a:headEnd type="none" w="med" len="med"/>
          <a:tailEnd type="triangle"/>
        </a:ln>
        <a:effectLst xmlns:a="http://schemas.openxmlformats.org/drawingml/2006/main">
          <a:outerShdw dist="20000" sx="1000" sy="1000" rotWithShape="0">
            <a:srgbClr val="000000"/>
          </a:outerShdw>
        </a:effectLst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0.92882</cdr:x>
      <cdr:y>0.90179</cdr:y>
    </cdr:from>
    <cdr:to>
      <cdr:x>0.99831</cdr:x>
      <cdr:y>0.99264</cdr:y>
    </cdr:to>
    <cdr:pic>
      <cdr:nvPicPr>
        <cdr:cNvPr id="9" name="Picture 8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95876" y="288607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5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4</xdr:row>
      <xdr:rowOff>9525</xdr:rowOff>
    </xdr:from>
    <xdr:to>
      <xdr:col>10</xdr:col>
      <xdr:colOff>9525</xdr:colOff>
      <xdr:row>23</xdr:row>
      <xdr:rowOff>152400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8.xml><?xml version="1.0" encoding="utf-8"?>
<c:userShapes xmlns:c="http://schemas.openxmlformats.org/drawingml/2006/chart">
  <cdr:absSizeAnchor xmlns:cdr="http://schemas.openxmlformats.org/drawingml/2006/chartDrawing">
    <cdr:from>
      <cdr:x>0.06109</cdr:x>
      <cdr:y>0.65416</cdr:y>
    </cdr:from>
    <cdr:ext cx="3316218" cy="237121"/>
    <cdr:sp macro="" textlink="'23'!$A$115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334007" y="2106029"/>
          <a:ext cx="3316218" cy="2371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E883D697-F9C2-493C-AB68-927500824644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/>
            <a:t>monthly range from January 2014 - December 2018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0.92899</cdr:y>
    </cdr:from>
    <cdr:ext cx="3940866" cy="225522"/>
    <cdr:sp macro="" textlink="'23'!$A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990837"/>
          <a:ext cx="3940866" cy="2255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October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0.82056</cdr:x>
      <cdr:y>0.1568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4" y="28575"/>
          <a:ext cx="445770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commercial propane inventories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0.92857</cdr:x>
      <cdr:y>0.90237</cdr:y>
    </cdr:from>
    <cdr:to>
      <cdr:x>0.99831</cdr:x>
      <cdr:y>0.99268</cdr:y>
    </cdr:to>
    <cdr:pic>
      <cdr:nvPicPr>
        <cdr:cNvPr id="5" name="Picture 4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05126"/>
          <a:ext cx="381273" cy="290755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0.00174</cdr:x>
      <cdr:y>0.8432</cdr:y>
    </cdr:from>
    <cdr:to>
      <cdr:x>0.5122</cdr:x>
      <cdr:y>0.91716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9526" y="2714625"/>
          <a:ext cx="2790824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Note: Propane</a:t>
          </a:r>
          <a:r>
            <a:rPr lang="en-US" sz="1000" baseline="0">
              <a:latin typeface="Arial" panose="020B0604020202020204" pitchFamily="34" charset="0"/>
              <a:cs typeface="Arial" panose="020B0604020202020204" pitchFamily="34" charset="0"/>
            </a:rPr>
            <a:t> includes refinery propylene.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5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3</xdr:row>
      <xdr:rowOff>133350</xdr:rowOff>
    </xdr:from>
    <xdr:to>
      <xdr:col>8</xdr:col>
      <xdr:colOff>528638</xdr:colOff>
      <xdr:row>20</xdr:row>
      <xdr:rowOff>95278</xdr:rowOff>
    </xdr:to>
    <xdr:grpSp>
      <xdr:nvGrpSpPr>
        <xdr:cNvPr id="8" name="Group 1"/>
        <xdr:cNvGrpSpPr/>
      </xdr:nvGrpSpPr>
      <xdr:grpSpPr>
        <a:xfrm>
          <a:off x="590550" y="714375"/>
          <a:ext cx="5595938" cy="3200428"/>
          <a:chOff x="590550" y="714375"/>
          <a:chExt cx="5595938" cy="3200428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386088" y="714375"/>
          <a:ext cx="2800400" cy="320040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590550" y="714402"/>
          <a:ext cx="2800400" cy="320040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29">
        <xdr:nvSpPr>
          <xdr:cNvPr id="6" name="TextBox 1"/>
          <xdr:cNvSpPr txBox="1"/>
        </xdr:nvSpPr>
        <xdr:spPr>
          <a:xfrm>
            <a:off x="609600" y="3657600"/>
            <a:ext cx="369570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EA9D60EF-36B2-4AC8-8683-561EACF51A2A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October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91201" y="36099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60.xml><?xml version="1.0" encoding="utf-8"?>
<c:userShapes xmlns:c="http://schemas.openxmlformats.org/drawingml/2006/chart">
  <cdr:relSizeAnchor xmlns:cdr="http://schemas.openxmlformats.org/drawingml/2006/chartDrawing">
    <cdr:from>
      <cdr:x>0.03958</cdr:x>
      <cdr:y>3.12461E-7</cdr:y>
    </cdr:from>
    <cdr:to>
      <cdr:x>1</cdr:x>
      <cdr:y>0.15774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1"/>
          <a:ext cx="2634624" cy="5048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 feet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0.11736</cdr:x>
      <cdr:y>0.12798</cdr:y>
    </cdr:from>
    <cdr:to>
      <cdr:x>0.6166</cdr:x>
      <cdr:y>0.28571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28655" y="409587"/>
          <a:ext cx="1398072" cy="50481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0" tIns="9144" rIns="9144" bIns="27432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U.S. non-Gulf of Mexico </a:t>
          </a:r>
        </a:p>
        <a:p xmlns:a="http://schemas.openxmlformats.org/drawingml/2006/main">
          <a:r>
            <a:rPr lang="en-US" sz="900" b="1" baseline="0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U.S. Gulf of Mexico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0.66157</cdr:x>
      <cdr:y>0.11905</cdr:y>
    </cdr:from>
    <cdr:to>
      <cdr:x>0.90138</cdr:x>
      <cdr:y>0.1875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52662" y="381000"/>
          <a:ext cx="671563" cy="2190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6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0.13352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2859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marketed natural gas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6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3</xdr:row>
      <xdr:rowOff>19050</xdr:rowOff>
    </xdr:from>
    <xdr:to>
      <xdr:col>9</xdr:col>
      <xdr:colOff>295275</xdr:colOff>
      <xdr:row>19</xdr:row>
      <xdr:rowOff>185580</xdr:rowOff>
    </xdr:to>
    <xdr:grpSp>
      <xdr:nvGrpSpPr>
        <xdr:cNvPr id="6" name="Group 1"/>
        <xdr:cNvGrpSpPr/>
      </xdr:nvGrpSpPr>
      <xdr:grpSpPr>
        <a:xfrm>
          <a:off x="657225" y="600075"/>
          <a:ext cx="5495925" cy="3214530"/>
          <a:chOff x="628650" y="600075"/>
          <a:chExt cx="5495925" cy="321453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381375" y="6000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5" name="Chart 1"/>
          <xdr:cNvGraphicFramePr>
            <a:graphicFrameLocks/>
          </xdr:cNvGraphicFramePr>
        </xdr:nvGraphicFramePr>
        <xdr:xfrm>
          <a:off x="647700" y="6000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1">
        <xdr:nvSpPr>
          <xdr:cNvPr id="7" name="TextBox 1"/>
          <xdr:cNvSpPr txBox="1"/>
        </xdr:nvSpPr>
        <xdr:spPr>
          <a:xfrm>
            <a:off x="628650" y="3581400"/>
            <a:ext cx="340995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07026D1A-8D92-4C4E-827B-340ABE517855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October 2019</a:t>
            </a:fld>
            <a:endParaRPr lang="en-US" sz="1100"/>
          </a:p>
        </xdr:txBody>
      </xdr:sp>
      <xdr:pic>
        <xdr:nvPicPr>
          <xdr:cNvPr id="3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34051" y="34861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63.xml><?xml version="1.0" encoding="utf-8"?>
<c:userShapes xmlns:c="http://schemas.openxmlformats.org/drawingml/2006/chart">
  <cdr:relSizeAnchor xmlns:cdr="http://schemas.openxmlformats.org/drawingml/2006/chartDrawing">
    <cdr:from>
      <cdr:x>0.0118</cdr:x>
      <cdr:y>0</cdr:y>
    </cdr:from>
    <cdr:to>
      <cdr:x>0.97222</cdr:x>
      <cdr:y>0.14205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2376" y="0"/>
          <a:ext cx="2634624" cy="45461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0.54513</cdr:x>
      <cdr:y>0.53571</cdr:y>
    </cdr:from>
    <cdr:to>
      <cdr:x>0.91319</cdr:x>
      <cdr:y>0.83036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1495414" y="1714500"/>
          <a:ext cx="1009662" cy="94297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 baseline="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industrial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electric power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residential and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commercial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bg1">
                  <a:lumMod val="6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other</a:t>
          </a:r>
          <a:endParaRPr lang="en-US" sz="900">
            <a:solidFill>
              <a:schemeClr val="bg1">
                <a:lumMod val="6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0.68056</cdr:x>
      <cdr:y>0.13988</cdr:y>
    </cdr:from>
    <cdr:to>
      <cdr:x>0.90278</cdr:x>
      <cdr:y>0.2249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66912" y="447675"/>
          <a:ext cx="609594" cy="27209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64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natural gas consumption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 per day </a:t>
          </a:r>
          <a:endParaRPr lang="en-US" sz="1100"/>
        </a:p>
      </cdr:txBody>
    </cdr:sp>
  </cdr:relSizeAnchor>
</c:userShapes>
</file>

<file path=xl/drawings/drawing6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3</xdr:row>
      <xdr:rowOff>114300</xdr:rowOff>
    </xdr:from>
    <xdr:to>
      <xdr:col>10</xdr:col>
      <xdr:colOff>58067</xdr:colOff>
      <xdr:row>23</xdr:row>
      <xdr:rowOff>95729</xdr:rowOff>
    </xdr:to>
    <xdr:grpSp>
      <xdr:nvGrpSpPr>
        <xdr:cNvPr id="2" name="Group 1"/>
        <xdr:cNvGrpSpPr/>
      </xdr:nvGrpSpPr>
      <xdr:grpSpPr>
        <a:xfrm>
          <a:off x="676275" y="638175"/>
          <a:ext cx="5477792" cy="3219929"/>
          <a:chOff x="676275" y="638175"/>
          <a:chExt cx="5477792" cy="3219929"/>
        </a:xfrm>
      </xdr:grpSpPr>
      <xdr:graphicFrame macro="">
        <xdr:nvGraphicFramePr>
          <xdr:cNvPr id="6" name="Chart 2"/>
          <xdr:cNvGraphicFramePr>
            <a:graphicFrameLocks/>
          </xdr:cNvGraphicFramePr>
        </xdr:nvGraphicFramePr>
        <xdr:xfrm>
          <a:off x="676275" y="2725158"/>
          <a:ext cx="5477792" cy="113294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5" name="Chart 1"/>
          <xdr:cNvGraphicFramePr>
            <a:graphicFrameLocks/>
          </xdr:cNvGraphicFramePr>
        </xdr:nvGraphicFramePr>
        <xdr:xfrm>
          <a:off x="676275" y="638175"/>
          <a:ext cx="5477792" cy="208462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4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62626" y="35528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66.xml><?xml version="1.0" encoding="utf-8"?>
<c:userShapes xmlns:c="http://schemas.openxmlformats.org/drawingml/2006/chart">
  <cdr:relSizeAnchor xmlns:cdr="http://schemas.openxmlformats.org/drawingml/2006/chartDrawing">
    <cdr:from>
      <cdr:x>0.07825</cdr:x>
      <cdr:y>0.00841</cdr:y>
    </cdr:from>
    <cdr:to>
      <cdr:x>0.38602</cdr:x>
      <cdr:y>0.7978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28625" y="9525"/>
          <a:ext cx="1685919" cy="89434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4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net storage builds</a:t>
          </a:r>
        </a:p>
        <a:p xmlns:a="http://schemas.openxmlformats.org/drawingml/2006/main">
          <a:endParaRPr lang="en-US" sz="900" b="1" baseline="0">
            <a:solidFill>
              <a:schemeClr val="accent4">
                <a:lumMod val="7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4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endParaRPr lang="en-US" sz="900" b="1" baseline="0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 baseline="0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net storage withdrawals</a:t>
          </a: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 baseline="0">
              <a:solidFill>
                <a:schemeClr val="accent1"/>
              </a:solidFill>
              <a:effectLst/>
              <a:latin typeface="+mn-lt"/>
              <a:ea typeface="+mn-ea"/>
              <a:cs typeface="+mn-cs"/>
            </a:rPr>
            <a:t>production</a:t>
          </a:r>
          <a:endParaRPr lang="en-US" sz="1000">
            <a:solidFill>
              <a:schemeClr val="accent1"/>
            </a:solidFill>
            <a:effectLst/>
          </a:endParaRPr>
        </a:p>
        <a:p xmlns:a="http://schemas.openxmlformats.org/drawingml/2006/main">
          <a:endParaRPr lang="en-US" sz="1000" b="1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0.00174</cdr:x>
      <cdr:y>0.78598</cdr:y>
    </cdr:from>
    <cdr:to>
      <cdr:x>0.56338</cdr:x>
      <cdr:y>1</cdr:y>
    </cdr:to>
    <cdr:sp macro="" textlink="'26'!$B$58">
      <cdr:nvSpPr>
        <cdr:cNvPr id="3" name="TextBox 2"/>
        <cdr:cNvSpPr txBox="1"/>
      </cdr:nvSpPr>
      <cdr:spPr>
        <a:xfrm xmlns:a="http://schemas.openxmlformats.org/drawingml/2006/main">
          <a:off x="9545" y="898375"/>
          <a:ext cx="3076547" cy="2446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B7D5A157-489E-4DBC-9CF3-7826C74C8CA9}" type="TxLink">
            <a:rPr lang="en-US" sz="1000" b="0" i="0" u="none" strike="noStrike">
              <a:solidFill>
                <a:srgbClr val="000000"/>
              </a:solidFill>
              <a:latin typeface="Arial"/>
              <a:cs typeface="Arial"/>
            </a:rPr>
            <a:pPr/>
            <a:t>Source: Short-Term Energy Outlook, October 2019</a:t>
          </a:fld>
          <a:endParaRPr lang="en-US" sz="1100"/>
        </a:p>
      </cdr:txBody>
    </cdr:sp>
  </cdr:relSizeAnchor>
</c:userShapes>
</file>

<file path=xl/drawings/drawing67.xml><?xml version="1.0" encoding="utf-8"?>
<c:userShapes xmlns:c="http://schemas.openxmlformats.org/drawingml/2006/chart">
  <cdr:relSizeAnchor xmlns:cdr="http://schemas.openxmlformats.org/drawingml/2006/chartDrawing">
    <cdr:from>
      <cdr:x>0.02038</cdr:x>
      <cdr:y>0</cdr:y>
    </cdr:from>
    <cdr:to>
      <cdr:x>0.82094</cdr:x>
      <cdr:y>0.19928</cdr:y>
    </cdr:to>
    <cdr:sp macro="" textlink="">
      <cdr:nvSpPr>
        <cdr:cNvPr id="5" name="TextBox 4"/>
        <cdr:cNvSpPr txBox="1"/>
      </cdr:nvSpPr>
      <cdr:spPr bwMode="auto">
        <a:xfrm xmlns:a="http://schemas.openxmlformats.org/drawingml/2006/main">
          <a:off x="111637" y="0"/>
          <a:ext cx="4385302" cy="4191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none" lIns="0" tIns="0" rIns="0" rtlCol="0">
          <a:prstTxWarp prst="textNoShape">
            <a:avLst/>
          </a:prstTxWarp>
        </a:bodyPr>
        <a:lstStyle xmlns:a="http://schemas.openxmlformats.org/drawingml/2006/main"/>
        <a:p xmlns:a="http://schemas.openxmlformats.org/drawingml/2006/main">
          <a:pPr eaLnBrk="0" hangingPunct="0"/>
          <a:r>
            <a:rPr lang="en-US" sz="1000" b="1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U.S. natural gas</a:t>
          </a:r>
          <a:r>
            <a:rPr lang="en-US" sz="1000" b="1" i="0" baseline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 </a:t>
          </a:r>
          <a:r>
            <a:rPr lang="en-US" sz="1000" b="1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production, consumption, and net imports</a:t>
          </a:r>
        </a:p>
        <a:p xmlns:a="http://schemas.openxmlformats.org/drawingml/2006/main">
          <a:pPr eaLnBrk="0" hangingPunct="0"/>
          <a:r>
            <a:rPr lang="en-US" sz="1000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billion cubic feet per day </a:t>
          </a:r>
        </a:p>
      </cdr:txBody>
    </cdr:sp>
  </cdr:relSizeAnchor>
  <cdr:relSizeAnchor xmlns:cdr="http://schemas.openxmlformats.org/drawingml/2006/chartDrawing">
    <cdr:from>
      <cdr:x>0.0939</cdr:x>
      <cdr:y>0.15078</cdr:y>
    </cdr:from>
    <cdr:to>
      <cdr:x>0.47992</cdr:x>
      <cdr:y>0.7859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14350" y="314325"/>
          <a:ext cx="2114552" cy="13239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 baseline="0">
              <a:solidFill>
                <a:schemeClr val="accent6"/>
              </a:solidFill>
              <a:latin typeface="Arial" panose="020B0604020202020204" pitchFamily="34" charset="0"/>
              <a:cs typeface="Arial" panose="020B0604020202020204" pitchFamily="34" charset="0"/>
            </a:rPr>
            <a:t>consumption</a:t>
          </a: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production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 b="1" baseline="0">
            <a:solidFill>
              <a:schemeClr val="accent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trade (imports minus exports)</a:t>
          </a:r>
          <a:endParaRPr lang="en-US" sz="10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6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3</xdr:row>
      <xdr:rowOff>76200</xdr:rowOff>
    </xdr:from>
    <xdr:to>
      <xdr:col>10</xdr:col>
      <xdr:colOff>133350</xdr:colOff>
      <xdr:row>20</xdr:row>
      <xdr:rowOff>38100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9.xml><?xml version="1.0" encoding="utf-8"?>
<c:userShapes xmlns:c="http://schemas.openxmlformats.org/drawingml/2006/chart">
  <cdr:relSizeAnchor xmlns:cdr="http://schemas.openxmlformats.org/drawingml/2006/chartDrawing">
    <cdr:from>
      <cdr:x>0.00347</cdr:x>
      <cdr:y>0.00298</cdr:y>
    </cdr:from>
    <cdr:to>
      <cdr:x>0.82986</cdr:x>
      <cdr:y>0.14286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9038" y="9537"/>
          <a:ext cx="4533912" cy="44766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Annual natural gas trade</a:t>
          </a:r>
        </a:p>
        <a:p xmlns:a="http://schemas.openxmlformats.org/drawingml/2006/main">
          <a:r>
            <a:rPr lang="en-US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billion cubic feet</a:t>
          </a:r>
          <a:r>
            <a:rPr lang="en-US" sz="100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per day </a:t>
          </a:r>
        </a:p>
      </cdr:txBody>
    </cdr:sp>
  </cdr:relSizeAnchor>
  <cdr:relSizeAnchor xmlns:cdr="http://schemas.openxmlformats.org/drawingml/2006/chartDrawing">
    <cdr:from>
      <cdr:x>0.83333</cdr:x>
      <cdr:y>0.14881</cdr:y>
    </cdr:from>
    <cdr:to>
      <cdr:x>1</cdr:x>
      <cdr:y>0.43452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638675" y="47625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0.80382</cdr:x>
      <cdr:y>0.16667</cdr:y>
    </cdr:from>
    <cdr:to>
      <cdr:x>0.98437</cdr:x>
      <cdr:y>0.81845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410078" y="533415"/>
          <a:ext cx="990570" cy="208595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gross imports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  </a:t>
          </a:r>
          <a:r>
            <a:rPr lang="en-US" sz="1000" b="0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as liquefied</a:t>
          </a:r>
          <a:r>
            <a:rPr lang="en-US" sz="1000" b="1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r>
            <a:rPr lang="en-US" sz="1000" b="0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 natural gas</a:t>
          </a:r>
        </a:p>
        <a:p xmlns:a="http://schemas.openxmlformats.org/drawingml/2006/main">
          <a:r>
            <a:rPr lang="en-US" sz="1000" b="0" baseline="0">
              <a:solidFill>
                <a:schemeClr val="accent1">
                  <a:lumMod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0" baseline="0">
              <a:solidFill>
                <a:schemeClr val="accent5">
                  <a:lumMod val="7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by pipeline</a:t>
          </a:r>
          <a:endParaRPr lang="en-US" sz="1000" b="0">
            <a:solidFill>
              <a:schemeClr val="accent5">
                <a:lumMod val="7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bg1">
                  <a:lumMod val="6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trade</a:t>
          </a:r>
          <a:endParaRPr lang="en-US" sz="1000">
            <a:solidFill>
              <a:schemeClr val="bg1">
                <a:lumMod val="6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gross exports</a:t>
          </a:r>
        </a:p>
        <a:p xmlns:a="http://schemas.openxmlformats.org/drawingml/2006/main">
          <a:r>
            <a:rPr lang="en-US" sz="10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 </a:t>
          </a:r>
          <a:r>
            <a:rPr lang="en-US" sz="1000" b="0" baseline="0">
              <a:solidFill>
                <a:schemeClr val="accent1">
                  <a:lumMod val="7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by pipeline</a:t>
          </a:r>
          <a:endParaRPr lang="en-US" sz="1000">
            <a:solidFill>
              <a:schemeClr val="accent1">
                <a:lumMod val="7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 baseline="0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0">
              <a:solidFill>
                <a:schemeClr val="accent1">
                  <a:lumMod val="60000"/>
                  <a:lumOff val="4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as liquefied </a:t>
          </a:r>
          <a:endParaRPr lang="en-US" sz="1000" b="0">
            <a:solidFill>
              <a:schemeClr val="accent1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0">
              <a:solidFill>
                <a:schemeClr val="accent1">
                  <a:lumMod val="60000"/>
                  <a:lumOff val="4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natural gas</a:t>
          </a:r>
          <a:endParaRPr lang="en-US" sz="1000">
            <a:solidFill>
              <a:schemeClr val="accent1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5">
                <a:lumMod val="40000"/>
                <a:lumOff val="60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100" b="1" baseline="0">
            <a:effectLst/>
            <a:latin typeface="+mn-lt"/>
            <a:ea typeface="+mn-ea"/>
            <a:cs typeface="+mn-cs"/>
          </a:endParaRPr>
        </a:p>
        <a:p xmlns:a="http://schemas.openxmlformats.org/drawingml/2006/main">
          <a:endParaRPr lang="en-US" sz="1000" b="1">
            <a:solidFill>
              <a:schemeClr val="accent5">
                <a:lumMod val="40000"/>
                <a:lumOff val="6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aseline="0"/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0.59201</cdr:x>
      <cdr:y>0.12798</cdr:y>
    </cdr:from>
    <cdr:to>
      <cdr:x>0.75868</cdr:x>
      <cdr:y>0.19345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3248025" y="409575"/>
          <a:ext cx="914400" cy="209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0.00347</cdr:x>
      <cdr:y>0.92262</cdr:y>
    </cdr:from>
    <cdr:to>
      <cdr:x>0.5868</cdr:x>
      <cdr:y>1</cdr:y>
    </cdr:to>
    <cdr:sp macro="" textlink="'27'!$B$32">
      <cdr:nvSpPr>
        <cdr:cNvPr id="6" name="TextBox 5"/>
        <cdr:cNvSpPr txBox="1"/>
      </cdr:nvSpPr>
      <cdr:spPr>
        <a:xfrm xmlns:a="http://schemas.openxmlformats.org/drawingml/2006/main">
          <a:off x="19053" y="2952753"/>
          <a:ext cx="3200382" cy="24764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661BD95C-C14F-4174-9EC0-194A9A1256BC}" type="TxLink">
            <a:rPr lang="en-US" sz="1000" b="0" i="0" u="none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pPr/>
            <a:t>Source: Short-Term Energy Outlook, October 2019</a:t>
          </a:fld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0.92882</cdr:x>
      <cdr:y>0.90179</cdr:y>
    </cdr:from>
    <cdr:to>
      <cdr:x>0.99831</cdr:x>
      <cdr:y>0.99264</cdr:y>
    </cdr:to>
    <cdr:pic>
      <cdr:nvPicPr>
        <cdr:cNvPr id="7" name="Picture 6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95876" y="288607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7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114300</xdr:rowOff>
    </xdr:from>
    <xdr:to>
      <xdr:col>10</xdr:col>
      <xdr:colOff>19050</xdr:colOff>
      <xdr:row>23</xdr:row>
      <xdr:rowOff>38100</xdr:rowOff>
    </xdr:to>
    <xdr:grpSp>
      <xdr:nvGrpSpPr>
        <xdr:cNvPr id="7" name="Group 1"/>
        <xdr:cNvGrpSpPr/>
      </xdr:nvGrpSpPr>
      <xdr:grpSpPr>
        <a:xfrm>
          <a:off x="628650" y="638175"/>
          <a:ext cx="5486400" cy="3162300"/>
          <a:chOff x="628650" y="638175"/>
          <a:chExt cx="5486400" cy="3162300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628650" y="2428875"/>
          <a:ext cx="5486400" cy="13716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28650" y="638175"/>
          <a:ext cx="5486400" cy="18288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6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24526" y="34861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71.xml><?xml version="1.0" encoding="utf-8"?>
<c:userShapes xmlns:c="http://schemas.openxmlformats.org/drawingml/2006/chart">
  <cdr:absSizeAnchor xmlns:cdr="http://schemas.openxmlformats.org/drawingml/2006/chartDrawing">
    <cdr:from>
      <cdr:x>0</cdr:x>
      <cdr:y>0.83333</cdr:y>
    </cdr:from>
    <cdr:ext cx="4249113" cy="228599"/>
    <cdr:sp macro="" textlink="'28'!$A$113">
      <cdr:nvSpPr>
        <cdr:cNvPr id="5" name="TextBox 4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1143001"/>
          <a:ext cx="4249113" cy="2285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0A84FE8D-E011-4434-80C7-5034634BF260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October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0.06424</cdr:x>
      <cdr:y>0.10417</cdr:y>
    </cdr:from>
    <cdr:to>
      <cdr:x>0.2309</cdr:x>
      <cdr:y>0.77083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52425" y="142875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0.00926</cdr:x>
      <cdr:y>0.03704</cdr:y>
    </cdr:from>
    <cdr:to>
      <cdr:x>0.77662</cdr:x>
      <cdr:y>0.16898</cdr:y>
    </cdr:to>
    <cdr:sp macro="" textlink="'28'!$A$115">
      <cdr:nvSpPr>
        <cdr:cNvPr id="6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0800" y="50800"/>
          <a:ext cx="4210050" cy="1809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fld id="{89FB87FC-49ED-4BD8-85BF-135B333DDEF9}" type="TxLink">
            <a:rPr lang="en-US" sz="1000" b="1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Percent deviation from 2014 - 2018 average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relSizeAnchor>
</c:userShapes>
</file>

<file path=xl/drawings/drawing72.xml><?xml version="1.0" encoding="utf-8"?>
<c:userShapes xmlns:c="http://schemas.openxmlformats.org/drawingml/2006/chart">
  <cdr:relSizeAnchor xmlns:cdr="http://schemas.openxmlformats.org/drawingml/2006/chartDrawing">
    <cdr:from>
      <cdr:x>0.02038</cdr:x>
      <cdr:y>0</cdr:y>
    </cdr:from>
    <cdr:to>
      <cdr:x>0.82094</cdr:x>
      <cdr:y>0.22917</cdr:y>
    </cdr:to>
    <cdr:sp macro="" textlink="">
      <cdr:nvSpPr>
        <cdr:cNvPr id="5" name="TextBox 4"/>
        <cdr:cNvSpPr txBox="1"/>
      </cdr:nvSpPr>
      <cdr:spPr bwMode="auto">
        <a:xfrm xmlns:a="http://schemas.openxmlformats.org/drawingml/2006/main">
          <a:off x="111637" y="0"/>
          <a:ext cx="4385302" cy="4191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none" lIns="0" tIns="0" rIns="0" rtlCol="0">
          <a:prstTxWarp prst="textNoShape">
            <a:avLst/>
          </a:prstTxWarp>
        </a:bodyPr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working natural gas in storage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0.09912</cdr:x>
      <cdr:y>0.2</cdr:y>
    </cdr:from>
    <cdr:to>
      <cdr:x>0.273</cdr:x>
      <cdr:y>0.33333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42959" y="365760"/>
          <a:ext cx="952478" cy="24384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storage level</a:t>
          </a:r>
          <a:endParaRPr lang="en-US" sz="900" baseline="0">
            <a:solidFill>
              <a:schemeClr val="accent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aseline="0"/>
        </a:p>
        <a:p xmlns:a="http://schemas.openxmlformats.org/drawingml/2006/main">
          <a:endParaRPr lang="en-US" sz="1100" baseline="0"/>
        </a:p>
      </cdr:txBody>
    </cdr:sp>
  </cdr:relSizeAnchor>
  <cdr:relSizeAnchor xmlns:cdr="http://schemas.openxmlformats.org/drawingml/2006/chartDrawing">
    <cdr:from>
      <cdr:x>0.77219</cdr:x>
      <cdr:y>0.21875</cdr:y>
    </cdr:from>
    <cdr:to>
      <cdr:x>0.93911</cdr:x>
      <cdr:y>0.34375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236558" y="400050"/>
          <a:ext cx="915790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forecast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0.09622</cdr:x>
      <cdr:y>0.76736</cdr:y>
    </cdr:from>
    <cdr:to>
      <cdr:x>0.69747</cdr:x>
      <cdr:y>0.90254</cdr:y>
    </cdr:to>
    <cdr:sp macro="" textlink="'28'!$A$116">
      <cdr:nvSpPr>
        <cdr:cNvPr id="6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27050" y="1403350"/>
          <a:ext cx="3293552" cy="247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fld id="{550DD885-93EA-42DF-B0E8-6FD87EAB6F85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 algn="l"/>
            <a:t>monthly range from January 2014 - December 2018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relSizeAnchor>
</c:userShapes>
</file>

<file path=xl/drawings/drawing7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104721</xdr:rowOff>
    </xdr:from>
    <xdr:to>
      <xdr:col>9</xdr:col>
      <xdr:colOff>219075</xdr:colOff>
      <xdr:row>20</xdr:row>
      <xdr:rowOff>66621</xdr:rowOff>
    </xdr:to>
    <xdr:grpSp>
      <xdr:nvGrpSpPr>
        <xdr:cNvPr id="8" name="Group 1"/>
        <xdr:cNvGrpSpPr/>
      </xdr:nvGrpSpPr>
      <xdr:grpSpPr>
        <a:xfrm>
          <a:off x="628650" y="685746"/>
          <a:ext cx="5448300" cy="3200400"/>
          <a:chOff x="628650" y="685746"/>
          <a:chExt cx="5448300" cy="3200400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352603" y="685800"/>
          <a:ext cx="2724347" cy="318627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37848" y="685746"/>
          <a:ext cx="2724347" cy="318627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0">
        <xdr:nvSpPr>
          <xdr:cNvPr id="6" name="TextBox 2"/>
          <xdr:cNvSpPr txBox="1"/>
        </xdr:nvSpPr>
        <xdr:spPr>
          <a:xfrm>
            <a:off x="628650" y="3653970"/>
            <a:ext cx="3409950" cy="2321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7EF8E3B6-523F-4EE3-9E3C-B987A9D55CCB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October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86426" y="35718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74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0.14947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7830" y="0"/>
          <a:ext cx="2616517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0.13992</cdr:x>
      <cdr:y>0.55304</cdr:y>
    </cdr:from>
    <cdr:to>
      <cdr:x>0.50004</cdr:x>
      <cdr:y>0.84599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81191" y="1762125"/>
          <a:ext cx="981081" cy="9334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45720" rIns="45720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Western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region</a:t>
          </a:r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Appalachian </a:t>
          </a: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region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Interior region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 b="1" baseline="0">
            <a:solidFill>
              <a:schemeClr val="accent5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0.60417</cdr:x>
      <cdr:y>0.11837</cdr:y>
    </cdr:from>
    <cdr:to>
      <cdr:x>0.93403</cdr:x>
      <cdr:y>0.22786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657350" y="381000"/>
          <a:ext cx="904875" cy="3524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75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0.13393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286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coal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7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561975</xdr:colOff>
      <xdr:row>3</xdr:row>
      <xdr:rowOff>95195</xdr:rowOff>
    </xdr:from>
    <xdr:to>
      <xdr:col>9</xdr:col>
      <xdr:colOff>180842</xdr:colOff>
      <xdr:row>20</xdr:row>
      <xdr:rowOff>57150</xdr:rowOff>
    </xdr:to>
    <xdr:grpSp>
      <xdr:nvGrpSpPr>
        <xdr:cNvPr id="5" name="Group 1"/>
        <xdr:cNvGrpSpPr/>
      </xdr:nvGrpSpPr>
      <xdr:grpSpPr>
        <a:xfrm>
          <a:off x="561975" y="676220"/>
          <a:ext cx="5476742" cy="3200455"/>
          <a:chOff x="561975" y="676220"/>
          <a:chExt cx="5476742" cy="3200455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295517" y="6762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561975" y="67622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0">
        <xdr:nvSpPr>
          <xdr:cNvPr id="6" name="TextBox 1"/>
          <xdr:cNvSpPr txBox="1"/>
        </xdr:nvSpPr>
        <xdr:spPr>
          <a:xfrm>
            <a:off x="571499" y="3619500"/>
            <a:ext cx="3629026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1841C7F4-3BAC-400D-AFCA-3C11C35CF51F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October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48326" y="35718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77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0.21307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0"/>
          <a:ext cx="2634624" cy="685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0.23269</cdr:x>
      <cdr:y>0.53274</cdr:y>
    </cdr:from>
    <cdr:to>
      <cdr:x>0.60422</cdr:x>
      <cdr:y>0.78572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638308" y="1704975"/>
          <a:ext cx="1019175" cy="80964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electric power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retail and </a:t>
          </a: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 industry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coke plants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900" b="1" baseline="0">
            <a:solidFill>
              <a:schemeClr val="accent5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0.60069</cdr:x>
      <cdr:y>0.12798</cdr:y>
    </cdr:from>
    <cdr:to>
      <cdr:x>1</cdr:x>
      <cdr:y>0.24107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647813" y="409575"/>
          <a:ext cx="1095387" cy="3619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78.xml><?xml version="1.0" encoding="utf-8"?>
<c:userShapes xmlns:c="http://schemas.openxmlformats.org/drawingml/2006/chart">
  <cdr:relSizeAnchor xmlns:cdr="http://schemas.openxmlformats.org/drawingml/2006/chartDrawing">
    <cdr:from>
      <cdr:x>0.01215</cdr:x>
      <cdr:y>3.12461E-7</cdr:y>
    </cdr:from>
    <cdr:to>
      <cdr:x>0.95139</cdr:x>
      <cdr:y>0.12799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4682" y="1"/>
          <a:ext cx="2681026" cy="40963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coal consumption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100"/>
        </a:p>
      </cdr:txBody>
    </cdr:sp>
  </cdr:relSizeAnchor>
</c:userShapes>
</file>

<file path=xl/drawings/drawing7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3</xdr:row>
      <xdr:rowOff>76200</xdr:rowOff>
    </xdr:from>
    <xdr:to>
      <xdr:col>9</xdr:col>
      <xdr:colOff>581025</xdr:colOff>
      <xdr:row>23</xdr:row>
      <xdr:rowOff>57150</xdr:rowOff>
    </xdr:to>
    <xdr:graphicFrame macro="">
      <xdr:nvGraphicFramePr>
        <xdr:cNvPr id="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0.xml><?xml version="1.0" encoding="utf-8"?>
<c:userShapes xmlns:c="http://schemas.openxmlformats.org/drawingml/2006/chart">
  <cdr:relSizeAnchor xmlns:cdr="http://schemas.openxmlformats.org/drawingml/2006/chartDrawing">
    <cdr:from>
      <cdr:x>0.00523</cdr:x>
      <cdr:y>0.00888</cdr:y>
    </cdr:from>
    <cdr:to>
      <cdr:x>0.82056</cdr:x>
      <cdr:y>0.1568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4" y="28575"/>
          <a:ext cx="445770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electric power coal inventories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0.07665</cdr:x>
      <cdr:y>0.21302</cdr:y>
    </cdr:from>
    <cdr:to>
      <cdr:x>0.53484</cdr:x>
      <cdr:y>0.27811</cdr:y>
    </cdr:to>
    <cdr:sp macro="" textlink="#REF!">
      <cdr:nvSpPr>
        <cdr:cNvPr id="7" name="TextBox 6"/>
        <cdr:cNvSpPr txBox="1"/>
      </cdr:nvSpPr>
      <cdr:spPr>
        <a:xfrm xmlns:a="http://schemas.openxmlformats.org/drawingml/2006/main">
          <a:off x="419099" y="685800"/>
          <a:ext cx="2505077" cy="20954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31B90787-F81C-4CEC-943F-C5BA552BF3AA}" type="TxLink">
            <a:rPr lang="en-US" sz="900" b="0" i="0" u="none" strike="noStrike"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pPr/>
            <a:t>monthly range from January 2014 - December 2018</a:t>
          </a:fld>
          <a:endParaRPr lang="en-US" sz="11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0.92857</cdr:x>
      <cdr:y>0.90533</cdr:y>
    </cdr:from>
    <cdr:to>
      <cdr:x>0.99831</cdr:x>
      <cdr:y>0.99564</cdr:y>
    </cdr:to>
    <cdr:pic>
      <cdr:nvPicPr>
        <cdr:cNvPr id="8" name="Picture 7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14651"/>
          <a:ext cx="381273" cy="290755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0.0122</cdr:x>
      <cdr:y>0.92899</cdr:y>
    </cdr:from>
    <cdr:to>
      <cdr:x>0.55052</cdr:x>
      <cdr:y>0.98225</cdr:y>
    </cdr:to>
    <cdr:sp macro="" textlink="'31'!$A$113">
      <cdr:nvSpPr>
        <cdr:cNvPr id="3" name="TextBox 2"/>
        <cdr:cNvSpPr txBox="1"/>
      </cdr:nvSpPr>
      <cdr:spPr>
        <a:xfrm xmlns:a="http://schemas.openxmlformats.org/drawingml/2006/main">
          <a:off x="66675" y="2990850"/>
          <a:ext cx="2943225" cy="1714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C786E94E-84F4-42BB-8DDC-67784566A70B}" type="TxLink">
            <a:rPr lang="en-US" sz="900" b="0" i="0" u="none" strike="noStrike">
              <a:solidFill>
                <a:srgbClr val="000000"/>
              </a:solidFill>
              <a:latin typeface="Arial"/>
              <a:cs typeface="Arial"/>
            </a:rPr>
            <a:pPr/>
            <a:t>Source: Short-Term Energy Outlook, October 2019</a:t>
          </a:fld>
          <a:endParaRPr lang="en-US" sz="1100"/>
        </a:p>
      </cdr:txBody>
    </cdr:sp>
  </cdr:relSizeAnchor>
</c:userShapes>
</file>

<file path=xl/drawings/drawing8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561756</xdr:colOff>
      <xdr:row>3</xdr:row>
      <xdr:rowOff>101630</xdr:rowOff>
    </xdr:from>
    <xdr:to>
      <xdr:col>9</xdr:col>
      <xdr:colOff>57399</xdr:colOff>
      <xdr:row>20</xdr:row>
      <xdr:rowOff>47155</xdr:rowOff>
    </xdr:to>
    <xdr:grpSp>
      <xdr:nvGrpSpPr>
        <xdr:cNvPr id="5" name="Group 1"/>
        <xdr:cNvGrpSpPr/>
      </xdr:nvGrpSpPr>
      <xdr:grpSpPr>
        <a:xfrm>
          <a:off x="561756" y="682655"/>
          <a:ext cx="5477343" cy="3184025"/>
          <a:chOff x="561756" y="682655"/>
          <a:chExt cx="5477343" cy="3184025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290885" y="682656"/>
          <a:ext cx="2748214" cy="318402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561756" y="682655"/>
          <a:ext cx="2748214" cy="318402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48326" y="3562351"/>
            <a:ext cx="381273" cy="290755"/>
          </a:xfrm>
          <a:prstGeom prst="rect">
            <a:avLst/>
          </a:prstGeom>
        </xdr:spPr>
      </xdr:pic>
      <xdr:sp macro="" textlink="$A$31">
        <xdr:nvSpPr>
          <xdr:cNvPr id="7" name="TextBox 1"/>
          <xdr:cNvSpPr txBox="1"/>
        </xdr:nvSpPr>
        <xdr:spPr>
          <a:xfrm>
            <a:off x="571749" y="3612943"/>
            <a:ext cx="3495426" cy="23201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5ADE00CA-5CF2-4AE5-AAB3-650035E26A23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October 2019</a:t>
            </a:fld>
            <a:endParaRPr lang="en-US" sz="1100"/>
          </a:p>
        </xdr:txBody>
      </xdr:sp>
    </xdr:grpSp>
    <xdr:clientData/>
  </xdr:twoCellAnchor>
</xdr:wsDr>
</file>

<file path=xl/drawings/drawing82.xml><?xml version="1.0" encoding="utf-8"?>
<c:userShapes xmlns:c="http://schemas.openxmlformats.org/drawingml/2006/chart">
  <cdr:relSizeAnchor xmlns:cdr="http://schemas.openxmlformats.org/drawingml/2006/chartDrawing">
    <cdr:from>
      <cdr:x>0.00516</cdr:x>
      <cdr:y>0</cdr:y>
    </cdr:from>
    <cdr:to>
      <cdr:x>1</cdr:x>
      <cdr:y>0.15195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4537" y="0"/>
          <a:ext cx="2800349" cy="44128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kilowatthours</a:t>
          </a:r>
        </a:p>
      </cdr:txBody>
    </cdr:sp>
  </cdr:relSizeAnchor>
  <cdr:relSizeAnchor xmlns:cdr="http://schemas.openxmlformats.org/drawingml/2006/chartDrawing">
    <cdr:from>
      <cdr:x>0.14656</cdr:x>
      <cdr:y>0.15675</cdr:y>
    </cdr:from>
    <cdr:to>
      <cdr:x>0.55281</cdr:x>
      <cdr:y>0.42877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02778" y="499097"/>
          <a:ext cx="1116462" cy="8661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tIns="9144" rIns="9144" bIns="9144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residential sales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industrial sales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commercial and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transportation sales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direct use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chemeClr val="tx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 baseline="0">
            <a:solidFill>
              <a:schemeClr val="accent5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5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0.68512</cdr:x>
      <cdr:y>0.13556</cdr:y>
    </cdr:from>
    <cdr:to>
      <cdr:x>0.90658</cdr:x>
      <cdr:y>0.21099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85982" y="393669"/>
          <a:ext cx="609601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83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0.14583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446" y="0"/>
          <a:ext cx="2585500" cy="42224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electricity consumption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</a:t>
          </a:r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+mn-cs"/>
            </a:rPr>
            <a:t>kilowatthours</a:t>
          </a:r>
          <a:endParaRPr lang="en-US" sz="1000">
            <a:latin typeface="Arial" panose="020B0604020202020204" pitchFamily="34" charset="0"/>
          </a:endParaRPr>
        </a:p>
      </cdr:txBody>
    </cdr:sp>
  </cdr:relSizeAnchor>
</c:userShapes>
</file>

<file path=xl/drawings/drawing8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4</xdr:row>
      <xdr:rowOff>0</xdr:rowOff>
    </xdr:from>
    <xdr:to>
      <xdr:col>10</xdr:col>
      <xdr:colOff>0</xdr:colOff>
      <xdr:row>23</xdr:row>
      <xdr:rowOff>123825</xdr:rowOff>
    </xdr:to>
    <xdr:grpSp>
      <xdr:nvGrpSpPr>
        <xdr:cNvPr id="6" name="Group 1"/>
        <xdr:cNvGrpSpPr/>
      </xdr:nvGrpSpPr>
      <xdr:grpSpPr>
        <a:xfrm>
          <a:off x="600075" y="685800"/>
          <a:ext cx="5495925" cy="3200400"/>
          <a:chOff x="600075" y="685800"/>
          <a:chExt cx="5495925" cy="3200400"/>
        </a:xfrm>
      </xdr:grpSpPr>
      <xdr:graphicFrame macro="">
        <xdr:nvGraphicFramePr>
          <xdr:cNvPr id="15" name="Chart 2"/>
          <xdr:cNvGraphicFramePr>
            <a:graphicFrameLocks/>
          </xdr:cNvGraphicFramePr>
        </xdr:nvGraphicFramePr>
        <xdr:xfrm>
          <a:off x="3367013" y="685800"/>
          <a:ext cx="2728987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14" name="Chart 1"/>
          <xdr:cNvGraphicFramePr>
            <a:graphicFrameLocks/>
          </xdr:cNvGraphicFramePr>
        </xdr:nvGraphicFramePr>
        <xdr:xfrm>
          <a:off x="609600" y="685800"/>
          <a:ext cx="2756276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124">
        <xdr:nvSpPr>
          <xdr:cNvPr id="4" name="TextBox 1"/>
          <xdr:cNvSpPr txBox="1"/>
        </xdr:nvSpPr>
        <xdr:spPr>
          <a:xfrm>
            <a:off x="600075" y="3648075"/>
            <a:ext cx="396240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678DC02B-9890-47B6-9FC5-14B12198E75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October 2019</a:t>
            </a:fld>
            <a:endParaRPr lang="en-US" sz="1100"/>
          </a:p>
        </xdr:txBody>
      </xdr:sp>
      <xdr:pic>
        <xdr:nvPicPr>
          <xdr:cNvPr id="3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95951" y="35814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85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0.93403</cdr:x>
      <cdr:y>0.1756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2562225" cy="5619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l"/>
          <a:r>
            <a: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Annual growth in residential electricity </a:t>
          </a:r>
        </a:p>
        <a:p xmlns:a="http://schemas.openxmlformats.org/drawingml/2006/main">
          <a:pPr algn="l"/>
          <a:r>
            <a: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prices</a:t>
          </a:r>
        </a:p>
        <a:p xmlns:a="http://schemas.openxmlformats.org/drawingml/2006/main">
          <a:pPr algn="l"/>
          <a:r>
            <a:rPr lang="en-US" sz="10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percent  	     	    </a:t>
          </a:r>
        </a:p>
      </cdr:txBody>
    </cdr:sp>
  </cdr:relSizeAnchor>
  <cdr:relSizeAnchor xmlns:cdr="http://schemas.openxmlformats.org/drawingml/2006/chartDrawing">
    <cdr:from>
      <cdr:x>0.73264</cdr:x>
      <cdr:y>0.1756</cdr:y>
    </cdr:from>
    <cdr:to>
      <cdr:x>0.94792</cdr:x>
      <cdr:y>0.24702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2009775" y="561975"/>
          <a:ext cx="590550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forecast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86.xml><?xml version="1.0" encoding="utf-8"?>
<c:userShapes xmlns:c="http://schemas.openxmlformats.org/drawingml/2006/chart">
  <cdr:relSizeAnchor xmlns:cdr="http://schemas.openxmlformats.org/drawingml/2006/chartDrawing">
    <cdr:from>
      <cdr:x>0.11324</cdr:x>
      <cdr:y>0.53846</cdr:y>
    </cdr:from>
    <cdr:to>
      <cdr:x>0.87456</cdr:x>
      <cdr:y>0.82249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619124" y="1733550"/>
          <a:ext cx="4162425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</c:userShapes>
</file>

<file path=xl/drawings/drawing8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561975</xdr:colOff>
      <xdr:row>3</xdr:row>
      <xdr:rowOff>66675</xdr:rowOff>
    </xdr:from>
    <xdr:to>
      <xdr:col>9</xdr:col>
      <xdr:colOff>569595</xdr:colOff>
      <xdr:row>23</xdr:row>
      <xdr:rowOff>61755</xdr:rowOff>
    </xdr:to>
    <xdr:grpSp>
      <xdr:nvGrpSpPr>
        <xdr:cNvPr id="10" name="Group 1"/>
        <xdr:cNvGrpSpPr/>
      </xdr:nvGrpSpPr>
      <xdr:grpSpPr>
        <a:xfrm>
          <a:off x="561975" y="590550"/>
          <a:ext cx="5494020" cy="3233580"/>
          <a:chOff x="561975" y="590550"/>
          <a:chExt cx="5494020" cy="323358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495675" y="590550"/>
          <a:ext cx="256032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2" name="Chart 1"/>
          <xdr:cNvGraphicFramePr>
            <a:graphicFrameLocks/>
          </xdr:cNvGraphicFramePr>
        </xdr:nvGraphicFramePr>
        <xdr:xfrm>
          <a:off x="571498" y="590550"/>
          <a:ext cx="292608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">
        <xdr:nvSpPr>
          <xdr:cNvPr id="3" name="TextBox 3"/>
          <xdr:cNvSpPr txBox="1"/>
        </xdr:nvSpPr>
        <xdr:spPr>
          <a:xfrm>
            <a:off x="2790824" y="1476376"/>
            <a:ext cx="771525" cy="176212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lang="en-US" sz="900" b="1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cs typeface="Arial" panose="020B0604020202020204" pitchFamily="34" charset="0"/>
              </a:rPr>
              <a:t>coal</a:t>
            </a:r>
          </a:p>
          <a:p>
            <a:endParaRPr lang="en-US" sz="900" b="0">
              <a:latin typeface="Arial" panose="020B0604020202020204" pitchFamily="34" charset="0"/>
              <a:cs typeface="Arial" panose="020B0604020202020204" pitchFamily="34" charset="0"/>
            </a:endParaRPr>
          </a:p>
          <a:p>
            <a:r>
              <a:rPr lang="en-US" sz="900" b="1">
                <a:solidFill>
                  <a:schemeClr val="accent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natural gas</a:t>
            </a:r>
          </a:p>
          <a:p>
            <a:endPara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endParaRPr lang="en-US" sz="900" b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endParaRPr lang="en-US" sz="900" b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endParaRPr lang="en-US" sz="900" b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r>
              <a:rPr lang="en-US" sz="900" b="1">
                <a:solidFill>
                  <a:schemeClr val="accent5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nuclear</a:t>
            </a:r>
          </a:p>
          <a:p>
            <a:r>
              <a:rPr lang="en-US" sz="900" b="1">
                <a:solidFill>
                  <a:schemeClr val="accent3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non-hydro </a:t>
            </a:r>
          </a:p>
          <a:p>
            <a:r>
              <a:rPr lang="en-US" sz="900" b="1">
                <a:solidFill>
                  <a:schemeClr val="accent3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renewables</a:t>
            </a:r>
          </a:p>
          <a:p>
            <a:r>
              <a:rPr lang="en-US" sz="900" b="1">
                <a:solidFill>
                  <a:schemeClr val="accent1">
                    <a:lumMod val="75000"/>
                  </a:schemeClr>
                </a:solidFill>
                <a:latin typeface="Arial" panose="020B0604020202020204" pitchFamily="34" charset="0"/>
                <a:cs typeface="Arial" panose="020B0604020202020204" pitchFamily="34" charset="0"/>
              </a:rPr>
              <a:t>hydropower</a:t>
            </a:r>
          </a:p>
          <a:p>
            <a:r>
              <a:rPr lang="en-US" sz="900" b="1">
                <a:solidFill>
                  <a:schemeClr val="bg1">
                    <a:lumMod val="65000"/>
                  </a:schemeClr>
                </a:solidFill>
                <a:latin typeface="Arial" panose="020B0604020202020204" pitchFamily="34" charset="0"/>
                <a:cs typeface="Arial" panose="020B0604020202020204" pitchFamily="34" charset="0"/>
              </a:rPr>
              <a:t>other</a:t>
            </a:r>
          </a:p>
          <a:p>
            <a:endParaRPr lang="en-US" sz="1100"/>
          </a:p>
        </xdr:txBody>
      </xdr:sp>
      <xdr:sp macro="" textlink="$A$37">
        <xdr:nvSpPr>
          <xdr:cNvPr id="7" name="TextBox 2"/>
          <xdr:cNvSpPr txBox="1"/>
        </xdr:nvSpPr>
        <xdr:spPr>
          <a:xfrm>
            <a:off x="561975" y="3419475"/>
            <a:ext cx="4752583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969EEE60-BAD4-4BC7-8D99-73931B0BAE58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Labels show percentage share of total generation provided by coal and natural gas.</a:t>
            </a:fld>
            <a:endParaRPr lang="en-US" sz="1100"/>
          </a:p>
        </xdr:txBody>
      </xdr:sp>
      <xdr:sp macro="" textlink="$A$36">
        <xdr:nvSpPr>
          <xdr:cNvPr id="8" name="TextBox 1"/>
          <xdr:cNvSpPr txBox="1"/>
        </xdr:nvSpPr>
        <xdr:spPr>
          <a:xfrm>
            <a:off x="590550" y="3590925"/>
            <a:ext cx="348615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CAA26D58-4056-4D41-916B-1E33CC06A91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October 2019</a:t>
            </a:fld>
            <a:endParaRPr lang="en-US" sz="1100"/>
          </a:p>
        </xdr:txBody>
      </xdr:sp>
      <xdr:pic>
        <xdr:nvPicPr>
          <xdr:cNvPr id="5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67376" y="34861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88.xml><?xml version="1.0" encoding="utf-8"?>
<c:userShapes xmlns:c="http://schemas.openxmlformats.org/drawingml/2006/chart">
  <cdr:relSizeAnchor xmlns:cdr="http://schemas.openxmlformats.org/drawingml/2006/chartDrawing">
    <cdr:from>
      <cdr:x>0.73289</cdr:x>
      <cdr:y>0.13393</cdr:y>
    </cdr:from>
    <cdr:to>
      <cdr:x>0.94866</cdr:x>
      <cdr:y>0.21429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876433" y="428625"/>
          <a:ext cx="552440" cy="25718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89.xml><?xml version="1.0" encoding="utf-8"?>
<c:userShapes xmlns:c="http://schemas.openxmlformats.org/drawingml/2006/chart">
  <cdr:relSizeAnchor xmlns:cdr="http://schemas.openxmlformats.org/drawingml/2006/chartDrawing">
    <cdr:from>
      <cdr:x>0.81707</cdr:x>
      <cdr:y>0.57212</cdr:y>
    </cdr:from>
    <cdr:to>
      <cdr:x>0.83798</cdr:x>
      <cdr:y>0.60503</cdr:y>
    </cdr:to>
    <cdr:sp macro="" textlink="">
      <cdr:nvSpPr>
        <cdr:cNvPr id="4" name="Rectangle 3"/>
        <cdr:cNvSpPr/>
      </cdr:nvSpPr>
      <cdr:spPr bwMode="auto">
        <a:xfrm xmlns:a="http://schemas.openxmlformats.org/drawingml/2006/main">
          <a:off x="4467225" y="1876425"/>
          <a:ext cx="114300" cy="107950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0.03268</cdr:x>
      <cdr:y>0.0119</cdr:y>
    </cdr:from>
    <cdr:to>
      <cdr:x>0.43137</cdr:x>
      <cdr:y>0.31548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95251" y="38100"/>
          <a:ext cx="1162050" cy="971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</cdr:x>
      <cdr:y>0.0119</cdr:y>
    </cdr:from>
    <cdr:to>
      <cdr:x>0.96405</cdr:x>
      <cdr:y>0.14583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0" y="38100"/>
          <a:ext cx="2809876" cy="4286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U.S. electricity generation by fuel, all sectors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kilowatthours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0.60872</cdr:x>
      <cdr:y>0.14286</cdr:y>
    </cdr:from>
    <cdr:to>
      <cdr:x>0.90169</cdr:x>
      <cdr:y>0.24107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781177" y="457200"/>
          <a:ext cx="857240" cy="3143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9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</xdr:colOff>
      <xdr:row>3</xdr:row>
      <xdr:rowOff>9193</xdr:rowOff>
    </xdr:from>
    <xdr:to>
      <xdr:col>10</xdr:col>
      <xdr:colOff>28641</xdr:colOff>
      <xdr:row>22</xdr:row>
      <xdr:rowOff>133348</xdr:rowOff>
    </xdr:to>
    <xdr:grpSp>
      <xdr:nvGrpSpPr>
        <xdr:cNvPr id="3" name="Group 1"/>
        <xdr:cNvGrpSpPr/>
      </xdr:nvGrpSpPr>
      <xdr:grpSpPr>
        <a:xfrm>
          <a:off x="609635" y="533068"/>
          <a:ext cx="5515006" cy="3200730"/>
          <a:chOff x="609635" y="533233"/>
          <a:chExt cx="5495890" cy="3200565"/>
        </a:xfrm>
      </xdr:grpSpPr>
      <xdr:graphicFrame macro="">
        <xdr:nvGraphicFramePr>
          <xdr:cNvPr id="6" name="Chart 2"/>
          <xdr:cNvGraphicFramePr>
            <a:graphicFrameLocks/>
          </xdr:cNvGraphicFramePr>
        </xdr:nvGraphicFramePr>
        <xdr:xfrm>
          <a:off x="3142137" y="533233"/>
          <a:ext cx="2963388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2" name="Chart 1"/>
          <xdr:cNvGraphicFramePr>
            <a:graphicFrameLocks/>
          </xdr:cNvGraphicFramePr>
        </xdr:nvGraphicFramePr>
        <xdr:xfrm>
          <a:off x="619365" y="533397"/>
          <a:ext cx="2523744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5">
        <xdr:nvSpPr>
          <xdr:cNvPr id="4" name="TextBox 2"/>
          <xdr:cNvSpPr txBox="1"/>
        </xdr:nvSpPr>
        <xdr:spPr>
          <a:xfrm>
            <a:off x="619124" y="3090681"/>
            <a:ext cx="4852161" cy="4957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9E38ED5E-B9A8-4CBE-BA65-D52533E35D4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Hydropower excludes pumped storage generation.  Liquid biofuels include ethanol and biodiesel.  Other biomass includes municipal waste from biogenic sources, landfill gas, and other non-wood waste.</a:t>
            </a:fld>
            <a:endParaRPr lang="en-US" sz="1100"/>
          </a:p>
        </xdr:txBody>
      </xdr:sp>
      <xdr:sp macro="" textlink="$A$37">
        <xdr:nvSpPr>
          <xdr:cNvPr id="5" name="TextBox 1"/>
          <xdr:cNvSpPr txBox="1"/>
        </xdr:nvSpPr>
        <xdr:spPr>
          <a:xfrm>
            <a:off x="609635" y="3497416"/>
            <a:ext cx="3255716" cy="23638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DECD9D5F-D811-447B-8D59-B86D74C8AB7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October 2019</a:t>
            </a:fld>
            <a:endParaRPr lang="en-US" sz="1100"/>
          </a:p>
        </xdr:txBody>
      </xdr:sp>
      <xdr:pic>
        <xdr:nvPicPr>
          <xdr:cNvPr id="9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95951" y="34004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91.xml><?xml version="1.0" encoding="utf-8"?>
<c:userShapes xmlns:c="http://schemas.openxmlformats.org/drawingml/2006/chart">
  <cdr:relSizeAnchor xmlns:cdr="http://schemas.openxmlformats.org/drawingml/2006/chartDrawing">
    <cdr:from>
      <cdr:x>0.68822</cdr:x>
      <cdr:y>0.22624</cdr:y>
    </cdr:from>
    <cdr:to>
      <cdr:x>1</cdr:x>
      <cdr:y>0.67666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039463" y="724067"/>
          <a:ext cx="923925" cy="144151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r>
            <a:rPr lang="en-US" sz="9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solar </a:t>
          </a:r>
        </a:p>
        <a:p xmlns:a="http://schemas.openxmlformats.org/drawingml/2006/main">
          <a:r>
            <a:rPr lang="en-US" sz="900" b="1">
              <a:solidFill>
                <a:schemeClr val="accent1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wind</a:t>
          </a: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hydropower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liquid biofuels</a:t>
          </a:r>
        </a:p>
        <a:p xmlns:a="http://schemas.openxmlformats.org/drawingml/2006/main">
          <a:r>
            <a:rPr lang="en-US" sz="900" b="1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geothermal</a:t>
          </a:r>
        </a:p>
        <a:p xmlns:a="http://schemas.openxmlformats.org/drawingml/2006/main">
          <a:r>
            <a:rPr lang="en-US" sz="900" b="1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wood biomass</a:t>
          </a:r>
        </a:p>
        <a:p xmlns:a="http://schemas.openxmlformats.org/drawingml/2006/main">
          <a:r>
            <a:rPr lang="en-US" sz="900" b="1">
              <a:solidFill>
                <a:schemeClr val="accent2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waste biomass</a:t>
          </a:r>
        </a:p>
      </cdr:txBody>
    </cdr:sp>
  </cdr:relSizeAnchor>
</c:userShapes>
</file>

<file path=xl/drawings/drawing9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4</xdr:row>
      <xdr:rowOff>0</xdr:rowOff>
    </xdr:from>
    <xdr:to>
      <xdr:col>10</xdr:col>
      <xdr:colOff>19050</xdr:colOff>
      <xdr:row>23</xdr:row>
      <xdr:rowOff>123825</xdr:rowOff>
    </xdr:to>
    <xdr:grpSp>
      <xdr:nvGrpSpPr>
        <xdr:cNvPr id="8" name="Group 1"/>
        <xdr:cNvGrpSpPr/>
      </xdr:nvGrpSpPr>
      <xdr:grpSpPr>
        <a:xfrm>
          <a:off x="628650" y="685800"/>
          <a:ext cx="5486400" cy="3200400"/>
          <a:chOff x="628650" y="685800"/>
          <a:chExt cx="5486400" cy="320040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371850" y="68580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628650" y="68580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6" name="TextBox 1"/>
          <xdr:cNvSpPr txBox="1"/>
        </xdr:nvSpPr>
        <xdr:spPr>
          <a:xfrm>
            <a:off x="628650" y="3638550"/>
            <a:ext cx="371475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778B8BA7-5676-4DD8-ADBD-89E6C272E3F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October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24526" y="35814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93.xml><?xml version="1.0" encoding="utf-8"?>
<c:userShapes xmlns:c="http://schemas.openxmlformats.org/drawingml/2006/chart">
  <cdr:relSizeAnchor xmlns:cdr="http://schemas.openxmlformats.org/drawingml/2006/chartDrawing">
    <cdr:from>
      <cdr:x>0.1493</cdr:x>
      <cdr:y>0.59821</cdr:y>
    </cdr:from>
    <cdr:to>
      <cdr:x>0.43793</cdr:x>
      <cdr:y>0.78274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09560" y="1914524"/>
          <a:ext cx="791770" cy="59055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18288" rIns="9144" bIns="18288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natural gas</a:t>
          </a:r>
        </a:p>
        <a:p xmlns:a="http://schemas.openxmlformats.org/drawingml/2006/main">
          <a:r>
            <a:rPr lang="en-US" sz="900" b="1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petroleum</a:t>
          </a:r>
        </a:p>
        <a:p xmlns:a="http://schemas.openxmlformats.org/drawingml/2006/main">
          <a:r>
            <a:rPr lang="en-US" sz="900" b="1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coal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tx1">
                <a:lumMod val="65000"/>
                <a:lumOff val="3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94.xml><?xml version="1.0" encoding="utf-8"?>
<c:userShapes xmlns:c="http://schemas.openxmlformats.org/drawingml/2006/chart">
  <cdr:relSizeAnchor xmlns:cdr="http://schemas.openxmlformats.org/drawingml/2006/chartDrawing">
    <cdr:from>
      <cdr:x>0.14931</cdr:x>
      <cdr:y>0.28274</cdr:y>
    </cdr:from>
    <cdr:to>
      <cdr:x>0.60069</cdr:x>
      <cdr:y>0.76488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09575" y="904875"/>
          <a:ext cx="1238238" cy="154304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total energy</a:t>
          </a: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petroleum</a:t>
          </a:r>
        </a:p>
        <a:p xmlns:a="http://schemas.openxmlformats.org/drawingml/2006/main">
          <a:endParaRPr lang="en-US" sz="900">
            <a:solidFill>
              <a:schemeClr val="accent2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natural gas</a:t>
          </a:r>
        </a:p>
        <a:p xmlns:a="http://schemas.openxmlformats.org/drawingml/2006/main"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coal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0.00347</cdr:x>
      <cdr:y>0.00298</cdr:y>
    </cdr:from>
    <cdr:to>
      <cdr:x>0.94097</cdr:x>
      <cdr:y>0.14881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9525" y="9524"/>
          <a:ext cx="2571750" cy="4667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annual carbon emissions by source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metric tons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9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9525</xdr:rowOff>
    </xdr:from>
    <xdr:to>
      <xdr:col>9</xdr:col>
      <xdr:colOff>590550</xdr:colOff>
      <xdr:row>22</xdr:row>
      <xdr:rowOff>152400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6.xml><?xml version="1.0" encoding="utf-8"?>
<c:userShapes xmlns:c="http://schemas.openxmlformats.org/drawingml/2006/chart">
  <cdr:absSizeAnchor xmlns:cdr="http://schemas.openxmlformats.org/drawingml/2006/chartDrawing">
    <cdr:from>
      <cdr:x>0.00918</cdr:x>
      <cdr:y>0.92011</cdr:y>
    </cdr:from>
    <cdr:ext cx="4229100" cy="238125"/>
    <cdr:sp macro="" textlink="'37'!$A$49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0202" y="2962262"/>
          <a:ext cx="4229100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210FA31A-C0D9-439B-BFA5-2895FEC1A022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October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0.87108</cdr:x>
      <cdr:y>0.16272</cdr:y>
    </cdr:from>
    <cdr:to>
      <cdr:x>0.96864</cdr:x>
      <cdr:y>0.25444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4762500" y="523875"/>
          <a:ext cx="533400" cy="2952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0.93026</cdr:x>
      <cdr:y>0.90533</cdr:y>
    </cdr:from>
    <cdr:to>
      <cdr:x>1</cdr:x>
      <cdr:y>0.99564</cdr:y>
    </cdr:to>
    <cdr:pic>
      <cdr:nvPicPr>
        <cdr:cNvPr id="4" name="Picture 3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86077" y="29146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9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3</xdr:row>
      <xdr:rowOff>47065</xdr:rowOff>
    </xdr:from>
    <xdr:to>
      <xdr:col>10</xdr:col>
      <xdr:colOff>9799</xdr:colOff>
      <xdr:row>22</xdr:row>
      <xdr:rowOff>147479</xdr:rowOff>
    </xdr:to>
    <xdr:grpSp>
      <xdr:nvGrpSpPr>
        <xdr:cNvPr id="5" name="Group 1"/>
        <xdr:cNvGrpSpPr/>
      </xdr:nvGrpSpPr>
      <xdr:grpSpPr>
        <a:xfrm>
          <a:off x="847726" y="570940"/>
          <a:ext cx="5496198" cy="3176989"/>
          <a:chOff x="847726" y="570940"/>
          <a:chExt cx="5496198" cy="3176989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5199950" y="570940"/>
          <a:ext cx="1143000" cy="317220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2" name="Chart 1"/>
          <xdr:cNvGraphicFramePr>
            <a:graphicFrameLocks/>
          </xdr:cNvGraphicFramePr>
        </xdr:nvGraphicFramePr>
        <xdr:xfrm>
          <a:off x="862012" y="571495"/>
          <a:ext cx="4352544" cy="317220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5">
        <xdr:nvSpPr>
          <xdr:cNvPr id="6" name="TextBox 2"/>
          <xdr:cNvSpPr txBox="1"/>
        </xdr:nvSpPr>
        <xdr:spPr>
          <a:xfrm>
            <a:off x="847726" y="3209925"/>
            <a:ext cx="4552950" cy="38238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E7A86FAC-7852-457C-8ACA-AF750AB50853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EIA calculations based on National Oceanic and Atmospheric Administration (NOAA) data. Projections reflect NOAA's 14-16 month outlook.</a:t>
            </a:fld>
            <a:endParaRPr lang="en-US" sz="1100"/>
          </a:p>
        </xdr:txBody>
      </xdr:sp>
      <xdr:sp macro="" textlink="$A$34">
        <xdr:nvSpPr>
          <xdr:cNvPr id="7" name="TextBox 1"/>
          <xdr:cNvSpPr txBox="1"/>
        </xdr:nvSpPr>
        <xdr:spPr>
          <a:xfrm>
            <a:off x="866774" y="3516778"/>
            <a:ext cx="4276725" cy="23115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4883D7F4-281A-4CB4-8FE4-F3A5AF2B2104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October 2019</a:t>
            </a:fld>
            <a:endParaRPr lang="en-US" sz="1100"/>
          </a:p>
        </xdr:txBody>
      </xdr:sp>
      <xdr:pic>
        <xdr:nvPicPr>
          <xdr:cNvPr id="4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962651" y="3441587"/>
            <a:ext cx="381273" cy="288194"/>
          </a:xfrm>
          <a:prstGeom prst="rect">
            <a:avLst/>
          </a:prstGeom>
        </xdr:spPr>
      </xdr:pic>
    </xdr:grpSp>
    <xdr:clientData/>
  </xdr:twoCellAnchor>
</xdr:wsDr>
</file>

<file path=xl/drawings/drawing98.xml><?xml version="1.0" encoding="utf-8"?>
<c:userShapes xmlns:c="http://schemas.openxmlformats.org/drawingml/2006/chart">
  <cdr:relSizeAnchor xmlns:cdr="http://schemas.openxmlformats.org/drawingml/2006/chartDrawing">
    <cdr:from>
      <cdr:x>0.84669</cdr:x>
      <cdr:y>0.14413</cdr:y>
    </cdr:from>
    <cdr:to>
      <cdr:x>0.97745</cdr:x>
      <cdr:y>0.4881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3700463" y="457204"/>
          <a:ext cx="571501" cy="10911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warmer</a:t>
          </a: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cooler</a:t>
          </a:r>
        </a:p>
      </cdr:txBody>
    </cdr:sp>
  </cdr:relSizeAnchor>
  <cdr:relSizeAnchor xmlns:cdr="http://schemas.openxmlformats.org/drawingml/2006/chartDrawing">
    <cdr:from>
      <cdr:x>0.84325</cdr:x>
      <cdr:y>0.16314</cdr:y>
    </cdr:from>
    <cdr:to>
      <cdr:x>0.84395</cdr:x>
      <cdr:y>0.30014</cdr:y>
    </cdr:to>
    <cdr:cxnSp macro="">
      <cdr:nvCxnSpPr>
        <cdr:cNvPr id="4" name="Straight Arrow Connector 3"/>
        <cdr:cNvCxnSpPr/>
      </cdr:nvCxnSpPr>
      <cdr:spPr bwMode="auto">
        <a:xfrm xmlns:a="http://schemas.openxmlformats.org/drawingml/2006/main">
          <a:off x="3670300" y="517525"/>
          <a:ext cx="3016" cy="434583"/>
        </a:xfrm>
        <a:prstGeom xmlns:a="http://schemas.openxmlformats.org/drawingml/2006/main" prst="straightConnector1">
          <a:avLst/>
        </a:prstGeom>
        <a:ln xmlns:a="http://schemas.openxmlformats.org/drawingml/2006/main" w="12700">
          <a:headEnd type="triangle"/>
          <a:tailEnd type="triangle"/>
        </a:ln>
        <a:effectLst xmlns:a="http://schemas.openxmlformats.org/drawingml/2006/main"/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9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19051</xdr:colOff>
      <xdr:row>4</xdr:row>
      <xdr:rowOff>28575</xdr:rowOff>
    </xdr:from>
    <xdr:to>
      <xdr:col>9</xdr:col>
      <xdr:colOff>114301</xdr:colOff>
      <xdr:row>20</xdr:row>
      <xdr:rowOff>42705</xdr:rowOff>
    </xdr:to>
    <xdr:grpSp>
      <xdr:nvGrpSpPr>
        <xdr:cNvPr id="9" name="Group 1"/>
        <xdr:cNvGrpSpPr/>
      </xdr:nvGrpSpPr>
      <xdr:grpSpPr>
        <a:xfrm>
          <a:off x="933451" y="752475"/>
          <a:ext cx="5467350" cy="3214530"/>
          <a:chOff x="933451" y="752475"/>
          <a:chExt cx="5467350" cy="321453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5283173" y="752475"/>
          <a:ext cx="1117628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942976" y="753366"/>
          <a:ext cx="4364184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3">
        <xdr:nvSpPr>
          <xdr:cNvPr id="6" name="TextBox 2"/>
          <xdr:cNvSpPr txBox="1"/>
        </xdr:nvSpPr>
        <xdr:spPr>
          <a:xfrm>
            <a:off x="933451" y="3362326"/>
            <a:ext cx="4505324" cy="365869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1F18AC06-64D2-47E9-AD44-A3598846F286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EIA calculations based on National Oceanic and Atmospheric Administration (NOAA) data. Projections reflect NOAA's 14-16 month outlook.</a:t>
            </a:fld>
            <a:endParaRPr lang="en-US" sz="1100"/>
          </a:p>
        </xdr:txBody>
      </xdr:sp>
      <xdr:sp macro="" textlink="$A$32">
        <xdr:nvSpPr>
          <xdr:cNvPr id="7" name="TextBox 1"/>
          <xdr:cNvSpPr txBox="1"/>
        </xdr:nvSpPr>
        <xdr:spPr>
          <a:xfrm>
            <a:off x="962025" y="3733800"/>
            <a:ext cx="371475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D4CDBA10-B230-4642-AB8C-7306F8D1EBE2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October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000751" y="36385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100.xml><?xml version="1.0" encoding="utf-8"?>
<c:userShapes xmlns:c="http://schemas.openxmlformats.org/drawingml/2006/chart">
  <cdr:relSizeAnchor xmlns:cdr="http://schemas.openxmlformats.org/drawingml/2006/chartDrawing">
    <cdr:from>
      <cdr:x>0.0057</cdr:x>
      <cdr:y>3.12461E-7</cdr:y>
    </cdr:from>
    <cdr:to>
      <cdr:x>0.63512</cdr:x>
      <cdr:y>0.14555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24876" y="1"/>
          <a:ext cx="2746905" cy="4658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eaLnBrk="0" hangingPunct="0"/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winter heating degree days</a:t>
          </a:r>
        </a:p>
        <a:p xmlns:a="http://schemas.openxmlformats.org/drawingml/2006/main">
          <a:pPr marL="0" marR="0" lvl="0" indent="0" defTabSz="914400" rtl="0" eaLnBrk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 baseline="0">
              <a:effectLst/>
              <a:latin typeface="+mn-lt"/>
              <a:ea typeface="+mn-ea"/>
              <a:cs typeface="+mn-cs"/>
            </a:rPr>
            <a:t>population-weighted</a:t>
          </a:r>
          <a:endParaRPr lang="en-US" sz="1000">
            <a:effectLst/>
          </a:endParaRPr>
        </a:p>
        <a:p xmlns:a="http://schemas.openxmlformats.org/drawingml/2006/main">
          <a:pPr eaLnBrk="0" hangingPunct="0"/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0.0371</cdr:x>
      <cdr:y>0.71429</cdr:y>
    </cdr:from>
    <cdr:to>
      <cdr:x>0.24663</cdr:x>
      <cdr:y>1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161924" y="3009009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0.84028</cdr:x>
      <cdr:y>0.14385</cdr:y>
    </cdr:from>
    <cdr:to>
      <cdr:x>0.84101</cdr:x>
      <cdr:y>0.28246</cdr:y>
    </cdr:to>
    <cdr:cxnSp macro="">
      <cdr:nvCxnSpPr>
        <cdr:cNvPr id="7" name="Straight Arrow Connector 6"/>
        <cdr:cNvCxnSpPr/>
      </cdr:nvCxnSpPr>
      <cdr:spPr bwMode="auto">
        <a:xfrm xmlns:a="http://schemas.openxmlformats.org/drawingml/2006/main" flipH="1">
          <a:off x="3667124" y="460375"/>
          <a:ext cx="3177" cy="443609"/>
        </a:xfrm>
        <a:prstGeom xmlns:a="http://schemas.openxmlformats.org/drawingml/2006/main" prst="straightConnector1">
          <a:avLst/>
        </a:prstGeom>
        <a:ln xmlns:a="http://schemas.openxmlformats.org/drawingml/2006/main" w="12700">
          <a:headEnd type="triangle"/>
          <a:tailEnd type="triangle"/>
        </a:ln>
        <a:effectLst xmlns:a="http://schemas.openxmlformats.org/drawingml/2006/main"/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0.84464</cdr:x>
      <cdr:y>0.11877</cdr:y>
    </cdr:from>
    <cdr:to>
      <cdr:x>1</cdr:x>
      <cdr:y>0.34496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3686174" y="380109"/>
          <a:ext cx="678009" cy="7238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>
              <a:effectLst/>
              <a:latin typeface="+mn-lt"/>
              <a:ea typeface="+mn-ea"/>
              <a:cs typeface="+mn-cs"/>
            </a:rPr>
            <a:t>cooler</a:t>
          </a:r>
          <a:endParaRPr lang="en-US">
            <a:effectLst/>
          </a:endParaRPr>
        </a:p>
        <a:p xmlns:a="http://schemas.openxmlformats.org/drawingml/2006/main">
          <a:endParaRPr lang="en-US" sz="1100" b="1">
            <a:effectLst/>
            <a:latin typeface="+mn-lt"/>
            <a:ea typeface="+mn-ea"/>
            <a:cs typeface="+mn-cs"/>
          </a:endParaRPr>
        </a:p>
        <a:p xmlns:a="http://schemas.openxmlformats.org/drawingml/2006/main">
          <a:r>
            <a:rPr lang="en-US" sz="1100" b="1">
              <a:effectLst/>
              <a:latin typeface="+mn-lt"/>
              <a:ea typeface="+mn-ea"/>
              <a:cs typeface="+mn-cs"/>
            </a:rPr>
            <a:t>warmer</a:t>
          </a:r>
          <a:endParaRPr lang="en-US">
            <a:effectLst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10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4</xdr:row>
      <xdr:rowOff>57150</xdr:rowOff>
    </xdr:from>
    <xdr:to>
      <xdr:col>17</xdr:col>
      <xdr:colOff>419100</xdr:colOff>
      <xdr:row>47</xdr:row>
      <xdr:rowOff>14931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0" y="742950"/>
          <a:ext cx="10058400" cy="692055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s"/>
    </sheetNames>
    <definedNames>
      <definedName name="TransList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">
  <a:themeElements>
    <a:clrScheme name="EIA">
      <a:dk1>
        <a:srgbClr val="000000"/>
      </a:dk1>
      <a:lt1>
        <a:srgbClr val="FFFFFF"/>
      </a:lt1>
      <a:dk2>
        <a:srgbClr val="003953"/>
      </a:dk2>
      <a:lt2>
        <a:srgbClr val="333333"/>
      </a:lt2>
      <a:accent1>
        <a:srgbClr val="0096D7"/>
      </a:accent1>
      <a:accent2>
        <a:srgbClr val="BD732A"/>
      </a:accent2>
      <a:accent3>
        <a:srgbClr val="5D9732"/>
      </a:accent3>
      <a:accent4>
        <a:srgbClr val="FFC702"/>
      </a:accent4>
      <a:accent5>
        <a:srgbClr val="A33340"/>
      </a:accent5>
      <a:accent6>
        <a:srgbClr val="675005"/>
      </a:accent6>
      <a:hlink>
        <a:srgbClr val="0096D7"/>
      </a:hlink>
      <a:folHlink>
        <a:srgbClr val="5D9732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ia.gov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9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2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5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0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3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6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9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1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7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0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2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5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7.xml"/><Relationship Id="rId2" Type="http://schemas.openxmlformats.org/officeDocument/2006/relationships/printerSettings" Target="../printerSettings/printerSettings39.bin"/><Relationship Id="rId1" Type="http://schemas.openxmlformats.org/officeDocument/2006/relationships/hyperlink" Target="http://www.eia.gov/forecasts/steo/special/pdf/2012_sp_04.pdf" TargetMode="External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9.xml"/><Relationship Id="rId2" Type="http://schemas.openxmlformats.org/officeDocument/2006/relationships/printerSettings" Target="../printerSettings/printerSettings40.bin"/><Relationship Id="rId1" Type="http://schemas.openxmlformats.org/officeDocument/2006/relationships/hyperlink" Target="http://www.eia.gov/forecasts/steo/special/pdf/2012_sp_04.pdf" TargetMode="External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1.xml"/><Relationship Id="rId1" Type="http://schemas.openxmlformats.org/officeDocument/2006/relationships/printerSettings" Target="../printerSettings/printerSettings4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56"/>
  <sheetViews>
    <sheetView tabSelected="1" topLeftCell="A8" workbookViewId="0">
      <selection activeCell="C32" sqref="C32"/>
    </sheetView>
  </sheetViews>
  <sheetFormatPr defaultColWidth="9.140625" defaultRowHeight="12.75" x14ac:dyDescent="0.2"/>
  <cols>
    <col min="1" max="1" width="10.42578125" style="21" customWidth="1"/>
    <col min="2" max="2" width="4.140625" style="21" customWidth="1"/>
    <col min="3" max="3" width="85.85546875" style="21" customWidth="1"/>
    <col min="4" max="16384" width="9.140625" style="21"/>
  </cols>
  <sheetData>
    <row r="1" spans="1:8" ht="21.95" customHeight="1" x14ac:dyDescent="0.3">
      <c r="A1" s="112"/>
      <c r="B1" s="565" t="s">
        <v>64</v>
      </c>
      <c r="C1" s="566"/>
      <c r="D1" s="110"/>
    </row>
    <row r="2" spans="1:8" ht="19.5" customHeight="1" x14ac:dyDescent="0.35">
      <c r="A2" s="111"/>
      <c r="B2" s="567" t="s">
        <v>65</v>
      </c>
      <c r="C2" s="568"/>
    </row>
    <row r="3" spans="1:8" ht="12.75" customHeight="1" x14ac:dyDescent="0.2">
      <c r="B3" s="569"/>
      <c r="C3" s="570"/>
    </row>
    <row r="4" spans="1:8" ht="19.5" customHeight="1" x14ac:dyDescent="0.25">
      <c r="B4" s="389" t="s">
        <v>550</v>
      </c>
      <c r="C4" s="388"/>
    </row>
    <row r="5" spans="1:8" ht="12.75" customHeight="1" x14ac:dyDescent="0.2">
      <c r="B5" s="569"/>
      <c r="C5" s="570"/>
    </row>
    <row r="6" spans="1:8" ht="15" customHeight="1" x14ac:dyDescent="0.2">
      <c r="B6" s="96" t="s">
        <v>226</v>
      </c>
      <c r="C6" s="125"/>
    </row>
    <row r="7" spans="1:8" ht="15" customHeight="1" x14ac:dyDescent="0.2">
      <c r="A7" s="294">
        <v>1</v>
      </c>
      <c r="B7" s="392"/>
      <c r="C7" s="94" t="s">
        <v>227</v>
      </c>
    </row>
    <row r="8" spans="1:8" ht="15" customHeight="1" x14ac:dyDescent="0.2">
      <c r="A8" s="294">
        <v>2</v>
      </c>
      <c r="B8" s="392"/>
      <c r="C8" s="94" t="s">
        <v>195</v>
      </c>
      <c r="D8" s="294"/>
    </row>
    <row r="9" spans="1:8" ht="15" customHeight="1" x14ac:dyDescent="0.2">
      <c r="A9" s="294">
        <v>3</v>
      </c>
      <c r="B9" s="392"/>
      <c r="C9" s="94" t="s">
        <v>196</v>
      </c>
      <c r="D9" s="294"/>
    </row>
    <row r="10" spans="1:8" ht="15" customHeight="1" x14ac:dyDescent="0.2">
      <c r="A10" s="294">
        <v>4</v>
      </c>
      <c r="B10" s="392"/>
      <c r="C10" s="94" t="s">
        <v>228</v>
      </c>
      <c r="D10" s="294"/>
      <c r="H10" s="113"/>
    </row>
    <row r="11" spans="1:8" ht="15" customHeight="1" x14ac:dyDescent="0.2">
      <c r="A11" s="294">
        <v>5</v>
      </c>
      <c r="B11" s="392"/>
      <c r="C11" s="94" t="s">
        <v>197</v>
      </c>
    </row>
    <row r="12" spans="1:8" ht="15" customHeight="1" x14ac:dyDescent="0.2">
      <c r="B12" s="96" t="s">
        <v>198</v>
      </c>
      <c r="C12" s="95"/>
    </row>
    <row r="13" spans="1:8" ht="15" customHeight="1" x14ac:dyDescent="0.2">
      <c r="A13" s="21">
        <v>6</v>
      </c>
      <c r="B13" s="392"/>
      <c r="C13" s="94" t="s">
        <v>199</v>
      </c>
    </row>
    <row r="14" spans="1:8" ht="15" customHeight="1" x14ac:dyDescent="0.2">
      <c r="A14" s="21">
        <v>7</v>
      </c>
      <c r="B14" s="392"/>
      <c r="C14" s="402" t="s">
        <v>513</v>
      </c>
      <c r="D14" s="294"/>
      <c r="E14" s="113"/>
    </row>
    <row r="15" spans="1:8" ht="15" customHeight="1" x14ac:dyDescent="0.2">
      <c r="A15" s="21">
        <v>8</v>
      </c>
      <c r="B15" s="392"/>
      <c r="C15" s="94" t="s">
        <v>200</v>
      </c>
    </row>
    <row r="16" spans="1:8" ht="15" customHeight="1" x14ac:dyDescent="0.2">
      <c r="A16" s="21">
        <v>9</v>
      </c>
      <c r="B16" s="392"/>
      <c r="C16" s="94" t="s">
        <v>201</v>
      </c>
      <c r="D16" s="294"/>
    </row>
    <row r="17" spans="1:4" ht="15" customHeight="1" x14ac:dyDescent="0.2">
      <c r="A17" s="21">
        <v>10</v>
      </c>
      <c r="B17" s="392"/>
      <c r="C17" s="94" t="s">
        <v>430</v>
      </c>
    </row>
    <row r="18" spans="1:4" ht="15" customHeight="1" x14ac:dyDescent="0.2">
      <c r="A18" s="21">
        <v>11</v>
      </c>
      <c r="B18" s="392"/>
      <c r="C18" s="94" t="s">
        <v>429</v>
      </c>
    </row>
    <row r="19" spans="1:4" ht="15" customHeight="1" x14ac:dyDescent="0.2">
      <c r="A19" s="21">
        <v>12</v>
      </c>
      <c r="B19" s="392"/>
      <c r="C19" s="94" t="s">
        <v>202</v>
      </c>
    </row>
    <row r="20" spans="1:4" ht="15" customHeight="1" x14ac:dyDescent="0.2">
      <c r="A20" s="21">
        <v>13</v>
      </c>
      <c r="B20" s="392"/>
      <c r="C20" s="94" t="s">
        <v>203</v>
      </c>
    </row>
    <row r="21" spans="1:4" ht="15" customHeight="1" x14ac:dyDescent="0.2">
      <c r="B21" s="127" t="s">
        <v>225</v>
      </c>
      <c r="C21" s="94"/>
    </row>
    <row r="22" spans="1:4" ht="15" customHeight="1" x14ac:dyDescent="0.2">
      <c r="A22" s="128">
        <v>14</v>
      </c>
      <c r="B22" s="128"/>
      <c r="C22" s="94" t="s">
        <v>473</v>
      </c>
    </row>
    <row r="23" spans="1:4" ht="15" customHeight="1" x14ac:dyDescent="0.2">
      <c r="A23" s="21">
        <v>15</v>
      </c>
      <c r="C23" s="94" t="s">
        <v>204</v>
      </c>
    </row>
    <row r="24" spans="1:4" ht="15" customHeight="1" x14ac:dyDescent="0.2">
      <c r="A24" s="21">
        <v>16</v>
      </c>
      <c r="C24" s="94" t="s">
        <v>472</v>
      </c>
    </row>
    <row r="25" spans="1:4" ht="15" customHeight="1" x14ac:dyDescent="0.2">
      <c r="A25" s="21">
        <v>17</v>
      </c>
      <c r="C25" s="94" t="s">
        <v>205</v>
      </c>
    </row>
    <row r="26" spans="1:4" ht="15" customHeight="1" x14ac:dyDescent="0.2">
      <c r="A26" s="21">
        <v>18</v>
      </c>
      <c r="C26" s="94" t="s">
        <v>206</v>
      </c>
    </row>
    <row r="27" spans="1:4" ht="15" customHeight="1" x14ac:dyDescent="0.2">
      <c r="A27" s="21">
        <v>19</v>
      </c>
      <c r="C27" s="94" t="s">
        <v>474</v>
      </c>
    </row>
    <row r="28" spans="1:4" ht="15" customHeight="1" x14ac:dyDescent="0.2">
      <c r="B28" s="127" t="s">
        <v>407</v>
      </c>
      <c r="C28" s="95"/>
    </row>
    <row r="29" spans="1:4" ht="15" customHeight="1" x14ac:dyDescent="0.2">
      <c r="A29" s="21">
        <v>20</v>
      </c>
      <c r="C29" s="94" t="s">
        <v>409</v>
      </c>
      <c r="D29" s="294"/>
    </row>
    <row r="30" spans="1:4" ht="15" customHeight="1" x14ac:dyDescent="0.2">
      <c r="A30" s="21">
        <v>21</v>
      </c>
      <c r="C30" s="94" t="s">
        <v>410</v>
      </c>
      <c r="D30" s="294"/>
    </row>
    <row r="31" spans="1:4" ht="15" customHeight="1" x14ac:dyDescent="0.2">
      <c r="A31" s="21">
        <v>22</v>
      </c>
      <c r="C31" s="94" t="s">
        <v>477</v>
      </c>
      <c r="D31" s="294"/>
    </row>
    <row r="32" spans="1:4" ht="15" customHeight="1" x14ac:dyDescent="0.2">
      <c r="A32" s="21">
        <v>23</v>
      </c>
      <c r="C32" s="94" t="s">
        <v>475</v>
      </c>
      <c r="D32" s="294"/>
    </row>
    <row r="33" spans="1:4" ht="15" customHeight="1" x14ac:dyDescent="0.2">
      <c r="B33" s="96" t="s">
        <v>224</v>
      </c>
      <c r="C33" s="95"/>
    </row>
    <row r="34" spans="1:4" ht="15" customHeight="1" x14ac:dyDescent="0.2">
      <c r="A34" s="21">
        <v>24</v>
      </c>
      <c r="C34" s="94" t="s">
        <v>476</v>
      </c>
      <c r="D34" s="294"/>
    </row>
    <row r="35" spans="1:4" ht="15" customHeight="1" x14ac:dyDescent="0.25">
      <c r="A35" s="21">
        <v>25</v>
      </c>
      <c r="C35" s="94" t="s">
        <v>207</v>
      </c>
      <c r="D35" s="148"/>
    </row>
    <row r="36" spans="1:4" ht="15" customHeight="1" x14ac:dyDescent="0.2">
      <c r="A36" s="21">
        <v>26</v>
      </c>
      <c r="C36" s="22" t="s">
        <v>408</v>
      </c>
    </row>
    <row r="37" spans="1:4" ht="15" customHeight="1" x14ac:dyDescent="0.2">
      <c r="A37" s="21">
        <v>27</v>
      </c>
      <c r="C37" s="94" t="s">
        <v>411</v>
      </c>
    </row>
    <row r="38" spans="1:4" ht="15" customHeight="1" x14ac:dyDescent="0.2">
      <c r="A38" s="21">
        <v>28</v>
      </c>
      <c r="C38" s="94" t="s">
        <v>208</v>
      </c>
    </row>
    <row r="39" spans="1:4" ht="15" customHeight="1" x14ac:dyDescent="0.2">
      <c r="B39" s="96" t="s">
        <v>223</v>
      </c>
      <c r="C39" s="95"/>
    </row>
    <row r="40" spans="1:4" ht="15" customHeight="1" x14ac:dyDescent="0.2">
      <c r="A40" s="21">
        <v>29</v>
      </c>
      <c r="C40" s="94" t="s">
        <v>210</v>
      </c>
    </row>
    <row r="41" spans="1:4" ht="15" customHeight="1" x14ac:dyDescent="0.2">
      <c r="A41" s="21">
        <v>30</v>
      </c>
      <c r="C41" s="94" t="s">
        <v>209</v>
      </c>
    </row>
    <row r="42" spans="1:4" ht="15" customHeight="1" x14ac:dyDescent="0.2">
      <c r="A42" s="21">
        <v>31</v>
      </c>
      <c r="C42" s="94" t="s">
        <v>211</v>
      </c>
    </row>
    <row r="43" spans="1:4" ht="15" customHeight="1" x14ac:dyDescent="0.2">
      <c r="B43" s="96" t="s">
        <v>222</v>
      </c>
      <c r="C43" s="95"/>
    </row>
    <row r="44" spans="1:4" ht="15" customHeight="1" x14ac:dyDescent="0.2">
      <c r="A44" s="21">
        <v>32</v>
      </c>
      <c r="C44" s="94" t="s">
        <v>212</v>
      </c>
    </row>
    <row r="45" spans="1:4" ht="15" customHeight="1" x14ac:dyDescent="0.2">
      <c r="A45" s="21">
        <v>33</v>
      </c>
      <c r="C45" s="94" t="s">
        <v>213</v>
      </c>
    </row>
    <row r="46" spans="1:4" ht="15" customHeight="1" x14ac:dyDescent="0.2">
      <c r="A46" s="21">
        <v>34</v>
      </c>
      <c r="C46" s="404" t="s">
        <v>214</v>
      </c>
    </row>
    <row r="47" spans="1:4" ht="15" customHeight="1" x14ac:dyDescent="0.2">
      <c r="B47" s="96" t="s">
        <v>221</v>
      </c>
      <c r="C47" s="97"/>
    </row>
    <row r="48" spans="1:4" ht="15" customHeight="1" x14ac:dyDescent="0.2">
      <c r="A48" s="21">
        <v>35</v>
      </c>
      <c r="C48" s="404" t="s">
        <v>215</v>
      </c>
    </row>
    <row r="49" spans="1:4" ht="15" customHeight="1" x14ac:dyDescent="0.2">
      <c r="A49" s="21">
        <v>36</v>
      </c>
      <c r="C49" s="94" t="s">
        <v>216</v>
      </c>
    </row>
    <row r="50" spans="1:4" ht="15" customHeight="1" x14ac:dyDescent="0.2">
      <c r="B50" s="96" t="s">
        <v>6</v>
      </c>
      <c r="C50" s="95"/>
    </row>
    <row r="51" spans="1:4" ht="15" customHeight="1" x14ac:dyDescent="0.2">
      <c r="A51" s="21">
        <v>37</v>
      </c>
      <c r="C51" s="404" t="s">
        <v>217</v>
      </c>
    </row>
    <row r="52" spans="1:4" ht="15" customHeight="1" x14ac:dyDescent="0.2">
      <c r="A52" s="21">
        <v>38</v>
      </c>
      <c r="C52" s="94" t="s">
        <v>218</v>
      </c>
    </row>
    <row r="53" spans="1:4" ht="15" customHeight="1" x14ac:dyDescent="0.2">
      <c r="A53" s="21">
        <v>39</v>
      </c>
      <c r="C53" s="94" t="s">
        <v>219</v>
      </c>
    </row>
    <row r="54" spans="1:4" ht="15" customHeight="1" x14ac:dyDescent="0.2">
      <c r="A54" s="21">
        <v>40</v>
      </c>
      <c r="C54" s="22" t="s">
        <v>220</v>
      </c>
      <c r="D54" s="294"/>
    </row>
    <row r="56" spans="1:4" ht="15" customHeight="1" x14ac:dyDescent="0.2"/>
  </sheetData>
  <mergeCells count="4">
    <mergeCell ref="B1:C1"/>
    <mergeCell ref="B2:C2"/>
    <mergeCell ref="B3:C3"/>
    <mergeCell ref="B5:C5"/>
  </mergeCells>
  <hyperlinks>
    <hyperlink ref="C9" location="'3'!A1" display="U.S. diesel fuel and crude oil prices"/>
    <hyperlink ref="C16" location="'9'!A1" display="World liquid fuels consumption growth"/>
    <hyperlink ref="C15" location="'8'!A1" display="World liquid fuels consumption"/>
    <hyperlink ref="C19" location="'12'!A1" display="OPEC surplus crude oil production capacity"/>
    <hyperlink ref="C20" location="'13'!A1" display="OECD commercial stocks of crude oil and other liquids (days of supply)"/>
    <hyperlink ref="C22" location="'14'!A1" display="U.S. crude oil and liquid fuels production"/>
    <hyperlink ref="C23" location="'15'!A1" display="U.S. commercial crude oil stocks"/>
    <hyperlink ref="C25" location="'17'!A1" display="U.S. liquid fuels product supplied growth"/>
    <hyperlink ref="C35" location="'25'!A1" display="U.S. natural gas consumption"/>
    <hyperlink ref="C38" location="'28'!A1" display="U.S. working natural gas in storage"/>
    <hyperlink ref="C41" location="'30'!A1" display="U.S. coal consumption"/>
    <hyperlink ref="C40" location="'29'!A1" display="U.S. coal production"/>
    <hyperlink ref="C42" location="'31'!A1" display="U.S. electric power sector coal stocks"/>
    <hyperlink ref="C45" location="'33'!A1" display="U.S. residential electricity price"/>
    <hyperlink ref="C51" location="'37'!A1" display="U.S. annual energy expenditures share of gross domestic product"/>
    <hyperlink ref="C52" location="'38'!A1" display="U.S. summer cooling degree days"/>
    <hyperlink ref="C53" location="'39'!A1" display="U.S. winter heating degree days"/>
    <hyperlink ref="C17" location="'10'!A1" display="World crude oil and liquid fuels production "/>
    <hyperlink ref="C49" location="'36'!A1" display="U.S. carbon dioxide emissions growth"/>
    <hyperlink ref="C11" location="'5'!A1" display="U.S. natural gas prices"/>
    <hyperlink ref="C7" location="'1'!A1" display="West Texas Intermediate (WTI) crude oil price"/>
    <hyperlink ref="C8" location="'2'!A1" display="U.S. gasoline and crude oil prices"/>
    <hyperlink ref="C10" location="'4'!A1" display="Henry Hub natural gas price"/>
    <hyperlink ref="B2" r:id="rId1"/>
    <hyperlink ref="C46" location="'34'!A1" display="U.S. electricity generation by fuel, all sectors"/>
    <hyperlink ref="C44" location="'32'!A1" display="U.S. electricity consumption"/>
    <hyperlink ref="C37" location="'27'!A1" display="U.S. natural gas trade"/>
    <hyperlink ref="C48" location="'35'!A1" display="U.S. renewable energy supply"/>
    <hyperlink ref="C54" location="'40'!A1" display="U.S. census regions and census divisions"/>
    <hyperlink ref="C13" location="'6'!A1" display="World liquid fuels production and consumption balance"/>
    <hyperlink ref="C36" location="'26'!A1" display="U.S. natural gas balance"/>
    <hyperlink ref="C34" location="'24'!A1" display="U.S. marketed natural gas production"/>
    <hyperlink ref="C18" location="'11'!A1" display="World liquid fuels production and consumption "/>
    <hyperlink ref="C14" location="'7'!A1" display="Estimated unplanned crude oil production outages among OPEC and non-OPEC producers "/>
    <hyperlink ref="C30" location="'21'!A1" display="U.S. hydrocarbon gas liquids consumption"/>
    <hyperlink ref="C29" location="'20'!A1" display="U.S. natural gas plant liquids production"/>
    <hyperlink ref="C26" location="'18'!A1" display="U.S. gasoline and distillate inventories"/>
    <hyperlink ref="C24" location="'16'!A1" display="U.S. liquid fuels production growth"/>
    <hyperlink ref="C27" location="'19'!A1" display="U.S. net trade of crude oil and petroleum products???????????????"/>
    <hyperlink ref="C31" location="'22'!A1" display="U.S. net trade of hydrocarbon gas liquids "/>
    <hyperlink ref="C32" location="'23'!A1" display="U.S. commercial propane inventories"/>
  </hyperlinks>
  <pageMargins left="0.75" right="0.75" top="1" bottom="1" header="0.5" footer="0.5"/>
  <pageSetup orientation="portrait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R147"/>
  <sheetViews>
    <sheetView workbookViewId="0"/>
  </sheetViews>
  <sheetFormatPr defaultRowHeight="12.75" x14ac:dyDescent="0.2"/>
  <cols>
    <col min="10" max="11" width="9.140625" hidden="1" customWidth="1"/>
    <col min="16" max="16" width="12.28515625" customWidth="1"/>
    <col min="17" max="17" width="12.5703125" customWidth="1"/>
    <col min="18" max="18" width="10.85546875" customWidth="1"/>
  </cols>
  <sheetData>
    <row r="1" spans="1:18" x14ac:dyDescent="0.2">
      <c r="N1" s="118"/>
      <c r="P1" s="117"/>
    </row>
    <row r="2" spans="1:18" ht="15.75" x14ac:dyDescent="0.25">
      <c r="A2" s="44" t="s">
        <v>550</v>
      </c>
      <c r="P2" s="117"/>
    </row>
    <row r="3" spans="1:18" x14ac:dyDescent="0.2">
      <c r="A3" s="22" t="s">
        <v>16</v>
      </c>
      <c r="D3" s="94"/>
      <c r="P3" s="117"/>
    </row>
    <row r="5" spans="1:18" x14ac:dyDescent="0.2">
      <c r="Q5" s="180" t="s">
        <v>361</v>
      </c>
      <c r="R5" s="181"/>
    </row>
    <row r="6" spans="1:18" x14ac:dyDescent="0.2">
      <c r="Q6" s="242" t="s">
        <v>375</v>
      </c>
      <c r="R6" s="243" t="s">
        <v>237</v>
      </c>
    </row>
    <row r="24" spans="2:13" x14ac:dyDescent="0.2">
      <c r="B24" s="45" t="s">
        <v>49</v>
      </c>
      <c r="C24" s="46"/>
      <c r="D24" s="46"/>
      <c r="E24" s="46"/>
      <c r="F24" s="46"/>
    </row>
    <row r="25" spans="2:13" x14ac:dyDescent="0.2">
      <c r="B25" s="45" t="s">
        <v>50</v>
      </c>
      <c r="C25" s="46"/>
      <c r="D25" s="46"/>
      <c r="E25" s="46"/>
      <c r="F25" s="46"/>
      <c r="H25" s="571">
        <v>0.95</v>
      </c>
      <c r="I25" s="571"/>
    </row>
    <row r="27" spans="2:13" x14ac:dyDescent="0.2">
      <c r="B27" s="47"/>
      <c r="C27" s="47" t="s">
        <v>51</v>
      </c>
      <c r="D27" s="47" t="s">
        <v>52</v>
      </c>
      <c r="E27" s="47" t="s">
        <v>53</v>
      </c>
      <c r="F27" s="47" t="s">
        <v>54</v>
      </c>
      <c r="G27" s="47" t="s">
        <v>55</v>
      </c>
      <c r="H27" s="572" t="s">
        <v>56</v>
      </c>
      <c r="I27" s="572"/>
    </row>
    <row r="28" spans="2:13" x14ac:dyDescent="0.2">
      <c r="B28" s="48" t="s">
        <v>1</v>
      </c>
      <c r="C28" s="48" t="s">
        <v>3</v>
      </c>
      <c r="D28" s="48" t="s">
        <v>0</v>
      </c>
      <c r="E28" s="48" t="s">
        <v>3</v>
      </c>
      <c r="F28" s="49" t="s">
        <v>57</v>
      </c>
      <c r="G28" s="50" t="s">
        <v>58</v>
      </c>
      <c r="H28" s="50" t="s">
        <v>59</v>
      </c>
      <c r="I28" s="50" t="s">
        <v>37</v>
      </c>
      <c r="M28" s="30"/>
    </row>
    <row r="29" spans="2:13" x14ac:dyDescent="0.2">
      <c r="B29" s="129">
        <v>41640</v>
      </c>
      <c r="C29" s="130">
        <v>94.617000000000004</v>
      </c>
      <c r="D29" s="59" t="e">
        <v>#N/A</v>
      </c>
      <c r="E29" s="59" t="e">
        <v>#N/A</v>
      </c>
      <c r="F29" s="62" t="e">
        <v>#N/A</v>
      </c>
      <c r="G29" s="60" t="e">
        <v>#N/A</v>
      </c>
      <c r="H29" s="59" t="e">
        <f t="shared" ref="H29:H60" si="0">$E29*EXP((+NORMSINV((1-$H$25)/2)*$F29*SQRT($G29/252)))</f>
        <v>#N/A</v>
      </c>
      <c r="I29" s="59" t="e">
        <f t="shared" ref="I29:I60" si="1">$E29*EXP(-NORMSINV((1-$H$25)/2)*$F29*SQRT($G29/252))</f>
        <v>#N/A</v>
      </c>
      <c r="M29" s="30"/>
    </row>
    <row r="30" spans="2:13" x14ac:dyDescent="0.2">
      <c r="B30" s="55">
        <v>41671</v>
      </c>
      <c r="C30" s="130">
        <v>100.81699999999999</v>
      </c>
      <c r="D30" s="59" t="e">
        <v>#N/A</v>
      </c>
      <c r="E30" s="51" t="e">
        <v>#N/A</v>
      </c>
      <c r="F30" s="63" t="e">
        <v>#N/A</v>
      </c>
      <c r="G30" s="52" t="e">
        <v>#N/A</v>
      </c>
      <c r="H30" s="51" t="e">
        <f t="shared" si="0"/>
        <v>#N/A</v>
      </c>
      <c r="I30" s="51" t="e">
        <f t="shared" si="1"/>
        <v>#N/A</v>
      </c>
      <c r="M30" s="30"/>
    </row>
    <row r="31" spans="2:13" x14ac:dyDescent="0.2">
      <c r="B31" s="55">
        <v>41699</v>
      </c>
      <c r="C31" s="130">
        <v>100.804</v>
      </c>
      <c r="D31" s="59" t="e">
        <v>#N/A</v>
      </c>
      <c r="E31" s="51" t="e">
        <v>#N/A</v>
      </c>
      <c r="F31" s="63" t="e">
        <v>#N/A</v>
      </c>
      <c r="G31" s="52" t="e">
        <v>#N/A</v>
      </c>
      <c r="H31" s="51" t="e">
        <f t="shared" si="0"/>
        <v>#N/A</v>
      </c>
      <c r="I31" s="51" t="e">
        <f t="shared" si="1"/>
        <v>#N/A</v>
      </c>
      <c r="M31" s="30"/>
    </row>
    <row r="32" spans="2:13" x14ac:dyDescent="0.2">
      <c r="B32" s="55">
        <v>41730</v>
      </c>
      <c r="C32" s="130">
        <v>102.069</v>
      </c>
      <c r="D32" s="59" t="e">
        <v>#N/A</v>
      </c>
      <c r="E32" s="51" t="e">
        <v>#N/A</v>
      </c>
      <c r="F32" s="63" t="e">
        <v>#N/A</v>
      </c>
      <c r="G32" s="52" t="e">
        <v>#N/A</v>
      </c>
      <c r="H32" s="51" t="e">
        <f t="shared" si="0"/>
        <v>#N/A</v>
      </c>
      <c r="I32" s="51" t="e">
        <f t="shared" si="1"/>
        <v>#N/A</v>
      </c>
      <c r="M32" s="30"/>
    </row>
    <row r="33" spans="2:13" x14ac:dyDescent="0.2">
      <c r="B33" s="55">
        <v>41760</v>
      </c>
      <c r="C33" s="130">
        <v>102.17700000000001</v>
      </c>
      <c r="D33" s="59" t="e">
        <v>#N/A</v>
      </c>
      <c r="E33" s="51" t="e">
        <v>#N/A</v>
      </c>
      <c r="F33" s="63" t="e">
        <v>#N/A</v>
      </c>
      <c r="G33" s="52" t="e">
        <v>#N/A</v>
      </c>
      <c r="H33" s="51" t="e">
        <f t="shared" si="0"/>
        <v>#N/A</v>
      </c>
      <c r="I33" s="51" t="e">
        <f t="shared" si="1"/>
        <v>#N/A</v>
      </c>
      <c r="M33" s="30"/>
    </row>
    <row r="34" spans="2:13" x14ac:dyDescent="0.2">
      <c r="B34" s="55">
        <v>41791</v>
      </c>
      <c r="C34" s="130">
        <v>105.794</v>
      </c>
      <c r="D34" s="59" t="e">
        <v>#N/A</v>
      </c>
      <c r="E34" s="51" t="e">
        <v>#N/A</v>
      </c>
      <c r="F34" s="63" t="e">
        <v>#N/A</v>
      </c>
      <c r="G34" s="52" t="e">
        <v>#N/A</v>
      </c>
      <c r="H34" s="51" t="e">
        <f t="shared" si="0"/>
        <v>#N/A</v>
      </c>
      <c r="I34" s="51" t="e">
        <f t="shared" si="1"/>
        <v>#N/A</v>
      </c>
      <c r="M34" s="30"/>
    </row>
    <row r="35" spans="2:13" x14ac:dyDescent="0.2">
      <c r="B35" s="55">
        <v>41821</v>
      </c>
      <c r="C35" s="130">
        <v>103.58799999999999</v>
      </c>
      <c r="D35" s="59" t="e">
        <v>#N/A</v>
      </c>
      <c r="E35" s="51" t="e">
        <v>#N/A</v>
      </c>
      <c r="F35" s="63" t="e">
        <v>#N/A</v>
      </c>
      <c r="G35" s="52" t="e">
        <v>#N/A</v>
      </c>
      <c r="H35" s="51" t="e">
        <f t="shared" si="0"/>
        <v>#N/A</v>
      </c>
      <c r="I35" s="51" t="e">
        <f t="shared" si="1"/>
        <v>#N/A</v>
      </c>
      <c r="M35" s="30"/>
    </row>
    <row r="36" spans="2:13" x14ac:dyDescent="0.2">
      <c r="B36" s="55">
        <v>41852</v>
      </c>
      <c r="C36" s="130">
        <v>96.534999999999997</v>
      </c>
      <c r="D36" s="59" t="e">
        <v>#N/A</v>
      </c>
      <c r="E36" s="51" t="e">
        <v>#N/A</v>
      </c>
      <c r="F36" s="63" t="e">
        <v>#N/A</v>
      </c>
      <c r="G36" s="52" t="e">
        <v>#N/A</v>
      </c>
      <c r="H36" s="51" t="e">
        <f t="shared" si="0"/>
        <v>#N/A</v>
      </c>
      <c r="I36" s="51" t="e">
        <f t="shared" si="1"/>
        <v>#N/A</v>
      </c>
      <c r="M36" s="30"/>
    </row>
    <row r="37" spans="2:13" x14ac:dyDescent="0.2">
      <c r="B37" s="55">
        <v>41883</v>
      </c>
      <c r="C37" s="130">
        <v>93.212000000000003</v>
      </c>
      <c r="D37" s="59" t="e">
        <v>#N/A</v>
      </c>
      <c r="E37" s="51" t="e">
        <v>#N/A</v>
      </c>
      <c r="F37" s="63" t="e">
        <v>#N/A</v>
      </c>
      <c r="G37" s="52" t="e">
        <v>#N/A</v>
      </c>
      <c r="H37" s="51" t="e">
        <f t="shared" si="0"/>
        <v>#N/A</v>
      </c>
      <c r="I37" s="51" t="e">
        <f t="shared" si="1"/>
        <v>#N/A</v>
      </c>
      <c r="M37" s="30"/>
    </row>
    <row r="38" spans="2:13" x14ac:dyDescent="0.2">
      <c r="B38" s="55">
        <v>41913</v>
      </c>
      <c r="C38" s="130">
        <v>84.397000000000006</v>
      </c>
      <c r="D38" s="59" t="e">
        <v>#N/A</v>
      </c>
      <c r="E38" s="51" t="e">
        <v>#N/A</v>
      </c>
      <c r="F38" s="63" t="e">
        <v>#N/A</v>
      </c>
      <c r="G38" s="52" t="e">
        <v>#N/A</v>
      </c>
      <c r="H38" s="51" t="e">
        <f t="shared" si="0"/>
        <v>#N/A</v>
      </c>
      <c r="I38" s="51" t="e">
        <f t="shared" si="1"/>
        <v>#N/A</v>
      </c>
      <c r="M38" s="30"/>
    </row>
    <row r="39" spans="2:13" x14ac:dyDescent="0.2">
      <c r="B39" s="55">
        <v>41944</v>
      </c>
      <c r="C39" s="130">
        <v>75.789000000000001</v>
      </c>
      <c r="D39" s="59" t="e">
        <v>#N/A</v>
      </c>
      <c r="E39" s="51" t="e">
        <v>#N/A</v>
      </c>
      <c r="F39" s="63" t="e">
        <v>#N/A</v>
      </c>
      <c r="G39" s="52" t="e">
        <v>#N/A</v>
      </c>
      <c r="H39" s="51" t="e">
        <f t="shared" si="0"/>
        <v>#N/A</v>
      </c>
      <c r="I39" s="51" t="e">
        <f t="shared" si="1"/>
        <v>#N/A</v>
      </c>
      <c r="M39" s="30"/>
    </row>
    <row r="40" spans="2:13" x14ac:dyDescent="0.2">
      <c r="B40" s="55">
        <v>41974</v>
      </c>
      <c r="C40" s="130">
        <v>59.29</v>
      </c>
      <c r="D40" s="59" t="e">
        <v>#N/A</v>
      </c>
      <c r="E40" s="51" t="e">
        <v>#N/A</v>
      </c>
      <c r="F40" s="63" t="e">
        <v>#N/A</v>
      </c>
      <c r="G40" s="52" t="e">
        <v>#N/A</v>
      </c>
      <c r="H40" s="51" t="e">
        <f t="shared" si="0"/>
        <v>#N/A</v>
      </c>
      <c r="I40" s="51" t="e">
        <f t="shared" si="1"/>
        <v>#N/A</v>
      </c>
      <c r="M40" s="30"/>
    </row>
    <row r="41" spans="2:13" x14ac:dyDescent="0.2">
      <c r="B41" s="55">
        <v>42005</v>
      </c>
      <c r="C41" s="130">
        <v>47.216999999999999</v>
      </c>
      <c r="D41" s="59" t="e">
        <v>#N/A</v>
      </c>
      <c r="E41" s="59" t="e">
        <v>#N/A</v>
      </c>
      <c r="F41" s="62" t="e">
        <v>#N/A</v>
      </c>
      <c r="G41" s="60" t="e">
        <v>#N/A</v>
      </c>
      <c r="H41" s="59" t="e">
        <f t="shared" si="0"/>
        <v>#N/A</v>
      </c>
      <c r="I41" s="59" t="e">
        <f t="shared" si="1"/>
        <v>#N/A</v>
      </c>
      <c r="M41" s="30"/>
    </row>
    <row r="42" spans="2:13" x14ac:dyDescent="0.2">
      <c r="B42" s="55">
        <v>42036</v>
      </c>
      <c r="C42" s="130">
        <v>50.584000000000003</v>
      </c>
      <c r="D42" s="59" t="e">
        <v>#N/A</v>
      </c>
      <c r="E42" s="51" t="e">
        <v>#N/A</v>
      </c>
      <c r="F42" s="63" t="e">
        <v>#N/A</v>
      </c>
      <c r="G42" s="52" t="e">
        <v>#N/A</v>
      </c>
      <c r="H42" s="51" t="e">
        <f t="shared" si="0"/>
        <v>#N/A</v>
      </c>
      <c r="I42" s="51" t="e">
        <f t="shared" si="1"/>
        <v>#N/A</v>
      </c>
      <c r="M42" s="30"/>
    </row>
    <row r="43" spans="2:13" x14ac:dyDescent="0.2">
      <c r="B43" s="55">
        <v>42064</v>
      </c>
      <c r="C43" s="130">
        <v>47.823</v>
      </c>
      <c r="D43" s="59" t="e">
        <v>#N/A</v>
      </c>
      <c r="E43" s="51" t="e">
        <v>#N/A</v>
      </c>
      <c r="F43" s="63" t="e">
        <v>#N/A</v>
      </c>
      <c r="G43" s="52" t="e">
        <v>#N/A</v>
      </c>
      <c r="H43" s="51" t="e">
        <f t="shared" si="0"/>
        <v>#N/A</v>
      </c>
      <c r="I43" s="51" t="e">
        <f t="shared" si="1"/>
        <v>#N/A</v>
      </c>
      <c r="M43" s="30"/>
    </row>
    <row r="44" spans="2:13" x14ac:dyDescent="0.2">
      <c r="B44" s="55">
        <v>42095</v>
      </c>
      <c r="C44" s="130">
        <v>54.453000000000003</v>
      </c>
      <c r="D44" s="59" t="e">
        <v>#N/A</v>
      </c>
      <c r="E44" s="51" t="e">
        <v>#N/A</v>
      </c>
      <c r="F44" s="63" t="e">
        <v>#N/A</v>
      </c>
      <c r="G44" s="52" t="e">
        <v>#N/A</v>
      </c>
      <c r="H44" s="51" t="e">
        <f t="shared" si="0"/>
        <v>#N/A</v>
      </c>
      <c r="I44" s="51" t="e">
        <f t="shared" si="1"/>
        <v>#N/A</v>
      </c>
      <c r="M44" s="30"/>
    </row>
    <row r="45" spans="2:13" x14ac:dyDescent="0.2">
      <c r="B45" s="55">
        <v>42125</v>
      </c>
      <c r="C45" s="130">
        <v>59.265000000000001</v>
      </c>
      <c r="D45" s="59" t="e">
        <v>#N/A</v>
      </c>
      <c r="E45" s="51" t="e">
        <v>#N/A</v>
      </c>
      <c r="F45" s="63" t="e">
        <v>#N/A</v>
      </c>
      <c r="G45" s="52" t="e">
        <v>#N/A</v>
      </c>
      <c r="H45" s="51" t="e">
        <f t="shared" si="0"/>
        <v>#N/A</v>
      </c>
      <c r="I45" s="51" t="e">
        <f t="shared" si="1"/>
        <v>#N/A</v>
      </c>
      <c r="M45" s="30"/>
    </row>
    <row r="46" spans="2:13" x14ac:dyDescent="0.2">
      <c r="B46" s="55">
        <v>42156</v>
      </c>
      <c r="C46" s="130">
        <v>59.819000000000003</v>
      </c>
      <c r="D46" s="59" t="e">
        <v>#N/A</v>
      </c>
      <c r="E46" s="51" t="e">
        <v>#N/A</v>
      </c>
      <c r="F46" s="63" t="e">
        <v>#N/A</v>
      </c>
      <c r="G46" s="52" t="e">
        <v>#N/A</v>
      </c>
      <c r="H46" s="51" t="e">
        <f t="shared" si="0"/>
        <v>#N/A</v>
      </c>
      <c r="I46" s="51" t="e">
        <f t="shared" si="1"/>
        <v>#N/A</v>
      </c>
      <c r="M46" s="30"/>
    </row>
    <row r="47" spans="2:13" x14ac:dyDescent="0.2">
      <c r="B47" s="55">
        <v>42186</v>
      </c>
      <c r="C47" s="130">
        <v>50.901000000000003</v>
      </c>
      <c r="D47" s="59" t="e">
        <v>#N/A</v>
      </c>
      <c r="E47" s="51" t="e">
        <v>#N/A</v>
      </c>
      <c r="F47" s="63" t="e">
        <v>#N/A</v>
      </c>
      <c r="G47" s="52" t="e">
        <v>#N/A</v>
      </c>
      <c r="H47" s="51" t="e">
        <f t="shared" si="0"/>
        <v>#N/A</v>
      </c>
      <c r="I47" s="51" t="e">
        <f t="shared" si="1"/>
        <v>#N/A</v>
      </c>
      <c r="M47" s="30"/>
    </row>
    <row r="48" spans="2:13" x14ac:dyDescent="0.2">
      <c r="B48" s="55">
        <v>42217</v>
      </c>
      <c r="C48" s="130">
        <v>42.866999999999997</v>
      </c>
      <c r="D48" s="59" t="e">
        <v>#N/A</v>
      </c>
      <c r="E48" s="51" t="e">
        <v>#N/A</v>
      </c>
      <c r="F48" s="63" t="e">
        <v>#N/A</v>
      </c>
      <c r="G48" s="52" t="e">
        <v>#N/A</v>
      </c>
      <c r="H48" s="51" t="e">
        <f t="shared" si="0"/>
        <v>#N/A</v>
      </c>
      <c r="I48" s="51" t="e">
        <f t="shared" si="1"/>
        <v>#N/A</v>
      </c>
      <c r="M48" s="30"/>
    </row>
    <row r="49" spans="2:13" x14ac:dyDescent="0.2">
      <c r="B49" s="55">
        <v>42248</v>
      </c>
      <c r="C49" s="130">
        <v>45.478999999999999</v>
      </c>
      <c r="D49" s="59" t="e">
        <v>#N/A</v>
      </c>
      <c r="E49" s="51" t="e">
        <v>#N/A</v>
      </c>
      <c r="F49" s="63" t="e">
        <v>#N/A</v>
      </c>
      <c r="G49" s="52" t="e">
        <v>#N/A</v>
      </c>
      <c r="H49" s="51" t="e">
        <f t="shared" si="0"/>
        <v>#N/A</v>
      </c>
      <c r="I49" s="51" t="e">
        <f t="shared" si="1"/>
        <v>#N/A</v>
      </c>
      <c r="M49" s="30"/>
    </row>
    <row r="50" spans="2:13" x14ac:dyDescent="0.2">
      <c r="B50" s="55">
        <v>42278</v>
      </c>
      <c r="C50" s="130">
        <v>46.222999999999999</v>
      </c>
      <c r="D50" s="59" t="e">
        <v>#N/A</v>
      </c>
      <c r="E50" s="51" t="e">
        <v>#N/A</v>
      </c>
      <c r="F50" s="63" t="e">
        <v>#N/A</v>
      </c>
      <c r="G50" s="52" t="e">
        <v>#N/A</v>
      </c>
      <c r="H50" s="51" t="e">
        <f t="shared" si="0"/>
        <v>#N/A</v>
      </c>
      <c r="I50" s="51" t="e">
        <f t="shared" si="1"/>
        <v>#N/A</v>
      </c>
      <c r="M50" s="30"/>
    </row>
    <row r="51" spans="2:13" x14ac:dyDescent="0.2">
      <c r="B51" s="55">
        <v>42309</v>
      </c>
      <c r="C51" s="130">
        <v>42.442999999999998</v>
      </c>
      <c r="D51" s="59" t="e">
        <v>#N/A</v>
      </c>
      <c r="E51" s="51" t="e">
        <v>#N/A</v>
      </c>
      <c r="F51" s="63" t="e">
        <v>#N/A</v>
      </c>
      <c r="G51" s="52" t="e">
        <v>#N/A</v>
      </c>
      <c r="H51" s="51" t="e">
        <f t="shared" si="0"/>
        <v>#N/A</v>
      </c>
      <c r="I51" s="51" t="e">
        <f t="shared" si="1"/>
        <v>#N/A</v>
      </c>
      <c r="M51" s="30"/>
    </row>
    <row r="52" spans="2:13" x14ac:dyDescent="0.2">
      <c r="B52" s="55">
        <v>42339</v>
      </c>
      <c r="C52" s="130">
        <v>37.189</v>
      </c>
      <c r="D52" s="59" t="e">
        <v>#N/A</v>
      </c>
      <c r="E52" s="51" t="e">
        <v>#N/A</v>
      </c>
      <c r="F52" s="63" t="e">
        <v>#N/A</v>
      </c>
      <c r="G52" s="52" t="e">
        <v>#N/A</v>
      </c>
      <c r="H52" s="51" t="e">
        <f t="shared" si="0"/>
        <v>#N/A</v>
      </c>
      <c r="I52" s="51" t="e">
        <f t="shared" si="1"/>
        <v>#N/A</v>
      </c>
      <c r="M52" s="30"/>
    </row>
    <row r="53" spans="2:13" x14ac:dyDescent="0.2">
      <c r="B53" s="55">
        <v>42370</v>
      </c>
      <c r="C53" s="130">
        <v>31.683</v>
      </c>
      <c r="D53" s="59" t="e">
        <v>#N/A</v>
      </c>
      <c r="E53" s="59" t="e">
        <v>#N/A</v>
      </c>
      <c r="F53" s="62" t="e">
        <v>#N/A</v>
      </c>
      <c r="G53" s="60" t="e">
        <v>#N/A</v>
      </c>
      <c r="H53" s="59" t="e">
        <f t="shared" si="0"/>
        <v>#N/A</v>
      </c>
      <c r="I53" s="59" t="e">
        <f t="shared" si="1"/>
        <v>#N/A</v>
      </c>
      <c r="M53" s="30"/>
    </row>
    <row r="54" spans="2:13" x14ac:dyDescent="0.2">
      <c r="B54" s="55">
        <v>42401</v>
      </c>
      <c r="C54" s="130">
        <v>30.323</v>
      </c>
      <c r="D54" s="59" t="e">
        <v>#N/A</v>
      </c>
      <c r="E54" s="51" t="e">
        <v>#N/A</v>
      </c>
      <c r="F54" s="63" t="e">
        <v>#N/A</v>
      </c>
      <c r="G54" s="52" t="e">
        <v>#N/A</v>
      </c>
      <c r="H54" s="51" t="e">
        <f t="shared" si="0"/>
        <v>#N/A</v>
      </c>
      <c r="I54" s="51" t="e">
        <f t="shared" si="1"/>
        <v>#N/A</v>
      </c>
      <c r="M54" s="30"/>
    </row>
    <row r="55" spans="2:13" x14ac:dyDescent="0.2">
      <c r="B55" s="55">
        <v>42430</v>
      </c>
      <c r="C55" s="130">
        <v>37.545000000000002</v>
      </c>
      <c r="D55" s="59" t="e">
        <v>#N/A</v>
      </c>
      <c r="E55" s="51" t="e">
        <v>#N/A</v>
      </c>
      <c r="F55" s="63" t="e">
        <v>#N/A</v>
      </c>
      <c r="G55" s="52" t="e">
        <v>#N/A</v>
      </c>
      <c r="H55" s="51" t="e">
        <f t="shared" si="0"/>
        <v>#N/A</v>
      </c>
      <c r="I55" s="51" t="e">
        <f t="shared" si="1"/>
        <v>#N/A</v>
      </c>
      <c r="M55" s="30"/>
    </row>
    <row r="56" spans="2:13" x14ac:dyDescent="0.2">
      <c r="B56" s="55">
        <v>42461</v>
      </c>
      <c r="C56" s="130">
        <v>40.753999999999998</v>
      </c>
      <c r="D56" s="59" t="e">
        <v>#N/A</v>
      </c>
      <c r="E56" s="51" t="e">
        <v>#N/A</v>
      </c>
      <c r="F56" s="63" t="e">
        <v>#N/A</v>
      </c>
      <c r="G56" s="52" t="e">
        <v>#N/A</v>
      </c>
      <c r="H56" s="51" t="e">
        <f t="shared" si="0"/>
        <v>#N/A</v>
      </c>
      <c r="I56" s="51" t="e">
        <f t="shared" si="1"/>
        <v>#N/A</v>
      </c>
      <c r="M56" s="30"/>
    </row>
    <row r="57" spans="2:13" x14ac:dyDescent="0.2">
      <c r="B57" s="55">
        <v>42491</v>
      </c>
      <c r="C57" s="130">
        <v>46.712000000000003</v>
      </c>
      <c r="D57" s="59" t="e">
        <v>#N/A</v>
      </c>
      <c r="E57" s="51" t="e">
        <v>#N/A</v>
      </c>
      <c r="F57" s="63" t="e">
        <v>#N/A</v>
      </c>
      <c r="G57" s="52" t="e">
        <v>#N/A</v>
      </c>
      <c r="H57" s="51" t="e">
        <f t="shared" si="0"/>
        <v>#N/A</v>
      </c>
      <c r="I57" s="51" t="e">
        <f t="shared" si="1"/>
        <v>#N/A</v>
      </c>
      <c r="M57" s="30"/>
    </row>
    <row r="58" spans="2:13" x14ac:dyDescent="0.2">
      <c r="B58" s="55">
        <v>42522</v>
      </c>
      <c r="C58" s="130">
        <v>48.756999999999998</v>
      </c>
      <c r="D58" s="59" t="e">
        <v>#N/A</v>
      </c>
      <c r="E58" s="51" t="e">
        <v>#N/A</v>
      </c>
      <c r="F58" s="63" t="e">
        <v>#N/A</v>
      </c>
      <c r="G58" s="52" t="e">
        <v>#N/A</v>
      </c>
      <c r="H58" s="51" t="e">
        <f t="shared" si="0"/>
        <v>#N/A</v>
      </c>
      <c r="I58" s="51" t="e">
        <f t="shared" si="1"/>
        <v>#N/A</v>
      </c>
      <c r="M58" s="30"/>
    </row>
    <row r="59" spans="2:13" x14ac:dyDescent="0.2">
      <c r="B59" s="55">
        <v>42552</v>
      </c>
      <c r="C59" s="130">
        <v>44.651000000000003</v>
      </c>
      <c r="D59" s="59" t="e">
        <v>#N/A</v>
      </c>
      <c r="E59" s="51" t="e">
        <v>#N/A</v>
      </c>
      <c r="F59" s="63" t="e">
        <v>#N/A</v>
      </c>
      <c r="G59" s="52" t="e">
        <v>#N/A</v>
      </c>
      <c r="H59" s="51" t="e">
        <f t="shared" si="0"/>
        <v>#N/A</v>
      </c>
      <c r="I59" s="51" t="e">
        <f t="shared" si="1"/>
        <v>#N/A</v>
      </c>
      <c r="M59" s="30"/>
    </row>
    <row r="60" spans="2:13" x14ac:dyDescent="0.2">
      <c r="B60" s="55">
        <v>42583</v>
      </c>
      <c r="C60" s="130">
        <v>44.723999999999997</v>
      </c>
      <c r="D60" s="59" t="e">
        <v>#N/A</v>
      </c>
      <c r="E60" s="51" t="e">
        <v>#N/A</v>
      </c>
      <c r="F60" s="63" t="e">
        <v>#N/A</v>
      </c>
      <c r="G60" s="52" t="e">
        <v>#N/A</v>
      </c>
      <c r="H60" s="51" t="e">
        <f t="shared" si="0"/>
        <v>#N/A</v>
      </c>
      <c r="I60" s="51" t="e">
        <f t="shared" si="1"/>
        <v>#N/A</v>
      </c>
      <c r="M60" s="30"/>
    </row>
    <row r="61" spans="2:13" x14ac:dyDescent="0.2">
      <c r="B61" s="55">
        <v>42614</v>
      </c>
      <c r="C61" s="130">
        <v>45.182000000000002</v>
      </c>
      <c r="D61" s="59" t="e">
        <v>#N/A</v>
      </c>
      <c r="E61" s="51" t="e">
        <v>#N/A</v>
      </c>
      <c r="F61" s="63" t="e">
        <v>#N/A</v>
      </c>
      <c r="G61" s="52" t="e">
        <v>#N/A</v>
      </c>
      <c r="H61" s="51" t="e">
        <f t="shared" ref="H61:H92" si="2">$E61*EXP((+NORMSINV((1-$H$25)/2)*$F61*SQRT($G61/252)))</f>
        <v>#N/A</v>
      </c>
      <c r="I61" s="51" t="e">
        <f t="shared" ref="I61:I92" si="3">$E61*EXP(-NORMSINV((1-$H$25)/2)*$F61*SQRT($G61/252))</f>
        <v>#N/A</v>
      </c>
      <c r="M61" s="30"/>
    </row>
    <row r="62" spans="2:13" x14ac:dyDescent="0.2">
      <c r="B62" s="55">
        <v>42644</v>
      </c>
      <c r="C62" s="130">
        <v>49.774999999999999</v>
      </c>
      <c r="D62" s="59" t="e">
        <v>#N/A</v>
      </c>
      <c r="E62" s="51" t="e">
        <v>#N/A</v>
      </c>
      <c r="F62" s="63" t="e">
        <v>#N/A</v>
      </c>
      <c r="G62" s="52" t="e">
        <v>#N/A</v>
      </c>
      <c r="H62" s="51" t="e">
        <f t="shared" si="2"/>
        <v>#N/A</v>
      </c>
      <c r="I62" s="51" t="e">
        <f t="shared" si="3"/>
        <v>#N/A</v>
      </c>
      <c r="M62" s="30"/>
    </row>
    <row r="63" spans="2:13" x14ac:dyDescent="0.2">
      <c r="B63" s="55">
        <v>42675</v>
      </c>
      <c r="C63" s="130">
        <v>45.661000000000001</v>
      </c>
      <c r="D63" s="59" t="e">
        <v>#N/A</v>
      </c>
      <c r="E63" s="51" t="e">
        <v>#N/A</v>
      </c>
      <c r="F63" s="63" t="e">
        <v>#N/A</v>
      </c>
      <c r="G63" s="52" t="e">
        <v>#N/A</v>
      </c>
      <c r="H63" s="51" t="e">
        <f t="shared" si="2"/>
        <v>#N/A</v>
      </c>
      <c r="I63" s="51" t="e">
        <f t="shared" si="3"/>
        <v>#N/A</v>
      </c>
      <c r="M63" s="30"/>
    </row>
    <row r="64" spans="2:13" x14ac:dyDescent="0.2">
      <c r="B64" s="55">
        <v>42705</v>
      </c>
      <c r="C64" s="130">
        <v>51.972000000000001</v>
      </c>
      <c r="D64" s="59" t="e">
        <v>#N/A</v>
      </c>
      <c r="E64" s="51" t="e">
        <v>#N/A</v>
      </c>
      <c r="F64" s="63" t="e">
        <v>#N/A</v>
      </c>
      <c r="G64" s="52" t="e">
        <v>#N/A</v>
      </c>
      <c r="H64" s="51" t="e">
        <f t="shared" si="2"/>
        <v>#N/A</v>
      </c>
      <c r="I64" s="51" t="e">
        <f t="shared" si="3"/>
        <v>#N/A</v>
      </c>
      <c r="M64" s="30"/>
    </row>
    <row r="65" spans="2:13" x14ac:dyDescent="0.2">
      <c r="B65" s="55">
        <v>42736</v>
      </c>
      <c r="C65" s="130">
        <v>52.503999999999998</v>
      </c>
      <c r="D65" s="59" t="e">
        <v>#N/A</v>
      </c>
      <c r="E65" s="59" t="e">
        <v>#N/A</v>
      </c>
      <c r="F65" s="62" t="e">
        <v>#N/A</v>
      </c>
      <c r="G65" s="60" t="e">
        <v>#N/A</v>
      </c>
      <c r="H65" s="59" t="e">
        <f t="shared" si="2"/>
        <v>#N/A</v>
      </c>
      <c r="I65" s="59" t="e">
        <f t="shared" si="3"/>
        <v>#N/A</v>
      </c>
      <c r="M65" s="30"/>
    </row>
    <row r="66" spans="2:13" x14ac:dyDescent="0.2">
      <c r="B66" s="55">
        <v>42767</v>
      </c>
      <c r="C66" s="130">
        <v>53.468000000000004</v>
      </c>
      <c r="D66" s="59" t="e">
        <v>#N/A</v>
      </c>
      <c r="E66" s="51" t="e">
        <v>#N/A</v>
      </c>
      <c r="F66" s="63" t="e">
        <v>#N/A</v>
      </c>
      <c r="G66" s="52" t="e">
        <v>#N/A</v>
      </c>
      <c r="H66" s="51" t="e">
        <f t="shared" si="2"/>
        <v>#N/A</v>
      </c>
      <c r="I66" s="51" t="e">
        <f t="shared" si="3"/>
        <v>#N/A</v>
      </c>
      <c r="M66" s="30"/>
    </row>
    <row r="67" spans="2:13" x14ac:dyDescent="0.2">
      <c r="B67" s="55">
        <v>42795</v>
      </c>
      <c r="C67" s="130">
        <v>49.328000000000003</v>
      </c>
      <c r="D67" s="59" t="e">
        <v>#N/A</v>
      </c>
      <c r="E67" s="51" t="e">
        <v>#N/A</v>
      </c>
      <c r="F67" s="63" t="e">
        <v>#N/A</v>
      </c>
      <c r="G67" s="52" t="e">
        <v>#N/A</v>
      </c>
      <c r="H67" s="51" t="e">
        <f t="shared" si="2"/>
        <v>#N/A</v>
      </c>
      <c r="I67" s="51" t="e">
        <f t="shared" si="3"/>
        <v>#N/A</v>
      </c>
      <c r="M67" s="30"/>
    </row>
    <row r="68" spans="2:13" x14ac:dyDescent="0.2">
      <c r="B68" s="55">
        <v>42826</v>
      </c>
      <c r="C68" s="130">
        <v>51.06</v>
      </c>
      <c r="D68" s="59" t="e">
        <v>#N/A</v>
      </c>
      <c r="E68" s="51" t="e">
        <v>#N/A</v>
      </c>
      <c r="F68" s="63" t="e">
        <v>#N/A</v>
      </c>
      <c r="G68" s="52" t="e">
        <v>#N/A</v>
      </c>
      <c r="H68" s="51" t="e">
        <f t="shared" si="2"/>
        <v>#N/A</v>
      </c>
      <c r="I68" s="51" t="e">
        <f t="shared" si="3"/>
        <v>#N/A</v>
      </c>
      <c r="M68" s="30"/>
    </row>
    <row r="69" spans="2:13" x14ac:dyDescent="0.2">
      <c r="B69" s="55">
        <v>42856</v>
      </c>
      <c r="C69" s="130">
        <v>48.475999999999999</v>
      </c>
      <c r="D69" s="59" t="e">
        <v>#N/A</v>
      </c>
      <c r="E69" s="51" t="e">
        <v>#N/A</v>
      </c>
      <c r="F69" s="63" t="e">
        <v>#N/A</v>
      </c>
      <c r="G69" s="52" t="e">
        <v>#N/A</v>
      </c>
      <c r="H69" s="51" t="e">
        <f t="shared" si="2"/>
        <v>#N/A</v>
      </c>
      <c r="I69" s="51" t="e">
        <f t="shared" si="3"/>
        <v>#N/A</v>
      </c>
      <c r="M69" s="30"/>
    </row>
    <row r="70" spans="2:13" x14ac:dyDescent="0.2">
      <c r="B70" s="55">
        <v>42887</v>
      </c>
      <c r="C70" s="130">
        <v>45.177999999999997</v>
      </c>
      <c r="D70" s="59" t="e">
        <v>#N/A</v>
      </c>
      <c r="E70" s="51" t="e">
        <v>#N/A</v>
      </c>
      <c r="F70" s="63" t="e">
        <v>#N/A</v>
      </c>
      <c r="G70" s="52" t="e">
        <v>#N/A</v>
      </c>
      <c r="H70" s="51" t="e">
        <f t="shared" si="2"/>
        <v>#N/A</v>
      </c>
      <c r="I70" s="51" t="e">
        <f t="shared" si="3"/>
        <v>#N/A</v>
      </c>
      <c r="M70" s="30"/>
    </row>
    <row r="71" spans="2:13" x14ac:dyDescent="0.2">
      <c r="B71" s="55">
        <v>42917</v>
      </c>
      <c r="C71" s="130">
        <v>46.63</v>
      </c>
      <c r="D71" s="59" t="e">
        <v>#N/A</v>
      </c>
      <c r="E71" s="51" t="e">
        <v>#N/A</v>
      </c>
      <c r="F71" s="63" t="e">
        <v>#N/A</v>
      </c>
      <c r="G71" s="52" t="e">
        <v>#N/A</v>
      </c>
      <c r="H71" s="51" t="e">
        <f t="shared" si="2"/>
        <v>#N/A</v>
      </c>
      <c r="I71" s="51" t="e">
        <f t="shared" si="3"/>
        <v>#N/A</v>
      </c>
      <c r="M71" s="30"/>
    </row>
    <row r="72" spans="2:13" x14ac:dyDescent="0.2">
      <c r="B72" s="55">
        <v>42948</v>
      </c>
      <c r="C72" s="130">
        <v>48.036999999999999</v>
      </c>
      <c r="D72" s="59" t="e">
        <v>#N/A</v>
      </c>
      <c r="E72" s="51" t="e">
        <v>#N/A</v>
      </c>
      <c r="F72" s="63" t="e">
        <v>#N/A</v>
      </c>
      <c r="G72" s="52" t="e">
        <v>#N/A</v>
      </c>
      <c r="H72" s="51" t="e">
        <f t="shared" si="2"/>
        <v>#N/A</v>
      </c>
      <c r="I72" s="51" t="e">
        <f t="shared" si="3"/>
        <v>#N/A</v>
      </c>
      <c r="M72" s="30"/>
    </row>
    <row r="73" spans="2:13" x14ac:dyDescent="0.2">
      <c r="B73" s="55">
        <v>42979</v>
      </c>
      <c r="C73" s="130">
        <v>49.822000000000003</v>
      </c>
      <c r="D73" s="59" t="e">
        <v>#N/A</v>
      </c>
      <c r="E73" s="51" t="e">
        <v>#N/A</v>
      </c>
      <c r="F73" s="63" t="e">
        <v>#N/A</v>
      </c>
      <c r="G73" s="52" t="e">
        <v>#N/A</v>
      </c>
      <c r="H73" s="51" t="e">
        <f t="shared" si="2"/>
        <v>#N/A</v>
      </c>
      <c r="I73" s="51" t="e">
        <f t="shared" si="3"/>
        <v>#N/A</v>
      </c>
      <c r="M73" s="30"/>
    </row>
    <row r="74" spans="2:13" x14ac:dyDescent="0.2">
      <c r="B74" s="55">
        <v>43009</v>
      </c>
      <c r="C74" s="130">
        <v>51.578000000000003</v>
      </c>
      <c r="D74" s="59" t="e">
        <v>#N/A</v>
      </c>
      <c r="E74" s="51" t="e">
        <v>#N/A</v>
      </c>
      <c r="F74" s="63" t="e">
        <v>#N/A</v>
      </c>
      <c r="G74" s="52" t="e">
        <v>#N/A</v>
      </c>
      <c r="H74" s="51" t="e">
        <f t="shared" si="2"/>
        <v>#N/A</v>
      </c>
      <c r="I74" s="51" t="e">
        <f t="shared" si="3"/>
        <v>#N/A</v>
      </c>
      <c r="M74" s="30"/>
    </row>
    <row r="75" spans="2:13" x14ac:dyDescent="0.2">
      <c r="B75" s="55">
        <v>43040</v>
      </c>
      <c r="C75" s="130">
        <v>56.639000000000003</v>
      </c>
      <c r="D75" s="59" t="e">
        <v>#N/A</v>
      </c>
      <c r="E75" s="51" t="e">
        <v>#N/A</v>
      </c>
      <c r="F75" s="63" t="e">
        <v>#N/A</v>
      </c>
      <c r="G75" s="52" t="e">
        <v>#N/A</v>
      </c>
      <c r="H75" s="51" t="e">
        <f t="shared" si="2"/>
        <v>#N/A</v>
      </c>
      <c r="I75" s="51" t="e">
        <f t="shared" si="3"/>
        <v>#N/A</v>
      </c>
      <c r="M75" s="30"/>
    </row>
    <row r="76" spans="2:13" x14ac:dyDescent="0.2">
      <c r="B76" s="55">
        <v>43070</v>
      </c>
      <c r="C76" s="130">
        <v>57.881</v>
      </c>
      <c r="D76" s="59" t="e">
        <v>#N/A</v>
      </c>
      <c r="E76" s="51" t="e">
        <v>#N/A</v>
      </c>
      <c r="F76" s="63" t="e">
        <v>#N/A</v>
      </c>
      <c r="G76" s="52" t="e">
        <v>#N/A</v>
      </c>
      <c r="H76" s="51" t="e">
        <f t="shared" si="2"/>
        <v>#N/A</v>
      </c>
      <c r="I76" s="51" t="e">
        <f t="shared" si="3"/>
        <v>#N/A</v>
      </c>
      <c r="M76" s="30"/>
    </row>
    <row r="77" spans="2:13" x14ac:dyDescent="0.2">
      <c r="B77" s="55">
        <v>43101</v>
      </c>
      <c r="C77" s="130">
        <v>63.698</v>
      </c>
      <c r="D77" s="59" t="e">
        <v>#N/A</v>
      </c>
      <c r="E77" s="59" t="e">
        <v>#N/A</v>
      </c>
      <c r="F77" s="62" t="e">
        <v>#N/A</v>
      </c>
      <c r="G77" s="60" t="e">
        <v>#N/A</v>
      </c>
      <c r="H77" s="59" t="e">
        <f t="shared" si="2"/>
        <v>#N/A</v>
      </c>
      <c r="I77" s="59" t="e">
        <f t="shared" si="3"/>
        <v>#N/A</v>
      </c>
      <c r="J77" t="e">
        <f>$E77*EXP((-1.959963985*$F77*SQRT($G77/252)))</f>
        <v>#N/A</v>
      </c>
      <c r="K77" t="e">
        <f>$E77*EXP(1.959963985*$F77*SQRT($G77/252))</f>
        <v>#N/A</v>
      </c>
    </row>
    <row r="78" spans="2:13" x14ac:dyDescent="0.2">
      <c r="B78" s="55">
        <v>43132</v>
      </c>
      <c r="C78" s="130">
        <v>62.228999999999999</v>
      </c>
      <c r="D78" s="59" t="e">
        <v>#N/A</v>
      </c>
      <c r="E78" s="51" t="e">
        <v>#N/A</v>
      </c>
      <c r="F78" s="63" t="e">
        <v>#N/A</v>
      </c>
      <c r="G78" s="52" t="e">
        <v>#N/A</v>
      </c>
      <c r="H78" s="51" t="e">
        <f t="shared" si="2"/>
        <v>#N/A</v>
      </c>
      <c r="I78" s="51" t="e">
        <f t="shared" si="3"/>
        <v>#N/A</v>
      </c>
      <c r="J78" t="e">
        <f t="shared" ref="J78:J112" si="4">$E78*EXP((-1.959963985*$F78*SQRT($G78/252)))</f>
        <v>#N/A</v>
      </c>
      <c r="K78" t="e">
        <f t="shared" ref="K78:K112" si="5">$E78*EXP(1.959963985*$F78*SQRT($G78/252))</f>
        <v>#N/A</v>
      </c>
    </row>
    <row r="79" spans="2:13" x14ac:dyDescent="0.2">
      <c r="B79" s="55">
        <v>43160</v>
      </c>
      <c r="C79" s="130">
        <v>62.725000000000001</v>
      </c>
      <c r="D79" s="59" t="e">
        <v>#N/A</v>
      </c>
      <c r="E79" s="51" t="e">
        <v>#N/A</v>
      </c>
      <c r="F79" s="63" t="e">
        <v>#N/A</v>
      </c>
      <c r="G79" s="52" t="e">
        <v>#N/A</v>
      </c>
      <c r="H79" s="51" t="e">
        <f t="shared" si="2"/>
        <v>#N/A</v>
      </c>
      <c r="I79" s="51" t="e">
        <f t="shared" si="3"/>
        <v>#N/A</v>
      </c>
      <c r="J79" t="e">
        <f t="shared" si="4"/>
        <v>#N/A</v>
      </c>
      <c r="K79" t="e">
        <f t="shared" si="5"/>
        <v>#N/A</v>
      </c>
    </row>
    <row r="80" spans="2:13" x14ac:dyDescent="0.2">
      <c r="B80" s="55">
        <v>43191</v>
      </c>
      <c r="C80" s="130">
        <v>66.254000000000005</v>
      </c>
      <c r="D80" s="59" t="e">
        <v>#N/A</v>
      </c>
      <c r="E80" s="51" t="e">
        <v>#N/A</v>
      </c>
      <c r="F80" s="63" t="e">
        <v>#N/A</v>
      </c>
      <c r="G80" s="52" t="e">
        <v>#N/A</v>
      </c>
      <c r="H80" s="51" t="e">
        <f t="shared" si="2"/>
        <v>#N/A</v>
      </c>
      <c r="I80" s="51" t="e">
        <f t="shared" si="3"/>
        <v>#N/A</v>
      </c>
      <c r="J80" t="e">
        <f t="shared" si="4"/>
        <v>#N/A</v>
      </c>
      <c r="K80" t="e">
        <f t="shared" si="5"/>
        <v>#N/A</v>
      </c>
    </row>
    <row r="81" spans="2:11" x14ac:dyDescent="0.2">
      <c r="B81" s="55">
        <v>43221</v>
      </c>
      <c r="C81" s="130">
        <v>69.977999999999994</v>
      </c>
      <c r="D81" s="59" t="e">
        <v>#N/A</v>
      </c>
      <c r="E81" s="51" t="e">
        <v>#N/A</v>
      </c>
      <c r="F81" s="63" t="e">
        <v>#N/A</v>
      </c>
      <c r="G81" s="52" t="e">
        <v>#N/A</v>
      </c>
      <c r="H81" s="51" t="e">
        <f t="shared" si="2"/>
        <v>#N/A</v>
      </c>
      <c r="I81" s="51" t="e">
        <f t="shared" si="3"/>
        <v>#N/A</v>
      </c>
      <c r="J81" t="e">
        <f t="shared" si="4"/>
        <v>#N/A</v>
      </c>
      <c r="K81" t="e">
        <f t="shared" si="5"/>
        <v>#N/A</v>
      </c>
    </row>
    <row r="82" spans="2:11" x14ac:dyDescent="0.2">
      <c r="B82" s="55">
        <v>43252</v>
      </c>
      <c r="C82" s="130">
        <v>67.873000000000005</v>
      </c>
      <c r="D82" s="59" t="e">
        <v>#N/A</v>
      </c>
      <c r="E82" s="51" t="e">
        <v>#N/A</v>
      </c>
      <c r="F82" s="63" t="e">
        <v>#N/A</v>
      </c>
      <c r="G82" s="52" t="e">
        <v>#N/A</v>
      </c>
      <c r="H82" s="51" t="e">
        <f t="shared" si="2"/>
        <v>#N/A</v>
      </c>
      <c r="I82" s="51" t="e">
        <f t="shared" si="3"/>
        <v>#N/A</v>
      </c>
      <c r="J82" t="e">
        <f t="shared" si="4"/>
        <v>#N/A</v>
      </c>
      <c r="K82" t="e">
        <f t="shared" si="5"/>
        <v>#N/A</v>
      </c>
    </row>
    <row r="83" spans="2:11" x14ac:dyDescent="0.2">
      <c r="B83" s="55">
        <v>43282</v>
      </c>
      <c r="C83" s="130">
        <v>70.980999999999995</v>
      </c>
      <c r="D83" s="59" t="e">
        <v>#N/A</v>
      </c>
      <c r="E83" s="51" t="e">
        <v>#N/A</v>
      </c>
      <c r="F83" s="63" t="e">
        <v>#N/A</v>
      </c>
      <c r="G83" s="52" t="e">
        <v>#N/A</v>
      </c>
      <c r="H83" s="51" t="e">
        <f t="shared" si="2"/>
        <v>#N/A</v>
      </c>
      <c r="I83" s="51" t="e">
        <f t="shared" si="3"/>
        <v>#N/A</v>
      </c>
      <c r="J83" t="e">
        <f t="shared" si="4"/>
        <v>#N/A</v>
      </c>
      <c r="K83" t="e">
        <f t="shared" si="5"/>
        <v>#N/A</v>
      </c>
    </row>
    <row r="84" spans="2:11" x14ac:dyDescent="0.2">
      <c r="B84" s="55">
        <v>43313</v>
      </c>
      <c r="C84" s="130">
        <v>68.055000000000007</v>
      </c>
      <c r="D84" s="59" t="e">
        <v>#N/A</v>
      </c>
      <c r="E84" s="51" t="e">
        <v>#N/A</v>
      </c>
      <c r="F84" s="63" t="e">
        <v>#N/A</v>
      </c>
      <c r="G84" s="52" t="e">
        <v>#N/A</v>
      </c>
      <c r="H84" s="51" t="e">
        <f t="shared" si="2"/>
        <v>#N/A</v>
      </c>
      <c r="I84" s="51" t="e">
        <f t="shared" si="3"/>
        <v>#N/A</v>
      </c>
      <c r="J84" t="e">
        <f t="shared" si="4"/>
        <v>#N/A</v>
      </c>
      <c r="K84" t="e">
        <f t="shared" si="5"/>
        <v>#N/A</v>
      </c>
    </row>
    <row r="85" spans="2:11" x14ac:dyDescent="0.2">
      <c r="B85" s="55">
        <v>43344</v>
      </c>
      <c r="C85" s="130">
        <v>70.230999999999995</v>
      </c>
      <c r="D85" s="59" t="e">
        <v>#N/A</v>
      </c>
      <c r="E85" s="51" t="e">
        <v>#N/A</v>
      </c>
      <c r="F85" s="63" t="e">
        <v>#N/A</v>
      </c>
      <c r="G85" s="52" t="e">
        <v>#N/A</v>
      </c>
      <c r="H85" s="51" t="e">
        <f t="shared" si="2"/>
        <v>#N/A</v>
      </c>
      <c r="I85" s="51" t="e">
        <f t="shared" si="3"/>
        <v>#N/A</v>
      </c>
      <c r="J85" t="e">
        <f t="shared" si="4"/>
        <v>#N/A</v>
      </c>
      <c r="K85" t="e">
        <f t="shared" si="5"/>
        <v>#N/A</v>
      </c>
    </row>
    <row r="86" spans="2:11" x14ac:dyDescent="0.2">
      <c r="B86" s="55">
        <v>43374</v>
      </c>
      <c r="C86" s="130">
        <v>70.748999999999995</v>
      </c>
      <c r="D86" s="59" t="e">
        <v>#N/A</v>
      </c>
      <c r="E86" s="51" t="e">
        <v>#N/A</v>
      </c>
      <c r="F86" s="63" t="e">
        <v>#N/A</v>
      </c>
      <c r="G86" s="52" t="e">
        <v>#N/A</v>
      </c>
      <c r="H86" s="51" t="e">
        <f t="shared" si="2"/>
        <v>#N/A</v>
      </c>
      <c r="I86" s="51" t="e">
        <f t="shared" si="3"/>
        <v>#N/A</v>
      </c>
      <c r="J86" t="e">
        <f t="shared" si="4"/>
        <v>#N/A</v>
      </c>
      <c r="K86" t="e">
        <f t="shared" si="5"/>
        <v>#N/A</v>
      </c>
    </row>
    <row r="87" spans="2:11" x14ac:dyDescent="0.2">
      <c r="B87" s="55">
        <v>43405</v>
      </c>
      <c r="C87" s="130">
        <v>56.963000000000001</v>
      </c>
      <c r="D87" s="59" t="e">
        <v>#N/A</v>
      </c>
      <c r="E87" s="51" t="e">
        <v>#N/A</v>
      </c>
      <c r="F87" s="63" t="e">
        <v>#N/A</v>
      </c>
      <c r="G87" s="52" t="e">
        <v>#N/A</v>
      </c>
      <c r="H87" s="51" t="e">
        <f t="shared" si="2"/>
        <v>#N/A</v>
      </c>
      <c r="I87" s="51" t="e">
        <f t="shared" si="3"/>
        <v>#N/A</v>
      </c>
      <c r="J87" t="e">
        <f t="shared" si="4"/>
        <v>#N/A</v>
      </c>
      <c r="K87" t="e">
        <f t="shared" si="5"/>
        <v>#N/A</v>
      </c>
    </row>
    <row r="88" spans="2:11" x14ac:dyDescent="0.2">
      <c r="B88" s="55">
        <v>43435</v>
      </c>
      <c r="C88" s="130">
        <v>49.523000000000003</v>
      </c>
      <c r="D88" s="59" t="e">
        <v>#N/A</v>
      </c>
      <c r="E88" s="51" t="e">
        <v>#N/A</v>
      </c>
      <c r="F88" s="63" t="e">
        <v>#N/A</v>
      </c>
      <c r="G88" s="52" t="e">
        <v>#N/A</v>
      </c>
      <c r="H88" s="51" t="e">
        <f t="shared" si="2"/>
        <v>#N/A</v>
      </c>
      <c r="I88" s="51" t="e">
        <f t="shared" si="3"/>
        <v>#N/A</v>
      </c>
      <c r="J88" t="e">
        <f t="shared" si="4"/>
        <v>#N/A</v>
      </c>
      <c r="K88" t="e">
        <f t="shared" si="5"/>
        <v>#N/A</v>
      </c>
    </row>
    <row r="89" spans="2:11" x14ac:dyDescent="0.2">
      <c r="B89" s="55">
        <v>43466</v>
      </c>
      <c r="C89" s="130">
        <v>51.375999999999998</v>
      </c>
      <c r="D89" s="59" t="e">
        <v>#N/A</v>
      </c>
      <c r="E89" s="51" t="e">
        <v>#N/A</v>
      </c>
      <c r="F89" s="63" t="e">
        <v>#N/A</v>
      </c>
      <c r="G89" s="52" t="e">
        <v>#N/A</v>
      </c>
      <c r="H89" s="51" t="e">
        <f t="shared" si="2"/>
        <v>#N/A</v>
      </c>
      <c r="I89" s="51" t="e">
        <f t="shared" si="3"/>
        <v>#N/A</v>
      </c>
      <c r="J89" t="e">
        <f t="shared" si="4"/>
        <v>#N/A</v>
      </c>
      <c r="K89" t="e">
        <f t="shared" si="5"/>
        <v>#N/A</v>
      </c>
    </row>
    <row r="90" spans="2:11" x14ac:dyDescent="0.2">
      <c r="B90" s="55">
        <v>43497</v>
      </c>
      <c r="C90" s="130">
        <v>54.954000000000001</v>
      </c>
      <c r="D90" s="59" t="e">
        <v>#N/A</v>
      </c>
      <c r="E90" s="51" t="e">
        <v>#N/A</v>
      </c>
      <c r="F90" s="63" t="e">
        <v>#N/A</v>
      </c>
      <c r="G90" s="52" t="e">
        <v>#N/A</v>
      </c>
      <c r="H90" s="51" t="e">
        <f t="shared" si="2"/>
        <v>#N/A</v>
      </c>
      <c r="I90" s="51" t="e">
        <f t="shared" si="3"/>
        <v>#N/A</v>
      </c>
      <c r="J90" t="e">
        <f t="shared" si="4"/>
        <v>#N/A</v>
      </c>
      <c r="K90" t="e">
        <f t="shared" si="5"/>
        <v>#N/A</v>
      </c>
    </row>
    <row r="91" spans="2:11" x14ac:dyDescent="0.2">
      <c r="B91" s="55">
        <v>43525</v>
      </c>
      <c r="C91" s="130">
        <v>58.151000000000003</v>
      </c>
      <c r="D91" s="59" t="e">
        <v>#N/A</v>
      </c>
      <c r="E91" s="51" t="e">
        <v>#N/A</v>
      </c>
      <c r="F91" s="63" t="e">
        <v>#N/A</v>
      </c>
      <c r="G91" s="52" t="e">
        <v>#N/A</v>
      </c>
      <c r="H91" s="51" t="e">
        <f t="shared" si="2"/>
        <v>#N/A</v>
      </c>
      <c r="I91" s="51" t="e">
        <f t="shared" si="3"/>
        <v>#N/A</v>
      </c>
      <c r="J91" t="e">
        <f t="shared" si="4"/>
        <v>#N/A</v>
      </c>
      <c r="K91" t="e">
        <f t="shared" si="5"/>
        <v>#N/A</v>
      </c>
    </row>
    <row r="92" spans="2:11" x14ac:dyDescent="0.2">
      <c r="B92" s="55">
        <v>43556</v>
      </c>
      <c r="C92" s="130">
        <v>63.862000000000002</v>
      </c>
      <c r="D92" s="59" t="e">
        <v>#N/A</v>
      </c>
      <c r="E92" s="51" t="e">
        <v>#N/A</v>
      </c>
      <c r="F92" s="63" t="e">
        <v>#N/A</v>
      </c>
      <c r="G92" s="52" t="e">
        <v>#N/A</v>
      </c>
      <c r="H92" s="51" t="e">
        <f t="shared" si="2"/>
        <v>#N/A</v>
      </c>
      <c r="I92" s="51" t="e">
        <f t="shared" si="3"/>
        <v>#N/A</v>
      </c>
      <c r="J92" t="e">
        <f t="shared" si="4"/>
        <v>#N/A</v>
      </c>
      <c r="K92" t="e">
        <f t="shared" si="5"/>
        <v>#N/A</v>
      </c>
    </row>
    <row r="93" spans="2:11" x14ac:dyDescent="0.2">
      <c r="B93" s="55">
        <v>43586</v>
      </c>
      <c r="C93" s="130">
        <v>60.826999999999998</v>
      </c>
      <c r="D93" s="59" t="e">
        <v>#N/A</v>
      </c>
      <c r="E93" s="51" t="e">
        <v>#N/A</v>
      </c>
      <c r="F93" s="63" t="e">
        <v>#N/A</v>
      </c>
      <c r="G93" s="52" t="e">
        <v>#N/A</v>
      </c>
      <c r="H93" s="51" t="e">
        <f t="shared" ref="H93:H112" si="6">$E93*EXP((+NORMSINV((1-$H$25)/2)*$F93*SQRT($G93/252)))</f>
        <v>#N/A</v>
      </c>
      <c r="I93" s="51" t="e">
        <f t="shared" ref="I93:I112" si="7">$E93*EXP(-NORMSINV((1-$H$25)/2)*$F93*SQRT($G93/252))</f>
        <v>#N/A</v>
      </c>
      <c r="J93" t="e">
        <f t="shared" si="4"/>
        <v>#N/A</v>
      </c>
      <c r="K93" t="e">
        <f t="shared" si="5"/>
        <v>#N/A</v>
      </c>
    </row>
    <row r="94" spans="2:11" x14ac:dyDescent="0.2">
      <c r="B94" s="55">
        <v>43617</v>
      </c>
      <c r="C94" s="130">
        <v>54.656999999999996</v>
      </c>
      <c r="D94" s="59" t="e">
        <v>#N/A</v>
      </c>
      <c r="E94" s="51" t="e">
        <v>#N/A</v>
      </c>
      <c r="F94" s="63" t="e">
        <v>#N/A</v>
      </c>
      <c r="G94" s="52" t="e">
        <v>#N/A</v>
      </c>
      <c r="H94" s="51" t="e">
        <f t="shared" si="6"/>
        <v>#N/A</v>
      </c>
      <c r="I94" s="51" t="e">
        <f t="shared" si="7"/>
        <v>#N/A</v>
      </c>
      <c r="J94" t="e">
        <f t="shared" si="4"/>
        <v>#N/A</v>
      </c>
      <c r="K94" t="e">
        <f t="shared" si="5"/>
        <v>#N/A</v>
      </c>
    </row>
    <row r="95" spans="2:11" x14ac:dyDescent="0.2">
      <c r="B95" s="55">
        <v>43647</v>
      </c>
      <c r="C95" s="130">
        <v>57.353999999999999</v>
      </c>
      <c r="D95" s="59" t="e">
        <v>#N/A</v>
      </c>
      <c r="E95" s="51" t="e">
        <v>#N/A</v>
      </c>
      <c r="F95" s="63" t="e">
        <v>#N/A</v>
      </c>
      <c r="G95" s="52" t="e">
        <v>#N/A</v>
      </c>
      <c r="H95" s="51" t="e">
        <f t="shared" si="6"/>
        <v>#N/A</v>
      </c>
      <c r="I95" s="51" t="e">
        <f t="shared" si="7"/>
        <v>#N/A</v>
      </c>
      <c r="J95" t="e">
        <f t="shared" si="4"/>
        <v>#N/A</v>
      </c>
      <c r="K95" t="e">
        <f t="shared" si="5"/>
        <v>#N/A</v>
      </c>
    </row>
    <row r="96" spans="2:11" x14ac:dyDescent="0.2">
      <c r="B96" s="55">
        <v>43678</v>
      </c>
      <c r="C96" s="130">
        <v>54.805</v>
      </c>
      <c r="D96" s="59" t="e">
        <v>#N/A</v>
      </c>
      <c r="E96" s="51" t="e">
        <v>#N/A</v>
      </c>
      <c r="F96" s="63" t="e">
        <v>#N/A</v>
      </c>
      <c r="G96" s="52" t="e">
        <v>#N/A</v>
      </c>
      <c r="H96" s="51" t="e">
        <f t="shared" si="6"/>
        <v>#N/A</v>
      </c>
      <c r="I96" s="51" t="e">
        <f t="shared" si="7"/>
        <v>#N/A</v>
      </c>
      <c r="J96" t="e">
        <f t="shared" si="4"/>
        <v>#N/A</v>
      </c>
      <c r="K96" t="e">
        <f t="shared" si="5"/>
        <v>#N/A</v>
      </c>
    </row>
    <row r="97" spans="2:11" x14ac:dyDescent="0.2">
      <c r="B97" s="55">
        <v>43709</v>
      </c>
      <c r="C97" s="130">
        <v>56.95</v>
      </c>
      <c r="D97" s="59">
        <v>56.95</v>
      </c>
      <c r="E97" s="51" t="e">
        <v>#N/A</v>
      </c>
      <c r="F97" s="63" t="e">
        <v>#N/A</v>
      </c>
      <c r="G97" s="52" t="e">
        <v>#N/A</v>
      </c>
      <c r="H97" s="51" t="e">
        <f t="shared" si="6"/>
        <v>#N/A</v>
      </c>
      <c r="I97" s="51" t="e">
        <f t="shared" si="7"/>
        <v>#N/A</v>
      </c>
      <c r="J97" t="e">
        <f t="shared" si="4"/>
        <v>#N/A</v>
      </c>
      <c r="K97" t="e">
        <f t="shared" si="5"/>
        <v>#N/A</v>
      </c>
    </row>
    <row r="98" spans="2:11" x14ac:dyDescent="0.2">
      <c r="B98" s="55">
        <v>43739</v>
      </c>
      <c r="C98" s="130" t="e">
        <v>#N/A</v>
      </c>
      <c r="D98" s="59">
        <v>54.5</v>
      </c>
      <c r="E98" s="51" t="e">
        <v>#N/A</v>
      </c>
      <c r="F98" s="63" t="e">
        <v>#N/A</v>
      </c>
      <c r="G98" s="52" t="e">
        <v>#N/A</v>
      </c>
      <c r="H98" s="51" t="e">
        <f t="shared" si="6"/>
        <v>#N/A</v>
      </c>
      <c r="I98" s="51" t="e">
        <f t="shared" si="7"/>
        <v>#N/A</v>
      </c>
      <c r="J98" t="e">
        <f t="shared" si="4"/>
        <v>#N/A</v>
      </c>
      <c r="K98" t="e">
        <f t="shared" si="5"/>
        <v>#N/A</v>
      </c>
    </row>
    <row r="99" spans="2:11" x14ac:dyDescent="0.2">
      <c r="B99" s="55">
        <v>43770</v>
      </c>
      <c r="C99" s="130" t="e">
        <v>#N/A</v>
      </c>
      <c r="D99" s="59">
        <v>53.5</v>
      </c>
      <c r="E99" s="51">
        <v>53.738</v>
      </c>
      <c r="F99" s="63" t="e">
        <v>#N/A</v>
      </c>
      <c r="G99" s="52">
        <v>10</v>
      </c>
      <c r="H99" s="51" t="e">
        <f t="shared" si="6"/>
        <v>#N/A</v>
      </c>
      <c r="I99" s="51" t="e">
        <f t="shared" si="7"/>
        <v>#N/A</v>
      </c>
      <c r="J99" t="e">
        <f t="shared" si="4"/>
        <v>#N/A</v>
      </c>
      <c r="K99" t="e">
        <f t="shared" si="5"/>
        <v>#N/A</v>
      </c>
    </row>
    <row r="100" spans="2:11" x14ac:dyDescent="0.2">
      <c r="B100" s="55">
        <v>43800</v>
      </c>
      <c r="C100" s="130" t="e">
        <v>#N/A</v>
      </c>
      <c r="D100" s="59">
        <v>53.5</v>
      </c>
      <c r="E100" s="51">
        <v>53.628</v>
      </c>
      <c r="F100" s="63">
        <v>0.35573892499999998</v>
      </c>
      <c r="G100" s="52">
        <v>31</v>
      </c>
      <c r="H100" s="51">
        <f t="shared" si="6"/>
        <v>41.993951902137972</v>
      </c>
      <c r="I100" s="51">
        <f t="shared" si="7"/>
        <v>68.485156879307198</v>
      </c>
      <c r="J100">
        <f t="shared" si="4"/>
        <v>41.993951899728039</v>
      </c>
      <c r="K100">
        <f t="shared" si="5"/>
        <v>68.485156883237408</v>
      </c>
    </row>
    <row r="101" spans="2:11" x14ac:dyDescent="0.2">
      <c r="B101" s="55">
        <v>43831</v>
      </c>
      <c r="C101" s="130" t="e">
        <v>#N/A</v>
      </c>
      <c r="D101" s="59">
        <v>52.5</v>
      </c>
      <c r="E101" s="51">
        <v>53.355999999999995</v>
      </c>
      <c r="F101" s="63">
        <v>0.35528365000000001</v>
      </c>
      <c r="G101" s="52">
        <v>51</v>
      </c>
      <c r="H101" s="51">
        <f t="shared" si="6"/>
        <v>39.00633767718589</v>
      </c>
      <c r="I101" s="51">
        <f t="shared" si="7"/>
        <v>72.984620077907977</v>
      </c>
      <c r="J101">
        <f t="shared" si="4"/>
        <v>39.006337674318395</v>
      </c>
      <c r="K101">
        <f t="shared" si="5"/>
        <v>72.984620083273342</v>
      </c>
    </row>
    <row r="102" spans="2:11" x14ac:dyDescent="0.2">
      <c r="B102" s="55">
        <v>43862</v>
      </c>
      <c r="C102" s="130" t="e">
        <v>#N/A</v>
      </c>
      <c r="D102" s="59">
        <v>52.5</v>
      </c>
      <c r="E102" s="51">
        <v>53.009999999999991</v>
      </c>
      <c r="F102" s="63">
        <v>0.34813765000000002</v>
      </c>
      <c r="G102" s="52">
        <v>71</v>
      </c>
      <c r="H102" s="51">
        <f t="shared" si="6"/>
        <v>36.903176676612077</v>
      </c>
      <c r="I102" s="51">
        <f t="shared" si="7"/>
        <v>76.146834854488716</v>
      </c>
      <c r="J102">
        <f t="shared" si="4"/>
        <v>36.903176673475535</v>
      </c>
      <c r="K102">
        <f t="shared" si="5"/>
        <v>76.146834860960709</v>
      </c>
    </row>
    <row r="103" spans="2:11" x14ac:dyDescent="0.2">
      <c r="B103" s="55">
        <v>43891</v>
      </c>
      <c r="C103" s="130" t="e">
        <v>#N/A</v>
      </c>
      <c r="D103" s="59">
        <v>52.5</v>
      </c>
      <c r="E103" s="51">
        <v>52.629999999999995</v>
      </c>
      <c r="F103" s="63">
        <v>0.34688459999999999</v>
      </c>
      <c r="G103" s="52">
        <v>92</v>
      </c>
      <c r="H103" s="51">
        <f t="shared" si="6"/>
        <v>34.900103022889702</v>
      </c>
      <c r="I103" s="51">
        <f t="shared" si="7"/>
        <v>79.367012131262541</v>
      </c>
      <c r="J103">
        <f t="shared" si="4"/>
        <v>34.900103019525268</v>
      </c>
      <c r="K103">
        <f t="shared" si="5"/>
        <v>79.367012138913665</v>
      </c>
    </row>
    <row r="104" spans="2:11" x14ac:dyDescent="0.2">
      <c r="B104" s="55">
        <v>43922</v>
      </c>
      <c r="C104" s="130" t="e">
        <v>#N/A</v>
      </c>
      <c r="D104" s="59">
        <v>51.5</v>
      </c>
      <c r="E104" s="51">
        <v>52.244000000000007</v>
      </c>
      <c r="F104" s="63">
        <v>0.34238513333333331</v>
      </c>
      <c r="G104" s="52">
        <v>113</v>
      </c>
      <c r="H104" s="51">
        <f t="shared" si="6"/>
        <v>33.333312087785778</v>
      </c>
      <c r="I104" s="51">
        <f t="shared" si="7"/>
        <v>81.883118269550508</v>
      </c>
      <c r="J104">
        <f t="shared" si="4"/>
        <v>33.333312084270666</v>
      </c>
      <c r="K104">
        <f t="shared" si="5"/>
        <v>81.883118278185378</v>
      </c>
    </row>
    <row r="105" spans="2:11" x14ac:dyDescent="0.2">
      <c r="B105" s="55">
        <v>43952</v>
      </c>
      <c r="C105" s="130" t="e">
        <v>#N/A</v>
      </c>
      <c r="D105" s="59">
        <v>50.5</v>
      </c>
      <c r="E105" s="51">
        <v>51.896000000000001</v>
      </c>
      <c r="F105" s="63">
        <v>0.33758686666666671</v>
      </c>
      <c r="G105" s="52">
        <v>134</v>
      </c>
      <c r="H105" s="51">
        <f t="shared" si="6"/>
        <v>32.032613431245998</v>
      </c>
      <c r="I105" s="51">
        <f t="shared" si="7"/>
        <v>84.076649624002926</v>
      </c>
      <c r="J105">
        <f t="shared" si="4"/>
        <v>32.03261342761909</v>
      </c>
      <c r="K105">
        <f t="shared" si="5"/>
        <v>84.076649633522564</v>
      </c>
    </row>
    <row r="106" spans="2:11" x14ac:dyDescent="0.2">
      <c r="B106" s="55">
        <v>43983</v>
      </c>
      <c r="C106" s="130" t="e">
        <v>#N/A</v>
      </c>
      <c r="D106" s="59">
        <v>51.5</v>
      </c>
      <c r="E106" s="51">
        <v>51.570000000000007</v>
      </c>
      <c r="F106" s="63">
        <v>0.33497894999999994</v>
      </c>
      <c r="G106" s="52">
        <v>154</v>
      </c>
      <c r="H106" s="51">
        <f t="shared" si="6"/>
        <v>30.867194732440662</v>
      </c>
      <c r="I106" s="51">
        <f t="shared" si="7"/>
        <v>86.158295985510094</v>
      </c>
      <c r="J106">
        <f t="shared" si="4"/>
        <v>30.867194728722897</v>
      </c>
      <c r="K106">
        <f t="shared" si="5"/>
        <v>86.158295995887329</v>
      </c>
    </row>
    <row r="107" spans="2:11" x14ac:dyDescent="0.2">
      <c r="B107" s="55">
        <v>44013</v>
      </c>
      <c r="C107" s="130" t="e">
        <v>#N/A</v>
      </c>
      <c r="D107" s="59">
        <v>54.5</v>
      </c>
      <c r="E107" s="51">
        <v>51.272000000000006</v>
      </c>
      <c r="F107" s="63" t="e">
        <v>#N/A</v>
      </c>
      <c r="G107" s="52">
        <v>177</v>
      </c>
      <c r="H107" s="51" t="e">
        <f t="shared" si="6"/>
        <v>#N/A</v>
      </c>
      <c r="I107" s="51" t="e">
        <f t="shared" si="7"/>
        <v>#N/A</v>
      </c>
      <c r="J107" t="e">
        <f t="shared" si="4"/>
        <v>#N/A</v>
      </c>
      <c r="K107" t="e">
        <f t="shared" si="5"/>
        <v>#N/A</v>
      </c>
    </row>
    <row r="108" spans="2:11" x14ac:dyDescent="0.2">
      <c r="B108" s="55">
        <v>44044</v>
      </c>
      <c r="C108" s="130" t="e">
        <v>#N/A</v>
      </c>
      <c r="D108" s="59">
        <v>55.5</v>
      </c>
      <c r="E108" s="51">
        <v>51.016000000000005</v>
      </c>
      <c r="F108" s="63" t="e">
        <v>#N/A</v>
      </c>
      <c r="G108" s="52">
        <v>197</v>
      </c>
      <c r="H108" s="51" t="e">
        <f t="shared" si="6"/>
        <v>#N/A</v>
      </c>
      <c r="I108" s="51" t="e">
        <f t="shared" si="7"/>
        <v>#N/A</v>
      </c>
      <c r="J108" t="e">
        <f t="shared" si="4"/>
        <v>#N/A</v>
      </c>
      <c r="K108" t="e">
        <f t="shared" si="5"/>
        <v>#N/A</v>
      </c>
    </row>
    <row r="109" spans="2:11" x14ac:dyDescent="0.2">
      <c r="B109" s="55">
        <v>44075</v>
      </c>
      <c r="C109" s="130" t="e">
        <v>#N/A</v>
      </c>
      <c r="D109" s="59">
        <v>56.5</v>
      </c>
      <c r="E109" s="51">
        <v>50.804000000000002</v>
      </c>
      <c r="F109" s="63">
        <v>0.31347683333333326</v>
      </c>
      <c r="G109" s="52">
        <v>219</v>
      </c>
      <c r="H109" s="51">
        <f t="shared" si="6"/>
        <v>28.651666200642868</v>
      </c>
      <c r="I109" s="51">
        <f t="shared" si="7"/>
        <v>90.083641137145761</v>
      </c>
      <c r="J109">
        <f t="shared" si="4"/>
        <v>28.651666196791769</v>
      </c>
      <c r="K109">
        <f t="shared" si="5"/>
        <v>90.083641149253978</v>
      </c>
    </row>
    <row r="110" spans="2:11" x14ac:dyDescent="0.2">
      <c r="B110" s="55">
        <v>44105</v>
      </c>
      <c r="C110" s="130" t="e">
        <v>#N/A</v>
      </c>
      <c r="D110" s="59">
        <v>57.5</v>
      </c>
      <c r="E110" s="51">
        <v>50.636000000000003</v>
      </c>
      <c r="F110" s="63" t="e">
        <v>#N/A</v>
      </c>
      <c r="G110" s="52">
        <v>241</v>
      </c>
      <c r="H110" s="51" t="e">
        <f t="shared" si="6"/>
        <v>#N/A</v>
      </c>
      <c r="I110" s="51" t="e">
        <f t="shared" si="7"/>
        <v>#N/A</v>
      </c>
      <c r="J110" t="e">
        <f t="shared" si="4"/>
        <v>#N/A</v>
      </c>
      <c r="K110" t="e">
        <f t="shared" si="5"/>
        <v>#N/A</v>
      </c>
    </row>
    <row r="111" spans="2:11" x14ac:dyDescent="0.2">
      <c r="B111" s="55">
        <v>44136</v>
      </c>
      <c r="C111" s="130" t="e">
        <v>#N/A</v>
      </c>
      <c r="D111" s="59">
        <v>58.5</v>
      </c>
      <c r="E111" s="51">
        <v>50.524000000000001</v>
      </c>
      <c r="F111" s="63" t="e">
        <v>#N/A</v>
      </c>
      <c r="G111" s="52">
        <v>261</v>
      </c>
      <c r="H111" s="51" t="e">
        <f t="shared" si="6"/>
        <v>#N/A</v>
      </c>
      <c r="I111" s="51" t="e">
        <f t="shared" si="7"/>
        <v>#N/A</v>
      </c>
      <c r="J111" t="e">
        <f t="shared" si="4"/>
        <v>#N/A</v>
      </c>
      <c r="K111" t="e">
        <f t="shared" si="5"/>
        <v>#N/A</v>
      </c>
    </row>
    <row r="112" spans="2:11" x14ac:dyDescent="0.2">
      <c r="B112" s="56">
        <v>44166</v>
      </c>
      <c r="C112" s="411" t="e">
        <v>#N/A</v>
      </c>
      <c r="D112" s="412">
        <v>59.5</v>
      </c>
      <c r="E112" s="53">
        <v>50.423999999999999</v>
      </c>
      <c r="F112" s="64">
        <v>0.29410282500000001</v>
      </c>
      <c r="G112" s="61">
        <v>284</v>
      </c>
      <c r="H112" s="53">
        <f t="shared" si="6"/>
        <v>27.344926085102564</v>
      </c>
      <c r="I112" s="53">
        <f t="shared" si="7"/>
        <v>92.981775415556541</v>
      </c>
      <c r="J112">
        <f t="shared" si="4"/>
        <v>27.344926081175728</v>
      </c>
      <c r="K112">
        <f t="shared" si="5"/>
        <v>92.981775428909046</v>
      </c>
    </row>
    <row r="113" spans="2:13" x14ac:dyDescent="0.2">
      <c r="B113" s="55"/>
      <c r="C113" s="51"/>
      <c r="D113" s="51"/>
      <c r="E113" s="51"/>
      <c r="F113" s="63"/>
      <c r="G113" s="52"/>
      <c r="H113" s="51"/>
      <c r="I113" s="51"/>
    </row>
    <row r="114" spans="2:13" x14ac:dyDescent="0.2">
      <c r="B114" s="55"/>
      <c r="C114" s="51"/>
      <c r="D114" s="51"/>
      <c r="E114" s="51"/>
      <c r="F114" s="63"/>
      <c r="G114" s="52"/>
      <c r="H114" s="51"/>
      <c r="I114" s="51"/>
    </row>
    <row r="115" spans="2:13" x14ac:dyDescent="0.2">
      <c r="B115" s="55"/>
      <c r="C115" s="51"/>
      <c r="D115" s="51"/>
      <c r="E115" s="51"/>
      <c r="F115" s="63"/>
      <c r="G115" s="52"/>
      <c r="H115" s="51"/>
      <c r="I115" s="51"/>
    </row>
    <row r="116" spans="2:13" x14ac:dyDescent="0.2">
      <c r="B116" s="55"/>
      <c r="C116" s="51"/>
      <c r="D116" s="51"/>
      <c r="E116" s="51"/>
      <c r="F116" s="63"/>
      <c r="G116" s="52"/>
      <c r="H116" s="51"/>
      <c r="I116" s="51"/>
    </row>
    <row r="117" spans="2:13" x14ac:dyDescent="0.2">
      <c r="B117" s="55"/>
      <c r="C117" s="51"/>
      <c r="D117" s="51"/>
      <c r="E117" s="51"/>
      <c r="F117" s="63"/>
      <c r="G117" s="52"/>
      <c r="H117" s="51"/>
      <c r="I117" s="51"/>
    </row>
    <row r="118" spans="2:13" x14ac:dyDescent="0.2">
      <c r="B118" s="55"/>
      <c r="C118" s="51"/>
      <c r="D118" s="51"/>
      <c r="E118" s="51"/>
      <c r="F118" s="63"/>
      <c r="G118" s="52"/>
      <c r="H118" s="51"/>
      <c r="I118" s="51"/>
    </row>
    <row r="119" spans="2:13" x14ac:dyDescent="0.2">
      <c r="B119" s="55"/>
      <c r="C119" s="51"/>
      <c r="D119" s="51"/>
      <c r="E119" s="51"/>
      <c r="F119" s="63"/>
      <c r="G119" s="52"/>
      <c r="H119" s="51"/>
      <c r="I119" s="51"/>
    </row>
    <row r="120" spans="2:13" x14ac:dyDescent="0.2">
      <c r="B120" s="55"/>
      <c r="C120" s="51"/>
      <c r="D120" s="51"/>
      <c r="E120" s="51"/>
      <c r="F120" s="63"/>
      <c r="G120" s="52"/>
      <c r="H120" s="51"/>
      <c r="I120" s="51"/>
    </row>
    <row r="121" spans="2:13" x14ac:dyDescent="0.2">
      <c r="B121" s="55"/>
      <c r="C121" s="51"/>
      <c r="D121" s="51"/>
      <c r="E121" s="51"/>
      <c r="F121" s="63"/>
      <c r="G121" s="52"/>
      <c r="H121" s="51"/>
      <c r="I121" s="51"/>
    </row>
    <row r="122" spans="2:13" x14ac:dyDescent="0.2">
      <c r="B122" s="55"/>
      <c r="C122" s="51"/>
      <c r="D122" s="51"/>
      <c r="E122" s="51"/>
      <c r="F122" s="63"/>
      <c r="G122" s="52"/>
      <c r="H122" s="51"/>
      <c r="I122" s="51"/>
    </row>
    <row r="123" spans="2:13" x14ac:dyDescent="0.2">
      <c r="B123" s="55"/>
      <c r="C123" s="51"/>
      <c r="D123" s="51"/>
      <c r="E123" s="51"/>
      <c r="F123" s="63"/>
      <c r="G123" s="52"/>
      <c r="H123" s="51"/>
      <c r="I123" s="51"/>
    </row>
    <row r="124" spans="2:13" x14ac:dyDescent="0.2">
      <c r="B124" s="55"/>
      <c r="C124" s="51"/>
      <c r="D124" s="51"/>
      <c r="E124" s="51"/>
      <c r="F124" s="63"/>
      <c r="G124" s="52"/>
      <c r="H124" s="51"/>
      <c r="I124" s="51"/>
    </row>
    <row r="125" spans="2:13" x14ac:dyDescent="0.2">
      <c r="B125" s="32" t="s">
        <v>551</v>
      </c>
    </row>
    <row r="126" spans="2:13" ht="12.75" customHeight="1" x14ac:dyDescent="0.2">
      <c r="B126" s="573" t="s">
        <v>549</v>
      </c>
      <c r="C126" s="573"/>
      <c r="D126" s="573"/>
      <c r="E126" s="573"/>
      <c r="F126" s="573"/>
      <c r="G126" s="573"/>
      <c r="H126" s="573"/>
      <c r="I126" s="573"/>
      <c r="J126" s="573"/>
      <c r="K126" s="573"/>
      <c r="L126" s="573"/>
      <c r="M126" s="573"/>
    </row>
    <row r="127" spans="2:13" x14ac:dyDescent="0.2">
      <c r="B127" s="573"/>
      <c r="C127" s="573"/>
      <c r="D127" s="573"/>
      <c r="E127" s="573"/>
      <c r="F127" s="573"/>
      <c r="G127" s="573"/>
      <c r="H127" s="573"/>
      <c r="I127" s="573"/>
      <c r="J127" s="573"/>
      <c r="K127" s="573"/>
      <c r="L127" s="573"/>
      <c r="M127" s="573"/>
    </row>
    <row r="134" spans="2:2" ht="15.75" x14ac:dyDescent="0.25">
      <c r="B134" s="54" t="s">
        <v>60</v>
      </c>
    </row>
    <row r="145" spans="2:2" x14ac:dyDescent="0.2">
      <c r="B145" s="57"/>
    </row>
    <row r="146" spans="2:2" x14ac:dyDescent="0.2">
      <c r="B146" t="str">
        <f>(100*$H$25)&amp;"% NYMEX futures upper confidence interval"</f>
        <v>95% NYMEX futures upper confidence interval</v>
      </c>
    </row>
    <row r="147" spans="2:2" x14ac:dyDescent="0.2">
      <c r="B147" t="str">
        <f>(100*$H$25)&amp;"% NYMEX futures lower confidence interval"</f>
        <v>95% NYMEX futures lower confidence interval</v>
      </c>
    </row>
  </sheetData>
  <mergeCells count="3">
    <mergeCell ref="H25:I25"/>
    <mergeCell ref="H27:I27"/>
    <mergeCell ref="B126:M127"/>
  </mergeCells>
  <phoneticPr fontId="26" type="noConversion"/>
  <conditionalFormatting sqref="C113:I124 E77:I112">
    <cfRule type="expression" dxfId="127" priority="15" stopIfTrue="1">
      <formula>ISNA(C77)</formula>
    </cfRule>
  </conditionalFormatting>
  <conditionalFormatting sqref="E41:I52">
    <cfRule type="expression" dxfId="126" priority="11" stopIfTrue="1">
      <formula>ISNA(E41)</formula>
    </cfRule>
  </conditionalFormatting>
  <conditionalFormatting sqref="C30:C112">
    <cfRule type="expression" dxfId="125" priority="1" stopIfTrue="1">
      <formula>ISNA(C30)</formula>
    </cfRule>
  </conditionalFormatting>
  <conditionalFormatting sqref="C29:I29 E30:I40">
    <cfRule type="expression" dxfId="124" priority="13" stopIfTrue="1">
      <formula>ISNA(C29)</formula>
    </cfRule>
  </conditionalFormatting>
  <conditionalFormatting sqref="C29">
    <cfRule type="expression" dxfId="123" priority="12" stopIfTrue="1">
      <formula>ISNA(C29)</formula>
    </cfRule>
  </conditionalFormatting>
  <conditionalFormatting sqref="E65:I76">
    <cfRule type="expression" dxfId="122" priority="7" stopIfTrue="1">
      <formula>ISNA(E65)</formula>
    </cfRule>
  </conditionalFormatting>
  <conditionalFormatting sqref="E53:I64">
    <cfRule type="expression" dxfId="121" priority="9" stopIfTrue="1">
      <formula>ISNA(E53)</formula>
    </cfRule>
  </conditionalFormatting>
  <conditionalFormatting sqref="C30:D112">
    <cfRule type="expression" dxfId="120" priority="2" stopIfTrue="1">
      <formula>ISNA(C30)</formula>
    </cfRule>
  </conditionalFormatting>
  <dataValidations disablePrompts="1" count="1">
    <dataValidation type="decimal" errorStyle="information" operator="lessThan" allowBlank="1" showInputMessage="1" showErrorMessage="1" errorTitle="Invalid entry" error="Value must be less than 100%" sqref="H25:I25">
      <formula1>1</formula1>
    </dataValidation>
  </dataValidations>
  <hyperlinks>
    <hyperlink ref="A3" location="Contents!A1" display="Return to Contents"/>
  </hyperlinks>
  <pageMargins left="0.75" right="0.75" top="1" bottom="1" header="0.5" footer="0.5"/>
  <pageSetup scale="26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C135"/>
  <sheetViews>
    <sheetView workbookViewId="0"/>
  </sheetViews>
  <sheetFormatPr defaultRowHeight="15" x14ac:dyDescent="0.25"/>
  <cols>
    <col min="1" max="1" width="7.140625" style="131" customWidth="1"/>
    <col min="2" max="2" width="9.140625" style="131"/>
    <col min="3" max="3" width="14.7109375" style="131" customWidth="1"/>
    <col min="4" max="14" width="9.140625" style="131"/>
    <col min="15" max="16" width="9.140625" style="133"/>
    <col min="17" max="17" width="20.140625" style="131" customWidth="1"/>
    <col min="18" max="18" width="11.5703125" style="131" customWidth="1"/>
    <col min="19" max="27" width="9.140625" style="131"/>
    <col min="28" max="29" width="9.140625" style="133"/>
    <col min="30" max="16384" width="9.140625" style="131"/>
  </cols>
  <sheetData>
    <row r="1" spans="1:18" x14ac:dyDescent="0.25">
      <c r="M1" s="148"/>
    </row>
    <row r="2" spans="1:18" ht="15.75" x14ac:dyDescent="0.25">
      <c r="A2" s="44" t="s">
        <v>550</v>
      </c>
      <c r="M2" s="148"/>
    </row>
    <row r="3" spans="1:18" x14ac:dyDescent="0.25">
      <c r="A3" s="22" t="s">
        <v>16</v>
      </c>
      <c r="M3" s="148"/>
      <c r="R3" s="137"/>
    </row>
    <row r="4" spans="1:18" x14ac:dyDescent="0.25">
      <c r="A4" s="137"/>
      <c r="B4" s="144"/>
      <c r="C4" s="144"/>
      <c r="D4" s="144"/>
      <c r="E4" s="144"/>
      <c r="F4" s="144"/>
      <c r="G4" s="144"/>
      <c r="H4" s="144"/>
      <c r="I4" s="144"/>
      <c r="J4" s="144"/>
      <c r="K4" s="144"/>
      <c r="R4" s="137"/>
    </row>
    <row r="5" spans="1:18" x14ac:dyDescent="0.25">
      <c r="A5" s="139"/>
      <c r="B5" s="144"/>
      <c r="C5" s="144"/>
      <c r="D5" s="144"/>
      <c r="E5" s="144"/>
      <c r="F5" s="144"/>
      <c r="G5" s="144"/>
      <c r="H5" s="144"/>
      <c r="I5" s="144"/>
      <c r="J5" s="144"/>
      <c r="K5" s="144"/>
      <c r="Q5" s="180" t="s">
        <v>361</v>
      </c>
      <c r="R5" s="181"/>
    </row>
    <row r="6" spans="1:18" x14ac:dyDescent="0.25">
      <c r="B6" s="144"/>
      <c r="C6" s="144"/>
      <c r="D6" s="144"/>
      <c r="E6" s="144"/>
      <c r="F6" s="144"/>
      <c r="G6" s="144"/>
      <c r="H6" s="144"/>
      <c r="I6" s="144"/>
      <c r="J6" s="144"/>
      <c r="K6" s="144"/>
      <c r="Q6" s="449" t="s">
        <v>297</v>
      </c>
      <c r="R6" s="450" t="s">
        <v>296</v>
      </c>
    </row>
    <row r="7" spans="1:18" x14ac:dyDescent="0.25">
      <c r="B7" s="144"/>
      <c r="C7" s="144"/>
      <c r="D7" s="144"/>
      <c r="E7" s="144"/>
      <c r="F7" s="144"/>
      <c r="G7" s="144"/>
      <c r="H7" s="144"/>
      <c r="I7" s="144"/>
      <c r="J7" s="144"/>
      <c r="K7" s="144"/>
      <c r="Q7" s="451" t="s">
        <v>298</v>
      </c>
      <c r="R7" s="452" t="s">
        <v>299</v>
      </c>
    </row>
    <row r="8" spans="1:18" x14ac:dyDescent="0.25">
      <c r="B8" s="144"/>
      <c r="C8" s="144"/>
      <c r="D8" s="144"/>
      <c r="E8" s="144"/>
      <c r="F8" s="144"/>
      <c r="G8" s="144"/>
      <c r="H8" s="144"/>
      <c r="I8" s="144"/>
      <c r="J8" s="144"/>
      <c r="K8" s="144"/>
      <c r="Q8" s="453" t="s">
        <v>295</v>
      </c>
      <c r="R8" s="454" t="s">
        <v>294</v>
      </c>
    </row>
    <row r="9" spans="1:18" x14ac:dyDescent="0.25">
      <c r="B9" s="144"/>
      <c r="C9" s="144"/>
      <c r="D9" s="144"/>
      <c r="E9" s="144"/>
      <c r="F9" s="144"/>
      <c r="G9" s="144"/>
      <c r="H9" s="144"/>
      <c r="I9" s="144"/>
      <c r="J9" s="144"/>
      <c r="K9" s="144"/>
    </row>
    <row r="10" spans="1:18" x14ac:dyDescent="0.25">
      <c r="B10" s="144"/>
      <c r="C10" s="144"/>
      <c r="D10" s="144"/>
      <c r="E10" s="144"/>
      <c r="F10" s="144"/>
      <c r="G10" s="144"/>
      <c r="H10" s="144"/>
      <c r="I10" s="144"/>
      <c r="J10" s="144"/>
      <c r="K10" s="144"/>
    </row>
    <row r="11" spans="1:18" x14ac:dyDescent="0.25">
      <c r="B11" s="144"/>
      <c r="C11" s="144"/>
      <c r="D11" s="144"/>
      <c r="E11" s="144"/>
      <c r="F11" s="144"/>
      <c r="G11" s="144"/>
      <c r="H11" s="144"/>
      <c r="I11" s="144"/>
      <c r="J11" s="144"/>
      <c r="K11" s="144"/>
    </row>
    <row r="12" spans="1:18" x14ac:dyDescent="0.25">
      <c r="B12" s="144"/>
      <c r="C12" s="144"/>
      <c r="D12" s="144"/>
      <c r="E12" s="144"/>
      <c r="F12" s="144"/>
      <c r="G12" s="144"/>
      <c r="H12" s="144"/>
      <c r="I12" s="144"/>
      <c r="J12" s="144"/>
      <c r="K12" s="144"/>
    </row>
    <row r="13" spans="1:18" x14ac:dyDescent="0.25">
      <c r="B13" s="144"/>
      <c r="C13" s="144"/>
      <c r="D13" s="144"/>
      <c r="E13" s="144"/>
      <c r="F13" s="144"/>
      <c r="G13" s="144"/>
      <c r="H13" s="144"/>
      <c r="I13" s="144"/>
      <c r="J13" s="144"/>
      <c r="K13" s="144"/>
    </row>
    <row r="14" spans="1:18" x14ac:dyDescent="0.25">
      <c r="B14" s="144"/>
      <c r="C14" s="144"/>
      <c r="D14" s="144"/>
      <c r="E14" s="144"/>
      <c r="F14" s="144"/>
      <c r="G14" s="144"/>
      <c r="H14" s="144"/>
      <c r="I14" s="144"/>
      <c r="J14" s="144"/>
      <c r="K14" s="144"/>
    </row>
    <row r="15" spans="1:18" x14ac:dyDescent="0.25">
      <c r="B15" s="144"/>
      <c r="C15" s="144"/>
      <c r="D15" s="144"/>
      <c r="E15" s="144"/>
      <c r="F15" s="144"/>
      <c r="G15" s="144"/>
      <c r="H15" s="144"/>
      <c r="I15" s="144"/>
      <c r="J15" s="144"/>
      <c r="K15" s="144"/>
    </row>
    <row r="16" spans="1:18" x14ac:dyDescent="0.25">
      <c r="B16" s="144"/>
      <c r="C16" s="144"/>
      <c r="D16" s="144"/>
      <c r="E16" s="144"/>
      <c r="F16" s="144"/>
      <c r="G16" s="144"/>
      <c r="H16" s="144"/>
      <c r="I16" s="144"/>
      <c r="J16" s="144"/>
      <c r="K16" s="144"/>
    </row>
    <row r="17" spans="2:29" x14ac:dyDescent="0.25">
      <c r="B17" s="144"/>
      <c r="C17" s="144"/>
      <c r="D17" s="144"/>
      <c r="E17" s="144"/>
      <c r="F17" s="144"/>
      <c r="G17" s="144"/>
      <c r="H17" s="144"/>
      <c r="I17" s="144"/>
      <c r="J17" s="144"/>
      <c r="K17" s="144"/>
    </row>
    <row r="18" spans="2:29" x14ac:dyDescent="0.25">
      <c r="B18" s="144"/>
      <c r="C18" s="144"/>
      <c r="D18" s="144"/>
      <c r="E18" s="144"/>
      <c r="F18" s="144"/>
      <c r="G18" s="144"/>
      <c r="H18" s="144"/>
      <c r="I18" s="144"/>
      <c r="J18" s="144"/>
      <c r="K18" s="144"/>
    </row>
    <row r="19" spans="2:29" x14ac:dyDescent="0.25">
      <c r="B19" s="144"/>
      <c r="C19" s="144"/>
      <c r="D19" s="185"/>
      <c r="E19" s="185"/>
      <c r="F19" s="144"/>
      <c r="G19" s="144"/>
      <c r="H19" s="144"/>
      <c r="I19" s="144"/>
      <c r="J19" s="144"/>
      <c r="K19" s="144"/>
    </row>
    <row r="20" spans="2:29" x14ac:dyDescent="0.25">
      <c r="B20" s="144"/>
      <c r="C20" s="144"/>
      <c r="D20" s="144"/>
      <c r="E20" s="144"/>
      <c r="F20" s="144"/>
      <c r="G20" s="144"/>
      <c r="H20" s="144"/>
      <c r="I20" s="144"/>
      <c r="J20" s="144"/>
      <c r="K20" s="144"/>
    </row>
    <row r="21" spans="2:29" x14ac:dyDescent="0.25">
      <c r="B21" s="144"/>
      <c r="C21" s="144"/>
      <c r="D21" s="144"/>
      <c r="E21" s="144"/>
      <c r="F21" s="144"/>
      <c r="G21" s="144"/>
      <c r="H21" s="144"/>
      <c r="I21" s="144"/>
      <c r="J21" s="144"/>
      <c r="K21" s="144"/>
    </row>
    <row r="22" spans="2:29" x14ac:dyDescent="0.25">
      <c r="B22" s="144"/>
      <c r="C22" s="144"/>
      <c r="D22" s="144"/>
      <c r="E22" s="144"/>
      <c r="F22" s="144"/>
      <c r="G22" s="144"/>
      <c r="H22" s="144"/>
      <c r="I22" s="144"/>
      <c r="J22" s="144"/>
      <c r="K22" s="144"/>
    </row>
    <row r="24" spans="2:29" x14ac:dyDescent="0.25">
      <c r="B24"/>
      <c r="C24"/>
      <c r="D24" s="574" t="s">
        <v>48</v>
      </c>
      <c r="E24" s="574"/>
      <c r="F24" s="574"/>
      <c r="G24" s="574"/>
      <c r="H24" s="574"/>
      <c r="I24" s="32"/>
      <c r="J24" s="574" t="s">
        <v>302</v>
      </c>
      <c r="K24" s="574"/>
      <c r="L24" s="574"/>
      <c r="M24" s="574"/>
    </row>
    <row r="25" spans="2:29" x14ac:dyDescent="0.25">
      <c r="B25" s="9"/>
      <c r="C25" s="9"/>
      <c r="D25" s="82">
        <v>2016</v>
      </c>
      <c r="E25" s="82">
        <v>2017</v>
      </c>
      <c r="F25" s="82">
        <v>2018</v>
      </c>
      <c r="G25" s="82">
        <v>2019</v>
      </c>
      <c r="H25" s="82">
        <v>2020</v>
      </c>
      <c r="I25" s="35"/>
      <c r="J25" s="82">
        <v>2017</v>
      </c>
      <c r="K25" s="82">
        <v>2018</v>
      </c>
      <c r="L25" s="82">
        <v>2019</v>
      </c>
      <c r="M25" s="82">
        <v>2020</v>
      </c>
    </row>
    <row r="26" spans="2:29" s="147" customFormat="1" ht="12.75" x14ac:dyDescent="0.2">
      <c r="B26" s="30"/>
      <c r="C26" s="142" t="s">
        <v>297</v>
      </c>
      <c r="D26" s="431">
        <v>1.0414935064999999</v>
      </c>
      <c r="E26" s="431">
        <v>1.2893022774285714</v>
      </c>
      <c r="F26" s="431">
        <v>1.6950221155714287</v>
      </c>
      <c r="G26" s="431">
        <v>1.5088530020714286</v>
      </c>
      <c r="H26" s="431">
        <v>1.4269841269761905</v>
      </c>
      <c r="I26" s="432"/>
      <c r="J26" s="29">
        <f t="shared" ref="J26:M28" si="0">E26-D26</f>
        <v>0.24780877092857145</v>
      </c>
      <c r="K26" s="29">
        <f t="shared" si="0"/>
        <v>0.40571983814285728</v>
      </c>
      <c r="L26" s="29">
        <f t="shared" si="0"/>
        <v>-0.18616911350000009</v>
      </c>
      <c r="M26" s="29">
        <f t="shared" si="0"/>
        <v>-8.1868875095238103E-2</v>
      </c>
      <c r="O26" s="192"/>
      <c r="P26" s="192"/>
      <c r="AB26" s="192"/>
      <c r="AC26" s="192"/>
    </row>
    <row r="27" spans="2:29" s="147" customFormat="1" ht="12.75" x14ac:dyDescent="0.2">
      <c r="C27" s="142" t="s">
        <v>300</v>
      </c>
      <c r="D27" s="431">
        <f>+D29-D26</f>
        <v>0.41191210270000012</v>
      </c>
      <c r="E27" s="431">
        <f t="shared" ref="E27:H27" si="1">+E29-E26</f>
        <v>0.3993689660714288</v>
      </c>
      <c r="F27" s="431">
        <f t="shared" si="1"/>
        <v>0.28384977092857144</v>
      </c>
      <c r="G27" s="431">
        <f t="shared" si="1"/>
        <v>0.29414331102857139</v>
      </c>
      <c r="H27" s="431">
        <f t="shared" si="1"/>
        <v>0.34720813392380956</v>
      </c>
      <c r="I27" s="432"/>
      <c r="J27" s="29">
        <f t="shared" si="0"/>
        <v>-1.2543136628571316E-2</v>
      </c>
      <c r="K27" s="29">
        <f t="shared" si="0"/>
        <v>-0.11551919514285736</v>
      </c>
      <c r="L27" s="29">
        <f t="shared" si="0"/>
        <v>1.0293540099999943E-2</v>
      </c>
      <c r="M27" s="29">
        <f t="shared" si="0"/>
        <v>5.3064822895238173E-2</v>
      </c>
      <c r="O27" s="192"/>
      <c r="P27" s="192"/>
      <c r="AB27" s="192"/>
      <c r="AC27" s="192"/>
    </row>
    <row r="28" spans="2:29" s="147" customFormat="1" ht="12.75" x14ac:dyDescent="0.2">
      <c r="C28" s="151" t="s">
        <v>301</v>
      </c>
      <c r="D28" s="433">
        <f>+D30-D29</f>
        <v>0.69579301679999994</v>
      </c>
      <c r="E28" s="433">
        <f t="shared" ref="E28:H28" si="2">+E30-E29</f>
        <v>0.72824942859999964</v>
      </c>
      <c r="F28" s="433">
        <f t="shared" si="2"/>
        <v>0.74777826639999989</v>
      </c>
      <c r="G28" s="433">
        <f t="shared" si="2"/>
        <v>0.75837205819999998</v>
      </c>
      <c r="H28" s="433">
        <f t="shared" si="2"/>
        <v>0.79498119589999972</v>
      </c>
      <c r="I28" s="434"/>
      <c r="J28" s="435">
        <f t="shared" si="0"/>
        <v>3.2456411799999696E-2</v>
      </c>
      <c r="K28" s="435">
        <f t="shared" si="0"/>
        <v>1.9528837800000254E-2</v>
      </c>
      <c r="L28" s="435">
        <f t="shared" si="0"/>
        <v>1.0593791800000085E-2</v>
      </c>
      <c r="M28" s="435">
        <f t="shared" si="0"/>
        <v>3.6609137699999739E-2</v>
      </c>
      <c r="O28" s="192"/>
      <c r="P28" s="192"/>
      <c r="AB28" s="192"/>
      <c r="AC28" s="192"/>
    </row>
    <row r="29" spans="2:29" s="147" customFormat="1" ht="12.75" x14ac:dyDescent="0.2">
      <c r="C29" s="142" t="s">
        <v>298</v>
      </c>
      <c r="D29" s="431">
        <v>1.4534056092000001</v>
      </c>
      <c r="E29" s="431">
        <v>1.6886712435000002</v>
      </c>
      <c r="F29" s="431">
        <v>1.9788718865000001</v>
      </c>
      <c r="G29" s="431">
        <v>1.8029963131</v>
      </c>
      <c r="H29" s="431">
        <v>1.7741922609</v>
      </c>
      <c r="I29" s="432"/>
      <c r="J29" s="29">
        <f t="shared" ref="J29:M30" si="3">E29-D29</f>
        <v>0.23526563430000014</v>
      </c>
      <c r="K29" s="29">
        <f t="shared" si="3"/>
        <v>0.29020064299999992</v>
      </c>
      <c r="L29" s="29">
        <f t="shared" si="3"/>
        <v>-0.17587557340000015</v>
      </c>
      <c r="M29" s="29">
        <f t="shared" si="3"/>
        <v>-2.880405219999993E-2</v>
      </c>
      <c r="O29" s="192"/>
      <c r="P29" s="192"/>
      <c r="AB29" s="192"/>
      <c r="AC29" s="192"/>
    </row>
    <row r="30" spans="2:29" s="147" customFormat="1" ht="12.75" x14ac:dyDescent="0.2">
      <c r="B30" s="555"/>
      <c r="C30" s="436" t="s">
        <v>295</v>
      </c>
      <c r="D30" s="553">
        <v>2.149198626</v>
      </c>
      <c r="E30" s="553">
        <v>2.4169206720999998</v>
      </c>
      <c r="F30" s="553">
        <v>2.7266501529</v>
      </c>
      <c r="G30" s="553">
        <v>2.5613683712999999</v>
      </c>
      <c r="H30" s="553">
        <v>2.5691734567999998</v>
      </c>
      <c r="I30" s="437"/>
      <c r="J30" s="67">
        <f t="shared" si="3"/>
        <v>0.26772204609999983</v>
      </c>
      <c r="K30" s="67">
        <f t="shared" si="3"/>
        <v>0.30972948080000018</v>
      </c>
      <c r="L30" s="67">
        <f t="shared" si="3"/>
        <v>-0.16528178160000007</v>
      </c>
      <c r="M30" s="67">
        <f t="shared" si="3"/>
        <v>7.8050854999998087E-3</v>
      </c>
      <c r="O30" s="192"/>
      <c r="P30" s="192"/>
      <c r="AB30" s="192"/>
      <c r="AC30" s="192"/>
    </row>
    <row r="31" spans="2:29" s="147" customFormat="1" ht="12.75" x14ac:dyDescent="0.2">
      <c r="B31" s="30"/>
      <c r="C31" s="155"/>
      <c r="D31" s="431"/>
      <c r="E31" s="431"/>
      <c r="F31" s="431"/>
      <c r="G31" s="431"/>
      <c r="H31" s="431"/>
      <c r="I31" s="30"/>
      <c r="J31" s="29">
        <f>+SUM(J26:J28)</f>
        <v>0.26772204609999983</v>
      </c>
      <c r="K31" s="29">
        <f>+SUM(K26:K28)</f>
        <v>0.30972948080000018</v>
      </c>
      <c r="L31" s="29">
        <f>+SUM(L26:L28)</f>
        <v>-0.16528178160000007</v>
      </c>
      <c r="M31" s="29">
        <f>+SUM(M26:M28)</f>
        <v>7.8050854999998087E-3</v>
      </c>
      <c r="O31" s="192"/>
      <c r="P31" s="192"/>
      <c r="AB31" s="192"/>
      <c r="AC31" s="192"/>
    </row>
    <row r="32" spans="2:29" x14ac:dyDescent="0.25">
      <c r="B32" s="367" t="s">
        <v>552</v>
      </c>
      <c r="C32"/>
      <c r="D32"/>
      <c r="E32" s="10"/>
      <c r="F32"/>
      <c r="G32"/>
      <c r="H32"/>
      <c r="I32"/>
      <c r="J32" s="10"/>
      <c r="K32" s="27"/>
      <c r="L32" s="27"/>
      <c r="M32" s="27"/>
    </row>
    <row r="35" spans="2:29" s="438" customFormat="1" ht="12.75" x14ac:dyDescent="0.2">
      <c r="D35" s="438" t="s">
        <v>514</v>
      </c>
      <c r="E35" s="438" t="s">
        <v>518</v>
      </c>
      <c r="F35" s="438" t="s">
        <v>469</v>
      </c>
      <c r="G35" s="438" t="s">
        <v>480</v>
      </c>
      <c r="I35" s="439" t="s">
        <v>515</v>
      </c>
      <c r="J35" s="438" t="s">
        <v>517</v>
      </c>
      <c r="K35" s="438" t="s">
        <v>516</v>
      </c>
      <c r="L35" s="438" t="s">
        <v>480</v>
      </c>
      <c r="O35" s="440"/>
      <c r="P35" s="440"/>
      <c r="AB35" s="440"/>
      <c r="AC35" s="440"/>
    </row>
    <row r="36" spans="2:29" s="147" customFormat="1" ht="12.75" x14ac:dyDescent="0.2">
      <c r="B36" s="147">
        <f t="shared" ref="B36:B87" si="4">YEAR(C36)</f>
        <v>2016</v>
      </c>
      <c r="C36" s="444">
        <v>42370</v>
      </c>
      <c r="D36" s="445">
        <v>1.9484999999999999</v>
      </c>
      <c r="E36" s="141" t="e">
        <v>#N/A</v>
      </c>
      <c r="F36" s="446"/>
      <c r="G36" s="446">
        <v>1.9484999999999999</v>
      </c>
      <c r="H36" s="447"/>
      <c r="I36" s="445">
        <v>0.73095238095238091</v>
      </c>
      <c r="J36" s="141" t="e">
        <v>#N/A</v>
      </c>
      <c r="K36" s="446"/>
      <c r="L36" s="446">
        <v>0.73095238095238091</v>
      </c>
      <c r="M36" s="447"/>
      <c r="O36" s="192"/>
      <c r="P36" s="192"/>
      <c r="AB36" s="192"/>
      <c r="AC36" s="192"/>
    </row>
    <row r="37" spans="2:29" s="147" customFormat="1" ht="12.75" x14ac:dyDescent="0.2">
      <c r="B37" s="147">
        <f t="shared" si="4"/>
        <v>2016</v>
      </c>
      <c r="C37" s="444">
        <v>42401</v>
      </c>
      <c r="D37" s="445">
        <v>1.7636000000000001</v>
      </c>
      <c r="E37" s="141" t="e">
        <v>#N/A</v>
      </c>
      <c r="F37" s="446">
        <f t="shared" ref="F37:F46" si="5">AVERAGEIF($B$36:$B$95,B37,$G$36:$G$95)</f>
        <v>2.1456291666666663</v>
      </c>
      <c r="G37" s="446">
        <v>1.7636000000000001</v>
      </c>
      <c r="H37" s="447"/>
      <c r="I37" s="445">
        <v>0.76623809523809527</v>
      </c>
      <c r="J37" s="141" t="e">
        <v>#N/A</v>
      </c>
      <c r="K37" s="446">
        <f t="shared" ref="K37:K46" si="6">AVERAGEIF($B$36:$B$95,B37,$L$36:$L$95)</f>
        <v>1.0368492063492065</v>
      </c>
      <c r="L37" s="446">
        <v>0.76623809523809527</v>
      </c>
      <c r="M37" s="447"/>
      <c r="O37" s="192"/>
      <c r="P37" s="192"/>
      <c r="AB37" s="192"/>
      <c r="AC37" s="192"/>
    </row>
    <row r="38" spans="2:29" s="147" customFormat="1" ht="12.75" x14ac:dyDescent="0.2">
      <c r="B38" s="147">
        <f t="shared" si="4"/>
        <v>2016</v>
      </c>
      <c r="C38" s="444">
        <v>42430</v>
      </c>
      <c r="D38" s="445">
        <v>1.96875</v>
      </c>
      <c r="E38" s="141" t="e">
        <v>#N/A</v>
      </c>
      <c r="F38" s="446">
        <f t="shared" si="5"/>
        <v>2.1456291666666663</v>
      </c>
      <c r="G38" s="446">
        <v>1.96875</v>
      </c>
      <c r="H38" s="447"/>
      <c r="I38" s="445">
        <v>0.90976190476190477</v>
      </c>
      <c r="J38" s="141" t="e">
        <v>#N/A</v>
      </c>
      <c r="K38" s="446">
        <f t="shared" si="6"/>
        <v>1.0368492063492065</v>
      </c>
      <c r="L38" s="446">
        <v>0.90976190476190477</v>
      </c>
      <c r="M38" s="447"/>
      <c r="O38" s="192"/>
      <c r="P38" s="192"/>
      <c r="AB38" s="192"/>
      <c r="AC38" s="192"/>
    </row>
    <row r="39" spans="2:29" s="147" customFormat="1" ht="12.75" x14ac:dyDescent="0.2">
      <c r="B39" s="147">
        <f t="shared" si="4"/>
        <v>2016</v>
      </c>
      <c r="C39" s="444">
        <v>42461</v>
      </c>
      <c r="D39" s="445">
        <v>2.1127500000000001</v>
      </c>
      <c r="E39" s="141" t="e">
        <v>#N/A</v>
      </c>
      <c r="F39" s="446">
        <f t="shared" si="5"/>
        <v>2.1456291666666663</v>
      </c>
      <c r="G39" s="446">
        <v>2.1127500000000001</v>
      </c>
      <c r="H39" s="447"/>
      <c r="I39" s="445">
        <v>0.99007142857142849</v>
      </c>
      <c r="J39" s="141" t="e">
        <v>#N/A</v>
      </c>
      <c r="K39" s="446">
        <f t="shared" si="6"/>
        <v>1.0368492063492065</v>
      </c>
      <c r="L39" s="446">
        <v>0.99007142857142849</v>
      </c>
      <c r="M39" s="447"/>
      <c r="O39" s="192"/>
      <c r="P39" s="192"/>
      <c r="AB39" s="192"/>
      <c r="AC39" s="192"/>
    </row>
    <row r="40" spans="2:29" s="147" customFormat="1" ht="12.75" x14ac:dyDescent="0.2">
      <c r="B40" s="147">
        <f t="shared" si="4"/>
        <v>2016</v>
      </c>
      <c r="C40" s="444">
        <v>42491</v>
      </c>
      <c r="D40" s="445">
        <v>2.2681999999999998</v>
      </c>
      <c r="E40" s="141" t="e">
        <v>#N/A</v>
      </c>
      <c r="F40" s="446">
        <f t="shared" si="5"/>
        <v>2.1456291666666663</v>
      </c>
      <c r="G40" s="446">
        <v>2.2681999999999998</v>
      </c>
      <c r="H40" s="447"/>
      <c r="I40" s="445">
        <v>1.1129047619047618</v>
      </c>
      <c r="J40" s="141" t="e">
        <v>#N/A</v>
      </c>
      <c r="K40" s="446">
        <f t="shared" si="6"/>
        <v>1.0368492063492065</v>
      </c>
      <c r="L40" s="446">
        <v>1.1129047619047618</v>
      </c>
      <c r="M40" s="447"/>
      <c r="O40" s="192"/>
      <c r="P40" s="192"/>
      <c r="AB40" s="192"/>
      <c r="AC40" s="192"/>
    </row>
    <row r="41" spans="2:29" s="147" customFormat="1" ht="12.75" x14ac:dyDescent="0.2">
      <c r="B41" s="147">
        <f t="shared" si="4"/>
        <v>2016</v>
      </c>
      <c r="C41" s="444">
        <v>42522</v>
      </c>
      <c r="D41" s="445">
        <v>2.3654999999999999</v>
      </c>
      <c r="E41" s="141" t="e">
        <v>#N/A</v>
      </c>
      <c r="F41" s="446">
        <f t="shared" si="5"/>
        <v>2.1456291666666663</v>
      </c>
      <c r="G41" s="446">
        <v>2.3654999999999999</v>
      </c>
      <c r="H41" s="447"/>
      <c r="I41" s="445">
        <v>1.1487380952380952</v>
      </c>
      <c r="J41" s="141" t="e">
        <v>#N/A</v>
      </c>
      <c r="K41" s="446">
        <f t="shared" si="6"/>
        <v>1.0368492063492065</v>
      </c>
      <c r="L41" s="446">
        <v>1.1487380952380952</v>
      </c>
      <c r="M41" s="447"/>
      <c r="O41" s="192"/>
      <c r="P41" s="192"/>
      <c r="AB41" s="192"/>
      <c r="AC41" s="192"/>
    </row>
    <row r="42" spans="2:29" s="147" customFormat="1" ht="12.75" x14ac:dyDescent="0.2">
      <c r="B42" s="147">
        <f t="shared" si="4"/>
        <v>2016</v>
      </c>
      <c r="C42" s="444">
        <v>42552</v>
      </c>
      <c r="D42" s="445">
        <v>2.2389999999999999</v>
      </c>
      <c r="E42" s="141" t="e">
        <v>#N/A</v>
      </c>
      <c r="F42" s="446">
        <f t="shared" si="5"/>
        <v>2.1456291666666663</v>
      </c>
      <c r="G42" s="446">
        <v>2.2389999999999999</v>
      </c>
      <c r="H42" s="447"/>
      <c r="I42" s="445">
        <v>1.0702857142857143</v>
      </c>
      <c r="J42" s="141" t="e">
        <v>#N/A</v>
      </c>
      <c r="K42" s="446">
        <f t="shared" si="6"/>
        <v>1.0368492063492065</v>
      </c>
      <c r="L42" s="446">
        <v>1.0702857142857143</v>
      </c>
      <c r="M42" s="447"/>
      <c r="O42" s="192"/>
      <c r="P42" s="192"/>
      <c r="AB42" s="192"/>
      <c r="AC42" s="192"/>
    </row>
    <row r="43" spans="2:29" s="147" customFormat="1" ht="12.75" x14ac:dyDescent="0.2">
      <c r="B43" s="147">
        <f t="shared" si="4"/>
        <v>2016</v>
      </c>
      <c r="C43" s="444">
        <v>42583</v>
      </c>
      <c r="D43" s="445">
        <v>2.1776</v>
      </c>
      <c r="E43" s="141" t="e">
        <v>#N/A</v>
      </c>
      <c r="F43" s="446">
        <f t="shared" si="5"/>
        <v>2.1456291666666663</v>
      </c>
      <c r="G43" s="446">
        <v>2.1776</v>
      </c>
      <c r="H43" s="447"/>
      <c r="I43" s="445">
        <v>1.0915000000000001</v>
      </c>
      <c r="J43" s="141" t="e">
        <v>#N/A</v>
      </c>
      <c r="K43" s="446">
        <f t="shared" si="6"/>
        <v>1.0368492063492065</v>
      </c>
      <c r="L43" s="446">
        <v>1.0915000000000001</v>
      </c>
      <c r="M43" s="447"/>
      <c r="O43" s="192"/>
      <c r="P43" s="192"/>
      <c r="AB43" s="192"/>
      <c r="AC43" s="192"/>
    </row>
    <row r="44" spans="2:29" s="147" customFormat="1" ht="12.75" x14ac:dyDescent="0.2">
      <c r="B44" s="147">
        <f t="shared" si="4"/>
        <v>2016</v>
      </c>
      <c r="C44" s="444">
        <v>42614</v>
      </c>
      <c r="D44" s="445">
        <v>2.2185000000000001</v>
      </c>
      <c r="E44" s="141" t="e">
        <v>#N/A</v>
      </c>
      <c r="F44" s="446">
        <f t="shared" si="5"/>
        <v>2.1456291666666663</v>
      </c>
      <c r="G44" s="446">
        <v>2.2185000000000001</v>
      </c>
      <c r="H44" s="447"/>
      <c r="I44" s="445">
        <v>1.1087619047619046</v>
      </c>
      <c r="J44" s="141" t="e">
        <v>#N/A</v>
      </c>
      <c r="K44" s="446">
        <f t="shared" si="6"/>
        <v>1.0368492063492065</v>
      </c>
      <c r="L44" s="446">
        <v>1.1087619047619046</v>
      </c>
      <c r="M44" s="447"/>
      <c r="O44" s="192"/>
      <c r="P44" s="192"/>
      <c r="AB44" s="192"/>
      <c r="AC44" s="192"/>
    </row>
    <row r="45" spans="2:29" s="147" customFormat="1" ht="12.75" x14ac:dyDescent="0.2">
      <c r="B45" s="147">
        <f t="shared" si="4"/>
        <v>2016</v>
      </c>
      <c r="C45" s="444">
        <v>42644</v>
      </c>
      <c r="D45" s="445">
        <v>2.2494000000000001</v>
      </c>
      <c r="E45" s="141" t="e">
        <v>#N/A</v>
      </c>
      <c r="F45" s="446">
        <f t="shared" si="5"/>
        <v>2.1456291666666663</v>
      </c>
      <c r="G45" s="446">
        <v>2.2494000000000001</v>
      </c>
      <c r="H45" s="447"/>
      <c r="I45" s="445">
        <v>1.179095238095238</v>
      </c>
      <c r="J45" s="141" t="e">
        <v>#N/A</v>
      </c>
      <c r="K45" s="446">
        <f t="shared" si="6"/>
        <v>1.0368492063492065</v>
      </c>
      <c r="L45" s="446">
        <v>1.179095238095238</v>
      </c>
      <c r="M45" s="447"/>
      <c r="O45" s="192"/>
      <c r="P45" s="192"/>
      <c r="AB45" s="192"/>
      <c r="AC45" s="192"/>
    </row>
    <row r="46" spans="2:29" s="147" customFormat="1" ht="12.75" x14ac:dyDescent="0.2">
      <c r="B46" s="147">
        <f t="shared" si="4"/>
        <v>2016</v>
      </c>
      <c r="C46" s="444">
        <v>42675</v>
      </c>
      <c r="D46" s="445">
        <v>2.1815000000000002</v>
      </c>
      <c r="E46" s="141" t="e">
        <v>#N/A</v>
      </c>
      <c r="F46" s="446">
        <f t="shared" si="5"/>
        <v>2.1456291666666663</v>
      </c>
      <c r="G46" s="446">
        <v>2.1815000000000002</v>
      </c>
      <c r="H46" s="447"/>
      <c r="I46" s="445">
        <v>1.0650952380952381</v>
      </c>
      <c r="J46" s="141" t="e">
        <v>#N/A</v>
      </c>
      <c r="K46" s="446">
        <f t="shared" si="6"/>
        <v>1.0368492063492065</v>
      </c>
      <c r="L46" s="446">
        <v>1.0650952380952381</v>
      </c>
      <c r="M46" s="447"/>
      <c r="O46" s="192"/>
      <c r="P46" s="192"/>
      <c r="AB46" s="192"/>
      <c r="AC46" s="192"/>
    </row>
    <row r="47" spans="2:29" s="147" customFormat="1" ht="12.75" x14ac:dyDescent="0.2">
      <c r="B47" s="147">
        <f t="shared" si="4"/>
        <v>2016</v>
      </c>
      <c r="C47" s="444">
        <v>42705</v>
      </c>
      <c r="D47" s="445">
        <v>2.2542500000000003</v>
      </c>
      <c r="E47" s="141" t="e">
        <v>#N/A</v>
      </c>
      <c r="F47" s="446"/>
      <c r="G47" s="446">
        <v>2.2542500000000003</v>
      </c>
      <c r="H47" s="447"/>
      <c r="I47" s="445">
        <v>1.2687857142857144</v>
      </c>
      <c r="J47" s="141" t="e">
        <v>#N/A</v>
      </c>
      <c r="K47" s="446"/>
      <c r="L47" s="446">
        <v>1.2687857142857144</v>
      </c>
      <c r="M47" s="447"/>
      <c r="O47" s="192"/>
      <c r="P47" s="192"/>
      <c r="AB47" s="192"/>
      <c r="AC47" s="192"/>
    </row>
    <row r="48" spans="2:29" s="147" customFormat="1" ht="12.75" x14ac:dyDescent="0.2">
      <c r="B48" s="147">
        <f t="shared" si="4"/>
        <v>2017</v>
      </c>
      <c r="C48" s="444">
        <v>42736</v>
      </c>
      <c r="D48" s="445">
        <v>2.3490000000000002</v>
      </c>
      <c r="E48" s="141" t="e">
        <v>#N/A</v>
      </c>
      <c r="F48" s="446"/>
      <c r="G48" s="446">
        <v>2.3490000000000002</v>
      </c>
      <c r="H48" s="447"/>
      <c r="I48" s="445">
        <v>1.2994523809523808</v>
      </c>
      <c r="J48" s="141" t="e">
        <v>#N/A</v>
      </c>
      <c r="K48" s="446"/>
      <c r="L48" s="446">
        <v>1.2994523809523808</v>
      </c>
      <c r="M48" s="447"/>
      <c r="O48" s="192"/>
      <c r="P48" s="192"/>
      <c r="AB48" s="192"/>
      <c r="AC48" s="192"/>
    </row>
    <row r="49" spans="2:29" s="147" customFormat="1" ht="12.75" x14ac:dyDescent="0.2">
      <c r="B49" s="147">
        <f t="shared" si="4"/>
        <v>2017</v>
      </c>
      <c r="C49" s="444">
        <v>42767</v>
      </c>
      <c r="D49" s="445">
        <v>2.3040000000000003</v>
      </c>
      <c r="E49" s="141" t="e">
        <v>#N/A</v>
      </c>
      <c r="F49" s="446">
        <f t="shared" ref="F49" si="7">AVERAGEIF($B$36:$B$95,B49,$G$36:$G$95)</f>
        <v>2.4169750000000003</v>
      </c>
      <c r="G49" s="446">
        <v>2.3040000000000003</v>
      </c>
      <c r="H49" s="447"/>
      <c r="I49" s="445">
        <v>1.3064285714285713</v>
      </c>
      <c r="J49" s="141" t="e">
        <v>#N/A</v>
      </c>
      <c r="K49" s="446">
        <f t="shared" ref="K49" si="8">AVERAGEIF($B$36:$B$95,B49,$L$36:$L$95)</f>
        <v>1.2916091269841272</v>
      </c>
      <c r="L49" s="446">
        <v>1.3064285714285713</v>
      </c>
      <c r="M49" s="447"/>
      <c r="O49" s="192"/>
      <c r="P49" s="192"/>
      <c r="AB49" s="192"/>
      <c r="AC49" s="192"/>
    </row>
    <row r="50" spans="2:29" s="147" customFormat="1" ht="12.75" x14ac:dyDescent="0.2">
      <c r="B50" s="147">
        <f t="shared" si="4"/>
        <v>2017</v>
      </c>
      <c r="C50" s="444">
        <v>42795</v>
      </c>
      <c r="D50" s="445">
        <v>2.3250000000000002</v>
      </c>
      <c r="E50" s="141" t="e">
        <v>#N/A</v>
      </c>
      <c r="F50" s="446">
        <f t="shared" ref="F50:F58" si="9">AVERAGEIF($B$36:$B$95,B50,$G$36:$G$95)</f>
        <v>2.4169750000000003</v>
      </c>
      <c r="G50" s="446">
        <v>2.3250000000000002</v>
      </c>
      <c r="H50" s="447"/>
      <c r="I50" s="445">
        <v>1.2283095238095239</v>
      </c>
      <c r="J50" s="141" t="e">
        <v>#N/A</v>
      </c>
      <c r="K50" s="446">
        <f t="shared" ref="K50:K58" si="10">AVERAGEIF($B$36:$B$95,B50,$L$36:$L$95)</f>
        <v>1.2916091269841272</v>
      </c>
      <c r="L50" s="446">
        <v>1.2283095238095239</v>
      </c>
      <c r="M50" s="447"/>
      <c r="O50" s="192"/>
      <c r="P50" s="192"/>
      <c r="AB50" s="192"/>
      <c r="AC50" s="192"/>
    </row>
    <row r="51" spans="2:29" s="147" customFormat="1" ht="12.75" x14ac:dyDescent="0.2">
      <c r="B51" s="147">
        <f t="shared" si="4"/>
        <v>2017</v>
      </c>
      <c r="C51" s="444">
        <v>42826</v>
      </c>
      <c r="D51" s="445">
        <v>2.4172500000000001</v>
      </c>
      <c r="E51" s="141" t="e">
        <v>#N/A</v>
      </c>
      <c r="F51" s="446">
        <f t="shared" si="9"/>
        <v>2.4169750000000003</v>
      </c>
      <c r="G51" s="446">
        <v>2.4172500000000001</v>
      </c>
      <c r="H51" s="447"/>
      <c r="I51" s="445">
        <v>1.2454285714285713</v>
      </c>
      <c r="J51" s="141" t="e">
        <v>#N/A</v>
      </c>
      <c r="K51" s="446">
        <f t="shared" si="10"/>
        <v>1.2916091269841272</v>
      </c>
      <c r="L51" s="446">
        <v>1.2454285714285713</v>
      </c>
      <c r="M51" s="447"/>
      <c r="O51" s="192"/>
      <c r="P51" s="192"/>
      <c r="AB51" s="192"/>
      <c r="AC51" s="192"/>
    </row>
    <row r="52" spans="2:29" s="147" customFormat="1" ht="12.75" x14ac:dyDescent="0.2">
      <c r="B52" s="147">
        <f t="shared" si="4"/>
        <v>2017</v>
      </c>
      <c r="C52" s="444">
        <v>42856</v>
      </c>
      <c r="D52" s="445">
        <v>2.3914</v>
      </c>
      <c r="E52" s="141" t="e">
        <v>#N/A</v>
      </c>
      <c r="F52" s="446">
        <f t="shared" si="9"/>
        <v>2.4169750000000003</v>
      </c>
      <c r="G52" s="446">
        <v>2.3914</v>
      </c>
      <c r="H52" s="447"/>
      <c r="I52" s="445">
        <v>1.1982619047619048</v>
      </c>
      <c r="J52" s="141" t="e">
        <v>#N/A</v>
      </c>
      <c r="K52" s="446">
        <f t="shared" si="10"/>
        <v>1.2916091269841272</v>
      </c>
      <c r="L52" s="446">
        <v>1.1982619047619048</v>
      </c>
      <c r="M52" s="447"/>
      <c r="O52" s="192"/>
      <c r="P52" s="192"/>
      <c r="AB52" s="192"/>
      <c r="AC52" s="192"/>
    </row>
    <row r="53" spans="2:29" s="147" customFormat="1" ht="12.75" x14ac:dyDescent="0.2">
      <c r="B53" s="147">
        <f t="shared" si="4"/>
        <v>2017</v>
      </c>
      <c r="C53" s="444">
        <v>42887</v>
      </c>
      <c r="D53" s="445">
        <v>2.3465000000000003</v>
      </c>
      <c r="E53" s="141" t="e">
        <v>#N/A</v>
      </c>
      <c r="F53" s="446">
        <f t="shared" si="9"/>
        <v>2.4169750000000003</v>
      </c>
      <c r="G53" s="446">
        <v>2.3465000000000003</v>
      </c>
      <c r="H53" s="447"/>
      <c r="I53" s="445">
        <v>1.1040000000000001</v>
      </c>
      <c r="J53" s="141" t="e">
        <v>#N/A</v>
      </c>
      <c r="K53" s="446">
        <f t="shared" si="10"/>
        <v>1.2916091269841272</v>
      </c>
      <c r="L53" s="446">
        <v>1.1040000000000001</v>
      </c>
      <c r="M53" s="447"/>
      <c r="O53" s="192"/>
      <c r="P53" s="192"/>
      <c r="AB53" s="192"/>
      <c r="AC53" s="192"/>
    </row>
    <row r="54" spans="2:29" s="147" customFormat="1" ht="12.75" x14ac:dyDescent="0.2">
      <c r="B54" s="147">
        <f t="shared" si="4"/>
        <v>2017</v>
      </c>
      <c r="C54" s="444">
        <v>42917</v>
      </c>
      <c r="D54" s="445">
        <v>2.2997999999999998</v>
      </c>
      <c r="E54" s="141" t="e">
        <v>#N/A</v>
      </c>
      <c r="F54" s="446">
        <f t="shared" si="9"/>
        <v>2.4169750000000003</v>
      </c>
      <c r="G54" s="446">
        <v>2.2997999999999998</v>
      </c>
      <c r="H54" s="447"/>
      <c r="I54" s="445">
        <v>1.1542619047619047</v>
      </c>
      <c r="J54" s="141" t="e">
        <v>#N/A</v>
      </c>
      <c r="K54" s="446">
        <f t="shared" si="10"/>
        <v>1.2916091269841272</v>
      </c>
      <c r="L54" s="446">
        <v>1.1542619047619047</v>
      </c>
      <c r="M54" s="447"/>
      <c r="O54" s="192"/>
      <c r="P54" s="192"/>
      <c r="AB54" s="192"/>
      <c r="AC54" s="192"/>
    </row>
    <row r="55" spans="2:29" s="147" customFormat="1" ht="12.75" x14ac:dyDescent="0.2">
      <c r="B55" s="147">
        <f t="shared" si="4"/>
        <v>2017</v>
      </c>
      <c r="C55" s="444">
        <v>42948</v>
      </c>
      <c r="D55" s="445">
        <v>2.3802500000000002</v>
      </c>
      <c r="E55" s="141" t="e">
        <v>#N/A</v>
      </c>
      <c r="F55" s="446">
        <f t="shared" si="9"/>
        <v>2.4169750000000003</v>
      </c>
      <c r="G55" s="446">
        <v>2.3802500000000002</v>
      </c>
      <c r="H55" s="447"/>
      <c r="I55" s="445">
        <v>1.2310476190476192</v>
      </c>
      <c r="J55" s="141" t="e">
        <v>#N/A</v>
      </c>
      <c r="K55" s="446">
        <f t="shared" si="10"/>
        <v>1.2916091269841272</v>
      </c>
      <c r="L55" s="446">
        <v>1.2310476190476192</v>
      </c>
      <c r="M55" s="447"/>
      <c r="O55" s="192"/>
      <c r="P55" s="192"/>
      <c r="AB55" s="192"/>
      <c r="AC55" s="192"/>
    </row>
    <row r="56" spans="2:29" s="147" customFormat="1" ht="12.75" x14ac:dyDescent="0.2">
      <c r="B56" s="147">
        <f t="shared" si="4"/>
        <v>2017</v>
      </c>
      <c r="C56" s="444">
        <v>42979</v>
      </c>
      <c r="D56" s="445">
        <v>2.6452499999999999</v>
      </c>
      <c r="E56" s="141" t="e">
        <v>#N/A</v>
      </c>
      <c r="F56" s="446">
        <f t="shared" si="9"/>
        <v>2.4169750000000003</v>
      </c>
      <c r="G56" s="446">
        <v>2.6452499999999999</v>
      </c>
      <c r="H56" s="447"/>
      <c r="I56" s="445">
        <v>1.3369761904761905</v>
      </c>
      <c r="J56" s="141" t="e">
        <v>#N/A</v>
      </c>
      <c r="K56" s="446">
        <f t="shared" si="10"/>
        <v>1.2916091269841272</v>
      </c>
      <c r="L56" s="446">
        <v>1.3369761904761905</v>
      </c>
      <c r="M56" s="447"/>
      <c r="O56" s="192"/>
      <c r="P56" s="192"/>
      <c r="AB56" s="192"/>
      <c r="AC56" s="192"/>
    </row>
    <row r="57" spans="2:29" s="147" customFormat="1" ht="12.75" x14ac:dyDescent="0.2">
      <c r="B57" s="147">
        <f t="shared" si="4"/>
        <v>2017</v>
      </c>
      <c r="C57" s="444">
        <v>43009</v>
      </c>
      <c r="D57" s="445">
        <v>2.5049999999999999</v>
      </c>
      <c r="E57" s="141" t="e">
        <v>#N/A</v>
      </c>
      <c r="F57" s="446">
        <f t="shared" si="9"/>
        <v>2.4169750000000003</v>
      </c>
      <c r="G57" s="446">
        <v>2.5049999999999999</v>
      </c>
      <c r="H57" s="447"/>
      <c r="I57" s="445">
        <v>1.3692380952380954</v>
      </c>
      <c r="J57" s="141" t="e">
        <v>#N/A</v>
      </c>
      <c r="K57" s="446">
        <f t="shared" si="10"/>
        <v>1.2916091269841272</v>
      </c>
      <c r="L57" s="446">
        <v>1.3692380952380954</v>
      </c>
      <c r="M57" s="447"/>
      <c r="O57" s="192"/>
      <c r="P57" s="192"/>
      <c r="AB57" s="192"/>
      <c r="AC57" s="192"/>
    </row>
    <row r="58" spans="2:29" s="147" customFormat="1" ht="12.75" x14ac:dyDescent="0.2">
      <c r="B58" s="147">
        <f t="shared" si="4"/>
        <v>2017</v>
      </c>
      <c r="C58" s="444">
        <v>43040</v>
      </c>
      <c r="D58" s="445">
        <v>2.5635000000000003</v>
      </c>
      <c r="E58" s="141" t="e">
        <v>#N/A</v>
      </c>
      <c r="F58" s="446">
        <f t="shared" si="9"/>
        <v>2.4169750000000003</v>
      </c>
      <c r="G58" s="446">
        <v>2.5635000000000003</v>
      </c>
      <c r="H58" s="447"/>
      <c r="I58" s="445">
        <v>1.4931904761904762</v>
      </c>
      <c r="J58" s="141" t="e">
        <v>#N/A</v>
      </c>
      <c r="K58" s="446">
        <f t="shared" si="10"/>
        <v>1.2916091269841272</v>
      </c>
      <c r="L58" s="446">
        <v>1.4931904761904762</v>
      </c>
      <c r="M58" s="447"/>
      <c r="O58" s="192"/>
      <c r="P58" s="192"/>
      <c r="AB58" s="192"/>
      <c r="AC58" s="192"/>
    </row>
    <row r="59" spans="2:29" s="147" customFormat="1" ht="12.75" x14ac:dyDescent="0.2">
      <c r="B59" s="147">
        <f t="shared" si="4"/>
        <v>2017</v>
      </c>
      <c r="C59" s="444">
        <v>43070</v>
      </c>
      <c r="D59" s="445">
        <v>2.47675</v>
      </c>
      <c r="E59" s="141" t="e">
        <v>#N/A</v>
      </c>
      <c r="F59" s="446"/>
      <c r="G59" s="446">
        <v>2.47675</v>
      </c>
      <c r="H59" s="447"/>
      <c r="I59" s="445">
        <v>1.5327142857142857</v>
      </c>
      <c r="J59" s="141" t="e">
        <v>#N/A</v>
      </c>
      <c r="K59" s="446"/>
      <c r="L59" s="446">
        <v>1.5327142857142857</v>
      </c>
      <c r="M59" s="447"/>
      <c r="O59" s="192"/>
      <c r="P59" s="192"/>
      <c r="AB59" s="192"/>
      <c r="AC59" s="192"/>
    </row>
    <row r="60" spans="2:29" s="147" customFormat="1" ht="12.75" x14ac:dyDescent="0.2">
      <c r="B60" s="147">
        <f t="shared" si="4"/>
        <v>2018</v>
      </c>
      <c r="C60" s="444">
        <v>43101</v>
      </c>
      <c r="D60" s="445">
        <v>2.5546000000000002</v>
      </c>
      <c r="E60" s="141" t="e">
        <v>#N/A</v>
      </c>
      <c r="F60" s="446"/>
      <c r="G60" s="446">
        <v>2.5546000000000002</v>
      </c>
      <c r="H60" s="447"/>
      <c r="I60" s="445">
        <v>1.6446904761904761</v>
      </c>
      <c r="J60" s="141" t="e">
        <v>#N/A</v>
      </c>
      <c r="K60" s="446"/>
      <c r="L60" s="446">
        <v>1.6446904761904761</v>
      </c>
      <c r="M60" s="447"/>
      <c r="O60" s="192"/>
      <c r="P60" s="192"/>
      <c r="AB60" s="192"/>
      <c r="AC60" s="192"/>
    </row>
    <row r="61" spans="2:29" s="147" customFormat="1" ht="12.75" x14ac:dyDescent="0.2">
      <c r="B61" s="147">
        <f t="shared" si="4"/>
        <v>2018</v>
      </c>
      <c r="C61" s="444">
        <v>43132</v>
      </c>
      <c r="D61" s="445">
        <v>2.58725</v>
      </c>
      <c r="E61" s="141" t="e">
        <v>#N/A</v>
      </c>
      <c r="F61" s="446">
        <f t="shared" ref="F61" si="11">AVERAGEIF($B$36:$B$95,B61,$G$36:$G$95)</f>
        <v>2.7228583333333334</v>
      </c>
      <c r="G61" s="446">
        <v>2.58725</v>
      </c>
      <c r="H61" s="447"/>
      <c r="I61" s="445">
        <v>1.5551904761904762</v>
      </c>
      <c r="J61" s="141" t="e">
        <v>#N/A</v>
      </c>
      <c r="K61" s="446">
        <f t="shared" ref="K61" si="12">AVERAGEIF($B$36:$B$95,B61,$L$36:$L$95)</f>
        <v>1.6918908730158728</v>
      </c>
      <c r="L61" s="446">
        <v>1.5551904761904762</v>
      </c>
      <c r="M61" s="447"/>
      <c r="O61" s="192"/>
      <c r="P61" s="192"/>
      <c r="AB61" s="192"/>
      <c r="AC61" s="192"/>
    </row>
    <row r="62" spans="2:29" s="147" customFormat="1" ht="12.75" x14ac:dyDescent="0.2">
      <c r="B62" s="147">
        <f t="shared" si="4"/>
        <v>2018</v>
      </c>
      <c r="C62" s="444">
        <v>43160</v>
      </c>
      <c r="D62" s="445">
        <v>2.5912500000000001</v>
      </c>
      <c r="E62" s="141" t="e">
        <v>#N/A</v>
      </c>
      <c r="F62" s="446">
        <f t="shared" ref="F62:F70" si="13">AVERAGEIF($B$36:$B$95,B62,$G$36:$G$95)</f>
        <v>2.7228583333333334</v>
      </c>
      <c r="G62" s="446">
        <v>2.5912500000000001</v>
      </c>
      <c r="H62" s="447"/>
      <c r="I62" s="445">
        <v>1.5718333333333332</v>
      </c>
      <c r="J62" s="141" t="e">
        <v>#N/A</v>
      </c>
      <c r="K62" s="446">
        <f t="shared" ref="K62:K70" si="14">AVERAGEIF($B$36:$B$95,B62,$L$36:$L$95)</f>
        <v>1.6918908730158728</v>
      </c>
      <c r="L62" s="446">
        <v>1.5718333333333332</v>
      </c>
      <c r="M62" s="447"/>
      <c r="O62" s="192"/>
      <c r="P62" s="192"/>
      <c r="AB62" s="192"/>
      <c r="AC62" s="192"/>
    </row>
    <row r="63" spans="2:29" s="147" customFormat="1" ht="12.75" x14ac:dyDescent="0.2">
      <c r="B63" s="147">
        <f t="shared" si="4"/>
        <v>2018</v>
      </c>
      <c r="C63" s="444">
        <v>43191</v>
      </c>
      <c r="D63" s="445">
        <v>2.7569999999999997</v>
      </c>
      <c r="E63" s="141" t="e">
        <v>#N/A</v>
      </c>
      <c r="F63" s="448">
        <f t="shared" si="13"/>
        <v>2.7228583333333334</v>
      </c>
      <c r="G63" s="446">
        <v>2.7569999999999997</v>
      </c>
      <c r="H63" s="447"/>
      <c r="I63" s="445">
        <v>1.7168095238095238</v>
      </c>
      <c r="J63" s="141" t="e">
        <v>#N/A</v>
      </c>
      <c r="K63" s="446">
        <f t="shared" si="14"/>
        <v>1.6918908730158728</v>
      </c>
      <c r="L63" s="446">
        <v>1.7168095238095238</v>
      </c>
      <c r="M63" s="447"/>
      <c r="O63" s="192"/>
      <c r="P63" s="192"/>
      <c r="AB63" s="192"/>
      <c r="AC63" s="192"/>
    </row>
    <row r="64" spans="2:29" s="147" customFormat="1" ht="12.75" x14ac:dyDescent="0.2">
      <c r="B64" s="147">
        <f t="shared" si="4"/>
        <v>2018</v>
      </c>
      <c r="C64" s="444">
        <v>43221</v>
      </c>
      <c r="D64" s="445">
        <v>2.9007499999999999</v>
      </c>
      <c r="E64" s="141" t="e">
        <v>#N/A</v>
      </c>
      <c r="F64" s="448">
        <f t="shared" si="13"/>
        <v>2.7228583333333334</v>
      </c>
      <c r="G64" s="446">
        <v>2.9007499999999999</v>
      </c>
      <c r="H64" s="447"/>
      <c r="I64" s="445">
        <v>1.8327380952380952</v>
      </c>
      <c r="J64" s="141" t="e">
        <v>#N/A</v>
      </c>
      <c r="K64" s="446">
        <f t="shared" si="14"/>
        <v>1.6918908730158728</v>
      </c>
      <c r="L64" s="446">
        <v>1.8327380952380952</v>
      </c>
      <c r="M64" s="447"/>
      <c r="O64" s="192"/>
      <c r="P64" s="192"/>
      <c r="AB64" s="192"/>
      <c r="AC64" s="192"/>
    </row>
    <row r="65" spans="2:29" s="147" customFormat="1" ht="12.75" x14ac:dyDescent="0.2">
      <c r="B65" s="147">
        <f t="shared" si="4"/>
        <v>2018</v>
      </c>
      <c r="C65" s="444">
        <v>43252</v>
      </c>
      <c r="D65" s="445">
        <v>2.8907499999999997</v>
      </c>
      <c r="E65" s="141" t="e">
        <v>#N/A</v>
      </c>
      <c r="F65" s="448">
        <f t="shared" si="13"/>
        <v>2.7228583333333334</v>
      </c>
      <c r="G65" s="446">
        <v>2.8907499999999997</v>
      </c>
      <c r="H65" s="447"/>
      <c r="I65" s="445">
        <v>1.7715476190476191</v>
      </c>
      <c r="J65" s="141" t="e">
        <v>#N/A</v>
      </c>
      <c r="K65" s="446">
        <f t="shared" si="14"/>
        <v>1.6918908730158728</v>
      </c>
      <c r="L65" s="446">
        <v>1.7715476190476191</v>
      </c>
      <c r="M65" s="447"/>
      <c r="O65" s="192"/>
      <c r="P65" s="192"/>
      <c r="AB65" s="192"/>
      <c r="AC65" s="192"/>
    </row>
    <row r="66" spans="2:29" s="147" customFormat="1" ht="12.75" x14ac:dyDescent="0.2">
      <c r="B66" s="147">
        <f t="shared" si="4"/>
        <v>2018</v>
      </c>
      <c r="C66" s="444">
        <v>43282</v>
      </c>
      <c r="D66" s="445">
        <v>2.8486000000000002</v>
      </c>
      <c r="E66" s="141" t="e">
        <v>#N/A</v>
      </c>
      <c r="F66" s="448">
        <f t="shared" si="13"/>
        <v>2.7228583333333334</v>
      </c>
      <c r="G66" s="446">
        <v>2.8486000000000002</v>
      </c>
      <c r="H66" s="447"/>
      <c r="I66" s="445">
        <v>1.7679523809523812</v>
      </c>
      <c r="J66" s="141" t="e">
        <v>#N/A</v>
      </c>
      <c r="K66" s="446">
        <f t="shared" si="14"/>
        <v>1.6918908730158728</v>
      </c>
      <c r="L66" s="446">
        <v>1.7679523809523812</v>
      </c>
      <c r="M66" s="447"/>
      <c r="O66" s="192"/>
      <c r="P66" s="192"/>
      <c r="AB66" s="192"/>
      <c r="AC66" s="192"/>
    </row>
    <row r="67" spans="2:29" s="147" customFormat="1" ht="12.75" x14ac:dyDescent="0.2">
      <c r="B67" s="147">
        <f t="shared" si="4"/>
        <v>2018</v>
      </c>
      <c r="C67" s="444">
        <v>43313</v>
      </c>
      <c r="D67" s="445">
        <v>2.83575</v>
      </c>
      <c r="E67" s="141" t="e">
        <v>#N/A</v>
      </c>
      <c r="F67" s="448">
        <f t="shared" si="13"/>
        <v>2.7228583333333334</v>
      </c>
      <c r="G67" s="446">
        <v>2.83575</v>
      </c>
      <c r="H67" s="447"/>
      <c r="I67" s="445">
        <v>1.7268571428571431</v>
      </c>
      <c r="J67" s="141" t="e">
        <v>#N/A</v>
      </c>
      <c r="K67" s="446">
        <f t="shared" si="14"/>
        <v>1.6918908730158728</v>
      </c>
      <c r="L67" s="446">
        <v>1.7268571428571431</v>
      </c>
      <c r="M67" s="447"/>
      <c r="O67" s="192"/>
      <c r="P67" s="192"/>
      <c r="AB67" s="192"/>
      <c r="AC67" s="192"/>
    </row>
    <row r="68" spans="2:29" s="147" customFormat="1" ht="12.75" x14ac:dyDescent="0.2">
      <c r="B68" s="147">
        <f t="shared" si="4"/>
        <v>2018</v>
      </c>
      <c r="C68" s="444">
        <v>43344</v>
      </c>
      <c r="D68" s="445">
        <v>2.8355000000000001</v>
      </c>
      <c r="E68" s="141" t="e">
        <v>#N/A</v>
      </c>
      <c r="F68" s="448">
        <f t="shared" si="13"/>
        <v>2.7228583333333334</v>
      </c>
      <c r="G68" s="446">
        <v>2.8355000000000001</v>
      </c>
      <c r="H68" s="447"/>
      <c r="I68" s="445">
        <v>1.8783571428571431</v>
      </c>
      <c r="J68" s="141" t="e">
        <v>#N/A</v>
      </c>
      <c r="K68" s="446">
        <f t="shared" si="14"/>
        <v>1.6918908730158728</v>
      </c>
      <c r="L68" s="446">
        <v>1.8783571428571431</v>
      </c>
      <c r="M68" s="447"/>
      <c r="O68" s="192"/>
      <c r="P68" s="192"/>
      <c r="AB68" s="192"/>
      <c r="AC68" s="192"/>
    </row>
    <row r="69" spans="2:29" s="147" customFormat="1" ht="12.75" x14ac:dyDescent="0.2">
      <c r="B69" s="147">
        <f t="shared" si="4"/>
        <v>2018</v>
      </c>
      <c r="C69" s="444">
        <v>43374</v>
      </c>
      <c r="D69" s="445">
        <v>2.86</v>
      </c>
      <c r="E69" s="141" t="e">
        <v>#N/A</v>
      </c>
      <c r="F69" s="448">
        <f t="shared" si="13"/>
        <v>2.7228583333333334</v>
      </c>
      <c r="G69" s="446">
        <v>2.86</v>
      </c>
      <c r="H69" s="447"/>
      <c r="I69" s="445">
        <v>1.9293333333333333</v>
      </c>
      <c r="J69" s="141" t="e">
        <v>#N/A</v>
      </c>
      <c r="K69" s="446">
        <f t="shared" si="14"/>
        <v>1.6918908730158728</v>
      </c>
      <c r="L69" s="446">
        <v>1.9293333333333333</v>
      </c>
      <c r="M69" s="447"/>
      <c r="O69" s="192"/>
      <c r="P69" s="192"/>
      <c r="AB69" s="192"/>
      <c r="AC69" s="192"/>
    </row>
    <row r="70" spans="2:29" s="147" customFormat="1" ht="12.75" x14ac:dyDescent="0.2">
      <c r="B70" s="147">
        <f t="shared" si="4"/>
        <v>2018</v>
      </c>
      <c r="C70" s="444">
        <v>43405</v>
      </c>
      <c r="D70" s="445">
        <v>2.6472500000000001</v>
      </c>
      <c r="E70" s="141" t="e">
        <v>#N/A</v>
      </c>
      <c r="F70" s="446">
        <f t="shared" si="13"/>
        <v>2.7228583333333334</v>
      </c>
      <c r="G70" s="446">
        <v>2.6472500000000001</v>
      </c>
      <c r="H70" s="447"/>
      <c r="I70" s="445">
        <v>1.5416190476190477</v>
      </c>
      <c r="J70" s="141" t="e">
        <v>#N/A</v>
      </c>
      <c r="K70" s="446">
        <f t="shared" si="14"/>
        <v>1.6918908730158728</v>
      </c>
      <c r="L70" s="446">
        <v>1.5416190476190477</v>
      </c>
      <c r="M70" s="447"/>
      <c r="O70" s="192"/>
      <c r="P70" s="192"/>
      <c r="AB70" s="192"/>
      <c r="AC70" s="192"/>
    </row>
    <row r="71" spans="2:29" s="147" customFormat="1" ht="12.75" x14ac:dyDescent="0.2">
      <c r="B71" s="147">
        <f t="shared" si="4"/>
        <v>2018</v>
      </c>
      <c r="C71" s="444">
        <v>43435</v>
      </c>
      <c r="D71" s="445">
        <v>2.3656000000000001</v>
      </c>
      <c r="E71" s="141" t="e">
        <v>#N/A</v>
      </c>
      <c r="F71" s="446"/>
      <c r="G71" s="446">
        <v>2.3656000000000001</v>
      </c>
      <c r="H71" s="447"/>
      <c r="I71" s="445">
        <v>1.3657619047619047</v>
      </c>
      <c r="J71" s="141" t="e">
        <v>#N/A</v>
      </c>
      <c r="K71" s="446"/>
      <c r="L71" s="446">
        <v>1.3657619047619047</v>
      </c>
      <c r="M71" s="447"/>
      <c r="O71" s="192"/>
      <c r="P71" s="192"/>
      <c r="AB71" s="192"/>
      <c r="AC71" s="192"/>
    </row>
    <row r="72" spans="2:29" s="147" customFormat="1" ht="12.75" x14ac:dyDescent="0.2">
      <c r="B72" s="147">
        <f t="shared" si="4"/>
        <v>2019</v>
      </c>
      <c r="C72" s="444">
        <v>43466</v>
      </c>
      <c r="D72" s="445">
        <v>2.2477499999999999</v>
      </c>
      <c r="E72" s="141" t="e">
        <v>#N/A</v>
      </c>
      <c r="F72" s="446"/>
      <c r="G72" s="446">
        <v>2.2477499999999999</v>
      </c>
      <c r="H72" s="447"/>
      <c r="I72" s="445">
        <v>1.4145238095238095</v>
      </c>
      <c r="J72" s="141" t="e">
        <v>#N/A</v>
      </c>
      <c r="K72" s="446"/>
      <c r="L72" s="446">
        <v>1.4145238095238095</v>
      </c>
      <c r="M72" s="447"/>
      <c r="O72" s="192"/>
      <c r="P72" s="192"/>
      <c r="AB72" s="192"/>
      <c r="AC72" s="192"/>
    </row>
    <row r="73" spans="2:29" s="147" customFormat="1" ht="12.75" x14ac:dyDescent="0.2">
      <c r="B73" s="147">
        <f t="shared" si="4"/>
        <v>2019</v>
      </c>
      <c r="C73" s="444">
        <v>43497</v>
      </c>
      <c r="D73" s="445">
        <v>2.30925</v>
      </c>
      <c r="E73" s="141" t="e">
        <v>#N/A</v>
      </c>
      <c r="F73" s="446">
        <f t="shared" ref="F73" si="15">AVERAGEIF($B$36:$B$95,B73,$G$36:$G$95)</f>
        <v>2.5564033333333334</v>
      </c>
      <c r="G73" s="446">
        <v>2.30925</v>
      </c>
      <c r="H73" s="447"/>
      <c r="I73" s="445">
        <v>1.5228809523809523</v>
      </c>
      <c r="J73" s="141" t="e">
        <v>#N/A</v>
      </c>
      <c r="K73" s="446">
        <f t="shared" ref="K73" si="16">AVERAGEIF($B$36:$B$95,B73,$L$36:$L$95)</f>
        <v>1.5080813492063492</v>
      </c>
      <c r="L73" s="446">
        <v>1.5228809523809523</v>
      </c>
      <c r="M73" s="447"/>
      <c r="O73" s="192"/>
      <c r="P73" s="192"/>
      <c r="AB73" s="192"/>
      <c r="AC73" s="192"/>
    </row>
    <row r="74" spans="2:29" s="147" customFormat="1" ht="12.75" x14ac:dyDescent="0.2">
      <c r="B74" s="147">
        <f t="shared" si="4"/>
        <v>2019</v>
      </c>
      <c r="C74" s="444">
        <v>43525</v>
      </c>
      <c r="D74" s="445">
        <v>2.516</v>
      </c>
      <c r="E74" s="141" t="e">
        <v>#N/A</v>
      </c>
      <c r="F74" s="446">
        <f t="shared" ref="F74:F82" si="17">AVERAGEIF($B$36:$B$95,B74,$G$36:$G$95)</f>
        <v>2.5564033333333334</v>
      </c>
      <c r="G74" s="446">
        <v>2.516</v>
      </c>
      <c r="H74" s="447"/>
      <c r="I74" s="445">
        <v>1.5747380952380952</v>
      </c>
      <c r="J74" s="141" t="e">
        <v>#N/A</v>
      </c>
      <c r="K74" s="446">
        <f t="shared" ref="K74:K82" si="18">AVERAGEIF($B$36:$B$95,B74,$L$36:$L$95)</f>
        <v>1.5080813492063492</v>
      </c>
      <c r="L74" s="446">
        <v>1.5747380952380952</v>
      </c>
      <c r="M74" s="447"/>
      <c r="O74" s="192"/>
      <c r="P74" s="192"/>
      <c r="AB74" s="192"/>
      <c r="AC74" s="192"/>
    </row>
    <row r="75" spans="2:29" s="147" customFormat="1" ht="12.75" x14ac:dyDescent="0.2">
      <c r="B75" s="147">
        <f t="shared" si="4"/>
        <v>2019</v>
      </c>
      <c r="C75" s="444">
        <v>43556</v>
      </c>
      <c r="D75" s="445">
        <v>2.7983999999999996</v>
      </c>
      <c r="E75" s="141" t="e">
        <v>#N/A</v>
      </c>
      <c r="F75" s="446">
        <f t="shared" si="17"/>
        <v>2.5564033333333334</v>
      </c>
      <c r="G75" s="446">
        <v>2.7983999999999996</v>
      </c>
      <c r="H75" s="447"/>
      <c r="I75" s="445">
        <v>1.6960238095238096</v>
      </c>
      <c r="J75" s="141" t="e">
        <v>#N/A</v>
      </c>
      <c r="K75" s="446">
        <f t="shared" si="18"/>
        <v>1.5080813492063492</v>
      </c>
      <c r="L75" s="446">
        <v>1.6960238095238096</v>
      </c>
      <c r="M75" s="447"/>
      <c r="O75" s="192"/>
      <c r="P75" s="192"/>
      <c r="AB75" s="192"/>
      <c r="AC75" s="192"/>
    </row>
    <row r="76" spans="2:29" s="147" customFormat="1" ht="12.75" x14ac:dyDescent="0.2">
      <c r="B76" s="147">
        <f t="shared" si="4"/>
        <v>2019</v>
      </c>
      <c r="C76" s="444">
        <v>43586</v>
      </c>
      <c r="D76" s="445">
        <v>2.8592500000000003</v>
      </c>
      <c r="E76" s="141" t="e">
        <v>#N/A</v>
      </c>
      <c r="F76" s="446">
        <f t="shared" si="17"/>
        <v>2.5564033333333334</v>
      </c>
      <c r="G76" s="446">
        <v>2.8592500000000003</v>
      </c>
      <c r="H76" s="447"/>
      <c r="I76" s="445">
        <v>1.698047619047619</v>
      </c>
      <c r="J76" s="141" t="e">
        <v>#N/A</v>
      </c>
      <c r="K76" s="446">
        <f t="shared" si="18"/>
        <v>1.5080813492063492</v>
      </c>
      <c r="L76" s="446">
        <v>1.698047619047619</v>
      </c>
      <c r="M76" s="447"/>
      <c r="O76" s="192"/>
      <c r="P76" s="192"/>
      <c r="AB76" s="192"/>
      <c r="AC76" s="192"/>
    </row>
    <row r="77" spans="2:29" s="147" customFormat="1" ht="12.75" x14ac:dyDescent="0.2">
      <c r="B77" s="147">
        <f t="shared" si="4"/>
        <v>2019</v>
      </c>
      <c r="C77" s="444">
        <v>43617</v>
      </c>
      <c r="D77" s="445">
        <v>2.7157499999999999</v>
      </c>
      <c r="E77" s="141" t="e">
        <v>#N/A</v>
      </c>
      <c r="F77" s="446">
        <f t="shared" si="17"/>
        <v>2.5564033333333334</v>
      </c>
      <c r="G77" s="446">
        <v>2.7157499999999999</v>
      </c>
      <c r="H77" s="447"/>
      <c r="I77" s="445">
        <v>1.5290714285714286</v>
      </c>
      <c r="J77" s="141" t="e">
        <v>#N/A</v>
      </c>
      <c r="K77" s="446">
        <f t="shared" si="18"/>
        <v>1.5080813492063492</v>
      </c>
      <c r="L77" s="446">
        <v>1.5290714285714286</v>
      </c>
      <c r="M77" s="447"/>
      <c r="O77" s="192"/>
      <c r="P77" s="192"/>
      <c r="AB77" s="192"/>
      <c r="AC77" s="192"/>
    </row>
    <row r="78" spans="2:29" s="147" customFormat="1" ht="12.75" x14ac:dyDescent="0.2">
      <c r="B78" s="147">
        <f t="shared" si="4"/>
        <v>2019</v>
      </c>
      <c r="C78" s="444">
        <v>43647</v>
      </c>
      <c r="D78" s="445">
        <v>2.74</v>
      </c>
      <c r="E78" s="141" t="e">
        <v>#N/A</v>
      </c>
      <c r="F78" s="446">
        <f t="shared" si="17"/>
        <v>2.5564033333333334</v>
      </c>
      <c r="G78" s="446">
        <v>2.74</v>
      </c>
      <c r="H78" s="447"/>
      <c r="I78" s="445">
        <v>1.5218809523809522</v>
      </c>
      <c r="J78" s="141" t="e">
        <v>#N/A</v>
      </c>
      <c r="K78" s="446">
        <f t="shared" si="18"/>
        <v>1.5080813492063492</v>
      </c>
      <c r="L78" s="446">
        <v>1.5218809523809522</v>
      </c>
      <c r="M78" s="447"/>
      <c r="O78" s="192"/>
      <c r="P78" s="192"/>
      <c r="AB78" s="192"/>
      <c r="AC78" s="192"/>
    </row>
    <row r="79" spans="2:29" s="147" customFormat="1" ht="12.75" x14ac:dyDescent="0.2">
      <c r="B79" s="147">
        <f t="shared" si="4"/>
        <v>2019</v>
      </c>
      <c r="C79" s="444">
        <v>43678</v>
      </c>
      <c r="D79" s="445">
        <v>2.6210000000000004</v>
      </c>
      <c r="E79" s="141" t="e">
        <v>#N/A</v>
      </c>
      <c r="F79" s="446">
        <f t="shared" si="17"/>
        <v>2.5564033333333334</v>
      </c>
      <c r="G79" s="446">
        <v>2.6210000000000004</v>
      </c>
      <c r="H79" s="447"/>
      <c r="I79" s="445">
        <v>1.4057619047619048</v>
      </c>
      <c r="J79" s="141" t="e">
        <v>#N/A</v>
      </c>
      <c r="K79" s="446">
        <f t="shared" si="18"/>
        <v>1.5080813492063492</v>
      </c>
      <c r="L79" s="446">
        <v>1.4057619047619048</v>
      </c>
      <c r="M79" s="447"/>
      <c r="O79" s="192"/>
      <c r="P79" s="192"/>
      <c r="AB79" s="192"/>
      <c r="AC79" s="192"/>
    </row>
    <row r="80" spans="2:29" s="147" customFormat="1" ht="12.75" x14ac:dyDescent="0.2">
      <c r="B80" s="147">
        <f t="shared" si="4"/>
        <v>2019</v>
      </c>
      <c r="C80" s="444">
        <v>43709</v>
      </c>
      <c r="D80" s="445">
        <v>2.5922000000000001</v>
      </c>
      <c r="E80" s="141">
        <v>2.5922000000000001</v>
      </c>
      <c r="F80" s="446">
        <f t="shared" si="17"/>
        <v>2.5564033333333334</v>
      </c>
      <c r="G80" s="446">
        <v>2.5922000000000001</v>
      </c>
      <c r="H80" s="447"/>
      <c r="I80" s="445">
        <v>1.4959523809523809</v>
      </c>
      <c r="J80" s="141">
        <v>1.4959523809523809</v>
      </c>
      <c r="K80" s="446">
        <f t="shared" si="18"/>
        <v>1.5080813492063492</v>
      </c>
      <c r="L80" s="446">
        <v>1.4959523809523809</v>
      </c>
      <c r="M80" s="447"/>
      <c r="O80" s="192"/>
      <c r="P80" s="192"/>
      <c r="AB80" s="192"/>
      <c r="AC80" s="192"/>
    </row>
    <row r="81" spans="2:29" s="147" customFormat="1" ht="12.75" x14ac:dyDescent="0.2">
      <c r="B81" s="147">
        <f t="shared" si="4"/>
        <v>2019</v>
      </c>
      <c r="C81" s="444">
        <v>43739</v>
      </c>
      <c r="D81" s="445" t="e">
        <v>#N/A</v>
      </c>
      <c r="E81" s="141">
        <v>2.513398</v>
      </c>
      <c r="F81" s="446">
        <f t="shared" si="17"/>
        <v>2.5564033333333334</v>
      </c>
      <c r="G81" s="446">
        <v>2.513398</v>
      </c>
      <c r="H81" s="447"/>
      <c r="I81" s="445" t="e">
        <v>#N/A</v>
      </c>
      <c r="J81" s="141">
        <v>1.4285714285714286</v>
      </c>
      <c r="K81" s="446">
        <f t="shared" si="18"/>
        <v>1.5080813492063492</v>
      </c>
      <c r="L81" s="446">
        <v>1.4285714285714286</v>
      </c>
      <c r="M81" s="447"/>
      <c r="O81" s="192"/>
      <c r="P81" s="192"/>
      <c r="AB81" s="192"/>
      <c r="AC81" s="192"/>
    </row>
    <row r="82" spans="2:29" s="147" customFormat="1" ht="12.75" x14ac:dyDescent="0.2">
      <c r="B82" s="147">
        <f t="shared" si="4"/>
        <v>2019</v>
      </c>
      <c r="C82" s="444">
        <v>43770</v>
      </c>
      <c r="D82" s="445" t="e">
        <v>#N/A</v>
      </c>
      <c r="E82" s="141">
        <v>2.4055009999999997</v>
      </c>
      <c r="F82" s="446">
        <f t="shared" si="17"/>
        <v>2.5564033333333334</v>
      </c>
      <c r="G82" s="446">
        <v>2.4055009999999997</v>
      </c>
      <c r="H82" s="447"/>
      <c r="I82" s="445" t="e">
        <v>#N/A</v>
      </c>
      <c r="J82" s="141">
        <v>1.4047619047619047</v>
      </c>
      <c r="K82" s="446">
        <f t="shared" si="18"/>
        <v>1.5080813492063492</v>
      </c>
      <c r="L82" s="446">
        <v>1.4047619047619047</v>
      </c>
      <c r="M82" s="447"/>
      <c r="O82" s="192"/>
      <c r="P82" s="192"/>
      <c r="AB82" s="192"/>
      <c r="AC82" s="192"/>
    </row>
    <row r="83" spans="2:29" s="147" customFormat="1" ht="12.75" x14ac:dyDescent="0.2">
      <c r="B83" s="147">
        <f t="shared" si="4"/>
        <v>2019</v>
      </c>
      <c r="C83" s="444">
        <v>43800</v>
      </c>
      <c r="D83" s="445" t="e">
        <v>#N/A</v>
      </c>
      <c r="E83" s="141">
        <v>2.3583410000000002</v>
      </c>
      <c r="F83" s="446"/>
      <c r="G83" s="446">
        <v>2.3583410000000002</v>
      </c>
      <c r="H83" s="447"/>
      <c r="I83" s="445" t="e">
        <v>#N/A</v>
      </c>
      <c r="J83" s="141">
        <v>1.4047619047619047</v>
      </c>
      <c r="K83" s="446"/>
      <c r="L83" s="446">
        <v>1.4047619047619047</v>
      </c>
      <c r="M83" s="447"/>
      <c r="O83" s="192"/>
      <c r="P83" s="192"/>
      <c r="AB83" s="192"/>
      <c r="AC83" s="192"/>
    </row>
    <row r="84" spans="2:29" s="147" customFormat="1" ht="12.75" x14ac:dyDescent="0.2">
      <c r="B84" s="147">
        <f t="shared" si="4"/>
        <v>2020</v>
      </c>
      <c r="C84" s="444">
        <v>43831</v>
      </c>
      <c r="D84" s="445" t="e">
        <v>#N/A</v>
      </c>
      <c r="E84" s="141">
        <v>2.3331659999999999</v>
      </c>
      <c r="F84" s="446"/>
      <c r="G84" s="446">
        <v>2.3331659999999999</v>
      </c>
      <c r="H84" s="447"/>
      <c r="I84" s="445" t="e">
        <v>#N/A</v>
      </c>
      <c r="J84" s="141">
        <v>1.3809523809523809</v>
      </c>
      <c r="K84" s="446"/>
      <c r="L84" s="446">
        <v>1.3809523809523809</v>
      </c>
      <c r="M84" s="447"/>
      <c r="O84" s="192"/>
      <c r="P84" s="192"/>
      <c r="AB84" s="192"/>
      <c r="AC84" s="192"/>
    </row>
    <row r="85" spans="2:29" s="147" customFormat="1" ht="12.75" x14ac:dyDescent="0.2">
      <c r="B85" s="147">
        <f t="shared" si="4"/>
        <v>2020</v>
      </c>
      <c r="C85" s="444">
        <v>43862</v>
      </c>
      <c r="D85" s="445" t="e">
        <v>#N/A</v>
      </c>
      <c r="E85" s="141">
        <v>2.4669720000000002</v>
      </c>
      <c r="F85" s="446">
        <f t="shared" ref="F85" si="19">AVERAGEIF($B$36:$B$95,B85,$G$36:$G$95)</f>
        <v>2.5669286666666666</v>
      </c>
      <c r="G85" s="446">
        <v>2.4669720000000002</v>
      </c>
      <c r="H85" s="447"/>
      <c r="I85" s="445" t="e">
        <v>#N/A</v>
      </c>
      <c r="J85" s="141">
        <v>1.3809523809523809</v>
      </c>
      <c r="K85" s="446">
        <f t="shared" ref="K85" si="20">AVERAGEIF($B$36:$B$95,B85,$L$36:$L$95)</f>
        <v>1.4265873015873016</v>
      </c>
      <c r="L85" s="446">
        <v>1.3809523809523809</v>
      </c>
      <c r="M85" s="447"/>
      <c r="O85" s="192"/>
      <c r="P85" s="192"/>
      <c r="AB85" s="192"/>
      <c r="AC85" s="192"/>
    </row>
    <row r="86" spans="2:29" s="147" customFormat="1" ht="12.75" x14ac:dyDescent="0.2">
      <c r="B86" s="147">
        <f t="shared" si="4"/>
        <v>2020</v>
      </c>
      <c r="C86" s="444">
        <v>43891</v>
      </c>
      <c r="D86" s="445" t="e">
        <v>#N/A</v>
      </c>
      <c r="E86" s="141">
        <v>2.5887500000000001</v>
      </c>
      <c r="F86" s="446">
        <f t="shared" ref="F86:F94" si="21">AVERAGEIF($B$36:$B$95,B86,$G$36:$G$95)</f>
        <v>2.5669286666666666</v>
      </c>
      <c r="G86" s="446">
        <v>2.5887500000000001</v>
      </c>
      <c r="H86" s="447"/>
      <c r="I86" s="445" t="e">
        <v>#N/A</v>
      </c>
      <c r="J86" s="141">
        <v>1.3809523809523809</v>
      </c>
      <c r="K86" s="446">
        <f t="shared" ref="K86:K94" si="22">AVERAGEIF($B$36:$B$95,B86,$L$36:$L$95)</f>
        <v>1.4265873015873016</v>
      </c>
      <c r="L86" s="446">
        <v>1.3809523809523809</v>
      </c>
      <c r="M86" s="447"/>
      <c r="O86" s="192"/>
      <c r="P86" s="192"/>
      <c r="AB86" s="192"/>
      <c r="AC86" s="192"/>
    </row>
    <row r="87" spans="2:29" s="147" customFormat="1" ht="12.75" x14ac:dyDescent="0.2">
      <c r="B87" s="147">
        <f t="shared" si="4"/>
        <v>2020</v>
      </c>
      <c r="C87" s="444">
        <v>43922</v>
      </c>
      <c r="D87" s="445" t="e">
        <v>#N/A</v>
      </c>
      <c r="E87" s="141">
        <v>2.5788990000000003</v>
      </c>
      <c r="F87" s="446">
        <f t="shared" si="21"/>
        <v>2.5669286666666666</v>
      </c>
      <c r="G87" s="446">
        <v>2.5788990000000003</v>
      </c>
      <c r="H87" s="447"/>
      <c r="I87" s="445" t="e">
        <v>#N/A</v>
      </c>
      <c r="J87" s="141">
        <v>1.3571428571428572</v>
      </c>
      <c r="K87" s="446">
        <f t="shared" si="22"/>
        <v>1.4265873015873016</v>
      </c>
      <c r="L87" s="446">
        <v>1.3571428571428572</v>
      </c>
      <c r="M87" s="447"/>
      <c r="O87" s="192"/>
      <c r="P87" s="192"/>
      <c r="AB87" s="192"/>
      <c r="AC87" s="192"/>
    </row>
    <row r="88" spans="2:29" s="147" customFormat="1" ht="12.75" x14ac:dyDescent="0.2">
      <c r="B88" s="147">
        <f t="shared" ref="B88:B95" si="23">YEAR(C88)</f>
        <v>2020</v>
      </c>
      <c r="C88" s="444">
        <v>43952</v>
      </c>
      <c r="D88" s="445" t="e">
        <v>#N/A</v>
      </c>
      <c r="E88" s="141">
        <v>2.5997780000000001</v>
      </c>
      <c r="F88" s="446">
        <f t="shared" si="21"/>
        <v>2.5669286666666666</v>
      </c>
      <c r="G88" s="446">
        <v>2.5997780000000001</v>
      </c>
      <c r="H88" s="447"/>
      <c r="I88" s="445" t="e">
        <v>#N/A</v>
      </c>
      <c r="J88" s="141">
        <v>1.3333333333333333</v>
      </c>
      <c r="K88" s="446">
        <f t="shared" si="22"/>
        <v>1.4265873015873016</v>
      </c>
      <c r="L88" s="446">
        <v>1.3333333333333333</v>
      </c>
      <c r="M88" s="447"/>
      <c r="O88" s="192"/>
      <c r="P88" s="192"/>
      <c r="AB88" s="192"/>
      <c r="AC88" s="192"/>
    </row>
    <row r="89" spans="2:29" s="147" customFormat="1" ht="12.75" x14ac:dyDescent="0.2">
      <c r="B89" s="147">
        <f t="shared" si="23"/>
        <v>2020</v>
      </c>
      <c r="C89" s="444">
        <v>43983</v>
      </c>
      <c r="D89" s="445" t="e">
        <v>#N/A</v>
      </c>
      <c r="E89" s="141">
        <v>2.6215010000000003</v>
      </c>
      <c r="F89" s="446">
        <f t="shared" si="21"/>
        <v>2.5669286666666666</v>
      </c>
      <c r="G89" s="446">
        <v>2.6215010000000003</v>
      </c>
      <c r="H89" s="447"/>
      <c r="I89" s="445" t="e">
        <v>#N/A</v>
      </c>
      <c r="J89" s="141">
        <v>1.3571428571428572</v>
      </c>
      <c r="K89" s="446">
        <f t="shared" si="22"/>
        <v>1.4265873015873016</v>
      </c>
      <c r="L89" s="446">
        <v>1.3571428571428572</v>
      </c>
      <c r="M89" s="447"/>
      <c r="O89" s="192"/>
      <c r="P89" s="192"/>
      <c r="AB89" s="192"/>
      <c r="AC89" s="192"/>
    </row>
    <row r="90" spans="2:29" s="147" customFormat="1" ht="12.75" x14ac:dyDescent="0.2">
      <c r="B90" s="147">
        <f t="shared" si="23"/>
        <v>2020</v>
      </c>
      <c r="C90" s="444">
        <v>44013</v>
      </c>
      <c r="D90" s="445" t="e">
        <v>#N/A</v>
      </c>
      <c r="E90" s="141">
        <v>2.6497419999999998</v>
      </c>
      <c r="F90" s="446">
        <f t="shared" si="21"/>
        <v>2.5669286666666666</v>
      </c>
      <c r="G90" s="446">
        <v>2.6497419999999998</v>
      </c>
      <c r="H90" s="447"/>
      <c r="I90" s="445" t="e">
        <v>#N/A</v>
      </c>
      <c r="J90" s="141">
        <v>1.4285714285714286</v>
      </c>
      <c r="K90" s="446">
        <f t="shared" si="22"/>
        <v>1.4265873015873016</v>
      </c>
      <c r="L90" s="446">
        <v>1.4285714285714286</v>
      </c>
      <c r="M90" s="447"/>
      <c r="O90" s="192"/>
      <c r="P90" s="192"/>
      <c r="AB90" s="192"/>
      <c r="AC90" s="192"/>
    </row>
    <row r="91" spans="2:29" s="147" customFormat="1" ht="12.75" x14ac:dyDescent="0.2">
      <c r="B91" s="147">
        <f t="shared" si="23"/>
        <v>2020</v>
      </c>
      <c r="C91" s="444">
        <v>44044</v>
      </c>
      <c r="D91" s="445" t="e">
        <v>#N/A</v>
      </c>
      <c r="E91" s="141">
        <v>2.645362</v>
      </c>
      <c r="F91" s="446">
        <f t="shared" si="21"/>
        <v>2.5669286666666666</v>
      </c>
      <c r="G91" s="446">
        <v>2.645362</v>
      </c>
      <c r="H91" s="447"/>
      <c r="I91" s="445" t="e">
        <v>#N/A</v>
      </c>
      <c r="J91" s="141">
        <v>1.4523809523809523</v>
      </c>
      <c r="K91" s="446">
        <f t="shared" si="22"/>
        <v>1.4265873015873016</v>
      </c>
      <c r="L91" s="446">
        <v>1.4523809523809523</v>
      </c>
      <c r="M91" s="447"/>
      <c r="O91" s="192"/>
      <c r="P91" s="192"/>
      <c r="AB91" s="192"/>
      <c r="AC91" s="192"/>
    </row>
    <row r="92" spans="2:29" s="147" customFormat="1" ht="12.75" x14ac:dyDescent="0.2">
      <c r="B92" s="147">
        <f t="shared" si="23"/>
        <v>2020</v>
      </c>
      <c r="C92" s="444">
        <v>44075</v>
      </c>
      <c r="D92" s="445" t="e">
        <v>#N/A</v>
      </c>
      <c r="E92" s="141">
        <v>2.6462939999999997</v>
      </c>
      <c r="F92" s="446">
        <f t="shared" si="21"/>
        <v>2.5669286666666666</v>
      </c>
      <c r="G92" s="446">
        <v>2.6462939999999997</v>
      </c>
      <c r="H92" s="447"/>
      <c r="I92" s="445" t="e">
        <v>#N/A</v>
      </c>
      <c r="J92" s="141">
        <v>1.4761904761904763</v>
      </c>
      <c r="K92" s="446">
        <f t="shared" si="22"/>
        <v>1.4265873015873016</v>
      </c>
      <c r="L92" s="446">
        <v>1.4761904761904763</v>
      </c>
      <c r="M92" s="447"/>
      <c r="O92" s="192"/>
      <c r="P92" s="192"/>
      <c r="AB92" s="192"/>
      <c r="AC92" s="192"/>
    </row>
    <row r="93" spans="2:29" s="147" customFormat="1" ht="12.75" x14ac:dyDescent="0.2">
      <c r="B93" s="147">
        <f t="shared" si="23"/>
        <v>2020</v>
      </c>
      <c r="C93" s="444">
        <v>44105</v>
      </c>
      <c r="D93" s="445" t="e">
        <v>#N/A</v>
      </c>
      <c r="E93" s="141">
        <v>2.582077</v>
      </c>
      <c r="F93" s="446">
        <f t="shared" si="21"/>
        <v>2.5669286666666666</v>
      </c>
      <c r="G93" s="446">
        <v>2.582077</v>
      </c>
      <c r="H93" s="447"/>
      <c r="I93" s="445" t="e">
        <v>#N/A</v>
      </c>
      <c r="J93" s="141">
        <v>1.5</v>
      </c>
      <c r="K93" s="446">
        <f t="shared" si="22"/>
        <v>1.4265873015873016</v>
      </c>
      <c r="L93" s="446">
        <v>1.5</v>
      </c>
      <c r="M93" s="447"/>
      <c r="O93" s="192"/>
      <c r="P93" s="192"/>
      <c r="AB93" s="192"/>
      <c r="AC93" s="192"/>
    </row>
    <row r="94" spans="2:29" s="147" customFormat="1" ht="12.75" x14ac:dyDescent="0.2">
      <c r="B94" s="147">
        <f t="shared" si="23"/>
        <v>2020</v>
      </c>
      <c r="C94" s="444">
        <v>44136</v>
      </c>
      <c r="D94" s="445" t="e">
        <v>#N/A</v>
      </c>
      <c r="E94" s="141">
        <v>2.5697289999999997</v>
      </c>
      <c r="F94" s="446">
        <f t="shared" si="21"/>
        <v>2.5669286666666666</v>
      </c>
      <c r="G94" s="446">
        <v>2.5697289999999997</v>
      </c>
      <c r="H94" s="447"/>
      <c r="I94" s="445" t="e">
        <v>#N/A</v>
      </c>
      <c r="J94" s="141">
        <v>1.5238095238095237</v>
      </c>
      <c r="K94" s="446">
        <f t="shared" si="22"/>
        <v>1.4265873015873016</v>
      </c>
      <c r="L94" s="446">
        <v>1.5238095238095237</v>
      </c>
      <c r="M94" s="447"/>
      <c r="O94" s="192"/>
      <c r="P94" s="192"/>
      <c r="AB94" s="192"/>
      <c r="AC94" s="192"/>
    </row>
    <row r="95" spans="2:29" s="147" customFormat="1" ht="12.75" x14ac:dyDescent="0.2">
      <c r="B95" s="147">
        <f t="shared" si="23"/>
        <v>2020</v>
      </c>
      <c r="C95" s="444">
        <v>44166</v>
      </c>
      <c r="D95" s="445" t="e">
        <v>#N/A</v>
      </c>
      <c r="E95" s="141">
        <v>2.5208740000000001</v>
      </c>
      <c r="F95" s="446"/>
      <c r="G95" s="446">
        <v>2.5208740000000001</v>
      </c>
      <c r="H95" s="447"/>
      <c r="I95" s="445" t="e">
        <v>#N/A</v>
      </c>
      <c r="J95" s="141">
        <v>1.5476190476190477</v>
      </c>
      <c r="K95" s="446"/>
      <c r="L95" s="446">
        <v>1.5476190476190477</v>
      </c>
      <c r="M95" s="447"/>
      <c r="O95" s="192"/>
      <c r="P95" s="192"/>
      <c r="AB95" s="192"/>
      <c r="AC95" s="192"/>
    </row>
    <row r="96" spans="2:29" s="147" customFormat="1" ht="12.75" x14ac:dyDescent="0.2">
      <c r="G96" s="446"/>
      <c r="O96" s="192"/>
      <c r="P96" s="192"/>
      <c r="AB96" s="192"/>
      <c r="AC96" s="192"/>
    </row>
    <row r="97" spans="2:29" s="147" customFormat="1" ht="12.75" x14ac:dyDescent="0.2">
      <c r="G97" s="446"/>
      <c r="O97" s="192"/>
      <c r="P97" s="192"/>
      <c r="AB97" s="192"/>
      <c r="AC97" s="192"/>
    </row>
    <row r="98" spans="2:29" s="147" customFormat="1" ht="12.75" x14ac:dyDescent="0.2">
      <c r="G98" s="446"/>
      <c r="O98" s="192"/>
      <c r="P98" s="192"/>
      <c r="AB98" s="192"/>
      <c r="AC98" s="192"/>
    </row>
    <row r="99" spans="2:29" s="147" customFormat="1" ht="12.75" x14ac:dyDescent="0.2">
      <c r="B99" s="75"/>
      <c r="C99" s="75" t="s">
        <v>0</v>
      </c>
      <c r="G99" s="446"/>
      <c r="O99" s="192"/>
      <c r="P99" s="192"/>
      <c r="AB99" s="192"/>
      <c r="AC99" s="192"/>
    </row>
    <row r="100" spans="2:29" s="147" customFormat="1" ht="12.75" x14ac:dyDescent="0.2">
      <c r="B100" s="30">
        <v>2.5</v>
      </c>
      <c r="C100" s="29">
        <v>-0.5</v>
      </c>
      <c r="G100" s="446"/>
      <c r="O100" s="192"/>
      <c r="P100" s="192"/>
      <c r="AB100" s="192"/>
      <c r="AC100" s="192"/>
    </row>
    <row r="101" spans="2:29" s="147" customFormat="1" ht="12.75" x14ac:dyDescent="0.2">
      <c r="B101" s="30">
        <v>2.5</v>
      </c>
      <c r="C101" s="29">
        <v>0.5</v>
      </c>
      <c r="G101" s="446"/>
      <c r="O101" s="192"/>
      <c r="P101" s="192"/>
      <c r="AB101" s="192"/>
      <c r="AC101" s="192"/>
    </row>
    <row r="102" spans="2:29" s="147" customFormat="1" ht="12.75" x14ac:dyDescent="0.2">
      <c r="G102" s="446"/>
      <c r="O102" s="192"/>
      <c r="P102" s="192"/>
      <c r="AB102" s="192"/>
      <c r="AC102" s="192"/>
    </row>
    <row r="103" spans="2:29" s="147" customFormat="1" ht="12.75" x14ac:dyDescent="0.2">
      <c r="G103" s="446"/>
      <c r="O103" s="192"/>
      <c r="P103" s="192"/>
      <c r="AB103" s="192"/>
      <c r="AC103" s="192"/>
    </row>
    <row r="104" spans="2:29" s="147" customFormat="1" ht="12.75" x14ac:dyDescent="0.2">
      <c r="G104" s="446"/>
      <c r="O104" s="192"/>
      <c r="P104" s="192"/>
      <c r="AB104" s="192"/>
      <c r="AC104" s="192"/>
    </row>
    <row r="105" spans="2:29" s="147" customFormat="1" ht="12.75" x14ac:dyDescent="0.2">
      <c r="G105" s="446"/>
      <c r="O105" s="192"/>
      <c r="P105" s="192"/>
      <c r="AB105" s="192"/>
      <c r="AC105" s="192"/>
    </row>
    <row r="106" spans="2:29" s="147" customFormat="1" ht="12.75" x14ac:dyDescent="0.2">
      <c r="G106" s="446"/>
      <c r="O106" s="192"/>
      <c r="P106" s="192"/>
      <c r="AB106" s="192"/>
      <c r="AC106" s="192"/>
    </row>
    <row r="107" spans="2:29" s="147" customFormat="1" ht="12.75" x14ac:dyDescent="0.2">
      <c r="G107" s="446"/>
      <c r="O107" s="192"/>
      <c r="P107" s="192"/>
      <c r="AB107" s="192"/>
      <c r="AC107" s="192"/>
    </row>
    <row r="108" spans="2:29" s="147" customFormat="1" ht="12.75" x14ac:dyDescent="0.2">
      <c r="G108" s="446"/>
      <c r="O108" s="192"/>
      <c r="P108" s="192"/>
      <c r="AB108" s="192"/>
      <c r="AC108" s="192"/>
    </row>
    <row r="109" spans="2:29" s="147" customFormat="1" ht="12.75" x14ac:dyDescent="0.2">
      <c r="G109" s="446"/>
      <c r="O109" s="192"/>
      <c r="P109" s="192"/>
      <c r="AB109" s="192"/>
      <c r="AC109" s="192"/>
    </row>
    <row r="110" spans="2:29" s="147" customFormat="1" ht="12.75" x14ac:dyDescent="0.2">
      <c r="G110" s="446"/>
      <c r="O110" s="192"/>
      <c r="P110" s="192"/>
      <c r="AB110" s="192"/>
      <c r="AC110" s="192"/>
    </row>
    <row r="111" spans="2:29" s="147" customFormat="1" ht="12.75" x14ac:dyDescent="0.2">
      <c r="G111" s="446"/>
      <c r="O111" s="192"/>
      <c r="P111" s="192"/>
      <c r="AB111" s="192"/>
      <c r="AC111" s="192"/>
    </row>
    <row r="112" spans="2:29" s="147" customFormat="1" ht="12.75" x14ac:dyDescent="0.2">
      <c r="G112" s="446"/>
      <c r="O112" s="192"/>
      <c r="P112" s="192"/>
      <c r="AB112" s="192"/>
      <c r="AC112" s="192"/>
    </row>
    <row r="113" spans="7:29" s="147" customFormat="1" ht="12.75" x14ac:dyDescent="0.2">
      <c r="G113" s="446"/>
      <c r="O113" s="192"/>
      <c r="P113" s="192"/>
      <c r="AB113" s="192"/>
      <c r="AC113" s="192"/>
    </row>
    <row r="114" spans="7:29" s="147" customFormat="1" ht="12.75" x14ac:dyDescent="0.2">
      <c r="G114" s="446"/>
      <c r="O114" s="192"/>
      <c r="P114" s="192"/>
      <c r="AB114" s="192"/>
      <c r="AC114" s="192"/>
    </row>
    <row r="115" spans="7:29" s="147" customFormat="1" ht="12.75" x14ac:dyDescent="0.2">
      <c r="G115" s="446"/>
      <c r="O115" s="192"/>
      <c r="P115" s="192"/>
      <c r="AB115" s="192"/>
      <c r="AC115" s="192"/>
    </row>
    <row r="116" spans="7:29" s="147" customFormat="1" ht="12.75" x14ac:dyDescent="0.2">
      <c r="G116" s="446"/>
      <c r="O116" s="192"/>
      <c r="P116" s="192"/>
      <c r="AB116" s="192"/>
      <c r="AC116" s="192"/>
    </row>
    <row r="117" spans="7:29" s="147" customFormat="1" ht="12.75" x14ac:dyDescent="0.2">
      <c r="G117" s="446"/>
      <c r="O117" s="192"/>
      <c r="P117" s="192"/>
      <c r="AB117" s="192"/>
      <c r="AC117" s="192"/>
    </row>
    <row r="118" spans="7:29" s="147" customFormat="1" ht="12.75" x14ac:dyDescent="0.2">
      <c r="G118" s="446"/>
      <c r="O118" s="192"/>
      <c r="P118" s="192"/>
      <c r="AB118" s="192"/>
      <c r="AC118" s="192"/>
    </row>
    <row r="119" spans="7:29" s="147" customFormat="1" ht="12.75" x14ac:dyDescent="0.2">
      <c r="G119" s="446"/>
      <c r="O119" s="192"/>
      <c r="P119" s="192"/>
      <c r="AB119" s="192"/>
      <c r="AC119" s="192"/>
    </row>
    <row r="120" spans="7:29" s="147" customFormat="1" ht="12.75" x14ac:dyDescent="0.2">
      <c r="O120" s="192"/>
      <c r="P120" s="192"/>
      <c r="AB120" s="192"/>
      <c r="AC120" s="192"/>
    </row>
    <row r="121" spans="7:29" s="147" customFormat="1" ht="12.75" x14ac:dyDescent="0.2">
      <c r="O121" s="192"/>
      <c r="P121" s="192"/>
      <c r="AB121" s="192"/>
      <c r="AC121" s="192"/>
    </row>
    <row r="122" spans="7:29" s="147" customFormat="1" ht="12.75" x14ac:dyDescent="0.2">
      <c r="O122" s="192"/>
      <c r="P122" s="192"/>
      <c r="AB122" s="192"/>
      <c r="AC122" s="192"/>
    </row>
    <row r="123" spans="7:29" s="147" customFormat="1" ht="12.75" x14ac:dyDescent="0.2">
      <c r="O123" s="192"/>
      <c r="P123" s="192"/>
      <c r="AB123" s="192"/>
      <c r="AC123" s="192"/>
    </row>
    <row r="124" spans="7:29" s="147" customFormat="1" ht="12.75" x14ac:dyDescent="0.2">
      <c r="O124" s="192"/>
      <c r="P124" s="192"/>
      <c r="AB124" s="192"/>
      <c r="AC124" s="192"/>
    </row>
    <row r="125" spans="7:29" s="147" customFormat="1" ht="12.75" x14ac:dyDescent="0.2">
      <c r="O125" s="192"/>
      <c r="P125" s="192"/>
      <c r="AB125" s="192"/>
      <c r="AC125" s="192"/>
    </row>
    <row r="126" spans="7:29" s="147" customFormat="1" ht="12.75" x14ac:dyDescent="0.2">
      <c r="O126" s="192"/>
      <c r="P126" s="192"/>
      <c r="AB126" s="192"/>
      <c r="AC126" s="192"/>
    </row>
    <row r="127" spans="7:29" s="147" customFormat="1" ht="12.75" x14ac:dyDescent="0.2">
      <c r="O127" s="192"/>
      <c r="P127" s="192"/>
      <c r="AB127" s="192"/>
      <c r="AC127" s="192"/>
    </row>
    <row r="128" spans="7:29" s="147" customFormat="1" ht="12.75" x14ac:dyDescent="0.2">
      <c r="O128" s="192"/>
      <c r="P128" s="192"/>
      <c r="AB128" s="192"/>
      <c r="AC128" s="192"/>
    </row>
    <row r="129" spans="15:29" s="147" customFormat="1" ht="12.75" x14ac:dyDescent="0.2">
      <c r="O129" s="192"/>
      <c r="P129" s="192"/>
      <c r="AB129" s="192"/>
      <c r="AC129" s="192"/>
    </row>
    <row r="130" spans="15:29" s="147" customFormat="1" ht="12.75" x14ac:dyDescent="0.2">
      <c r="O130" s="192"/>
      <c r="P130" s="192"/>
      <c r="AB130" s="192"/>
      <c r="AC130" s="192"/>
    </row>
    <row r="131" spans="15:29" s="147" customFormat="1" ht="12.75" x14ac:dyDescent="0.2">
      <c r="O131" s="192"/>
      <c r="P131" s="192"/>
      <c r="AB131" s="192"/>
      <c r="AC131" s="192"/>
    </row>
    <row r="132" spans="15:29" s="147" customFormat="1" ht="12.75" x14ac:dyDescent="0.2">
      <c r="O132" s="192"/>
      <c r="P132" s="192"/>
      <c r="AB132" s="192"/>
      <c r="AC132" s="192"/>
    </row>
    <row r="133" spans="15:29" s="147" customFormat="1" ht="12.75" x14ac:dyDescent="0.2">
      <c r="O133" s="192"/>
      <c r="P133" s="192"/>
      <c r="AB133" s="192"/>
      <c r="AC133" s="192"/>
    </row>
    <row r="134" spans="15:29" s="147" customFormat="1" ht="12.75" x14ac:dyDescent="0.2">
      <c r="O134" s="192"/>
      <c r="P134" s="192"/>
      <c r="AB134" s="192"/>
      <c r="AC134" s="192"/>
    </row>
    <row r="135" spans="15:29" s="147" customFormat="1" ht="12.75" x14ac:dyDescent="0.2">
      <c r="O135" s="192"/>
      <c r="P135" s="192"/>
      <c r="AB135" s="192"/>
      <c r="AC135" s="192"/>
    </row>
  </sheetData>
  <mergeCells count="2">
    <mergeCell ref="D24:H24"/>
    <mergeCell ref="J24:M24"/>
  </mergeCells>
  <conditionalFormatting sqref="D36:E95 I36:J95">
    <cfRule type="expression" dxfId="119" priority="18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C122"/>
  <sheetViews>
    <sheetView workbookViewId="0"/>
  </sheetViews>
  <sheetFormatPr defaultRowHeight="15" x14ac:dyDescent="0.25"/>
  <cols>
    <col min="1" max="1" width="7.140625" style="131" customWidth="1"/>
    <col min="2" max="2" width="9.140625" style="131"/>
    <col min="3" max="3" width="14.7109375" style="131" customWidth="1"/>
    <col min="4" max="14" width="9.140625" style="131"/>
    <col min="15" max="16" width="9.140625" style="133"/>
    <col min="17" max="17" width="19.5703125" style="131" customWidth="1"/>
    <col min="18" max="18" width="12" style="131" customWidth="1"/>
    <col min="19" max="27" width="9.140625" style="131"/>
    <col min="28" max="29" width="9.140625" style="133"/>
    <col min="30" max="16384" width="9.140625" style="131"/>
  </cols>
  <sheetData>
    <row r="1" spans="1:18" x14ac:dyDescent="0.25">
      <c r="L1" s="148"/>
    </row>
    <row r="2" spans="1:18" ht="15.75" x14ac:dyDescent="0.25">
      <c r="A2" s="44" t="s">
        <v>550</v>
      </c>
      <c r="L2" s="148"/>
    </row>
    <row r="3" spans="1:18" x14ac:dyDescent="0.25">
      <c r="A3" s="22" t="s">
        <v>16</v>
      </c>
      <c r="R3" s="137"/>
    </row>
    <row r="4" spans="1:18" x14ac:dyDescent="0.25">
      <c r="A4" s="326"/>
      <c r="B4" s="327"/>
      <c r="C4" s="327"/>
      <c r="D4" s="327"/>
      <c r="E4" s="327"/>
      <c r="F4" s="327"/>
      <c r="G4" s="327"/>
      <c r="H4" s="327"/>
      <c r="I4" s="327"/>
      <c r="J4" s="327"/>
      <c r="R4" s="137"/>
    </row>
    <row r="5" spans="1:18" x14ac:dyDescent="0.25">
      <c r="A5" s="328"/>
      <c r="B5" s="327"/>
      <c r="C5" s="327"/>
      <c r="D5" s="327"/>
      <c r="E5" s="327"/>
      <c r="F5" s="327"/>
      <c r="G5" s="327"/>
      <c r="H5" s="327"/>
      <c r="I5" s="327"/>
      <c r="J5" s="327"/>
      <c r="Q5" s="180" t="s">
        <v>361</v>
      </c>
      <c r="R5" s="181"/>
    </row>
    <row r="6" spans="1:18" x14ac:dyDescent="0.25">
      <c r="A6" s="327"/>
      <c r="B6" s="327"/>
      <c r="C6" s="327"/>
      <c r="D6" s="327"/>
      <c r="E6" s="327"/>
      <c r="F6" s="327"/>
      <c r="G6" s="327"/>
      <c r="H6" s="327"/>
      <c r="I6" s="327"/>
      <c r="J6" s="327"/>
      <c r="Q6" s="338" t="s">
        <v>297</v>
      </c>
      <c r="R6" s="295" t="s">
        <v>296</v>
      </c>
    </row>
    <row r="7" spans="1:18" x14ac:dyDescent="0.25">
      <c r="A7" s="327"/>
      <c r="B7" s="327"/>
      <c r="C7" s="327"/>
      <c r="D7" s="327"/>
      <c r="E7" s="327"/>
      <c r="F7" s="327"/>
      <c r="G7" s="327"/>
      <c r="H7" s="327"/>
      <c r="I7" s="327"/>
      <c r="J7" s="327"/>
      <c r="Q7" s="339" t="s">
        <v>298</v>
      </c>
      <c r="R7" s="235" t="s">
        <v>304</v>
      </c>
    </row>
    <row r="8" spans="1:18" x14ac:dyDescent="0.25">
      <c r="A8" s="327"/>
      <c r="B8" s="327"/>
      <c r="C8" s="327"/>
      <c r="D8" s="327"/>
      <c r="E8" s="327"/>
      <c r="F8" s="327"/>
      <c r="G8" s="327"/>
      <c r="H8" s="327"/>
      <c r="I8" s="327"/>
      <c r="J8" s="327"/>
      <c r="Q8" s="340" t="s">
        <v>441</v>
      </c>
      <c r="R8" s="296" t="s">
        <v>303</v>
      </c>
    </row>
    <row r="9" spans="1:18" x14ac:dyDescent="0.25">
      <c r="A9" s="327"/>
      <c r="B9" s="327"/>
      <c r="C9" s="327"/>
      <c r="D9" s="327"/>
      <c r="E9" s="327"/>
      <c r="F9" s="327"/>
      <c r="G9" s="327"/>
      <c r="H9" s="327"/>
      <c r="I9" s="327"/>
      <c r="J9" s="327"/>
    </row>
    <row r="10" spans="1:18" x14ac:dyDescent="0.25">
      <c r="A10" s="327"/>
      <c r="B10" s="327"/>
      <c r="C10" s="327"/>
      <c r="D10" s="327"/>
      <c r="E10" s="327"/>
      <c r="F10" s="327"/>
      <c r="G10" s="327"/>
      <c r="H10" s="327"/>
      <c r="I10" s="327"/>
      <c r="J10" s="327"/>
    </row>
    <row r="11" spans="1:18" x14ac:dyDescent="0.25">
      <c r="A11" s="327"/>
      <c r="B11" s="327"/>
      <c r="C11" s="327"/>
      <c r="D11" s="327"/>
      <c r="E11" s="327"/>
      <c r="F11" s="327"/>
      <c r="G11" s="327"/>
      <c r="H11" s="327"/>
      <c r="I11" s="327"/>
      <c r="J11" s="327"/>
    </row>
    <row r="12" spans="1:18" x14ac:dyDescent="0.25">
      <c r="A12" s="327"/>
      <c r="B12" s="327"/>
      <c r="C12" s="327"/>
      <c r="D12" s="327"/>
      <c r="E12" s="327"/>
      <c r="F12" s="327"/>
      <c r="G12" s="327"/>
      <c r="H12" s="327"/>
      <c r="I12" s="327"/>
      <c r="J12" s="327"/>
    </row>
    <row r="13" spans="1:18" x14ac:dyDescent="0.25">
      <c r="A13" s="327"/>
      <c r="B13" s="327"/>
      <c r="C13" s="327"/>
      <c r="D13" s="327"/>
      <c r="E13" s="327"/>
      <c r="F13" s="327"/>
      <c r="G13" s="327"/>
      <c r="H13" s="327"/>
      <c r="I13" s="327"/>
      <c r="J13" s="327"/>
    </row>
    <row r="14" spans="1:18" x14ac:dyDescent="0.25">
      <c r="A14" s="327"/>
      <c r="B14" s="327"/>
      <c r="C14" s="327"/>
      <c r="D14" s="327"/>
      <c r="E14" s="327"/>
      <c r="F14" s="327"/>
      <c r="G14" s="327"/>
      <c r="H14" s="327"/>
      <c r="I14" s="327"/>
      <c r="J14" s="327"/>
    </row>
    <row r="15" spans="1:18" x14ac:dyDescent="0.25">
      <c r="A15" s="327"/>
      <c r="B15" s="327"/>
      <c r="C15" s="327"/>
      <c r="D15" s="327"/>
      <c r="E15" s="327"/>
      <c r="F15" s="327"/>
      <c r="G15" s="327"/>
      <c r="H15" s="327"/>
      <c r="I15" s="327"/>
      <c r="J15" s="327"/>
    </row>
    <row r="16" spans="1:18" x14ac:dyDescent="0.25">
      <c r="A16" s="327"/>
      <c r="B16" s="327"/>
      <c r="C16" s="327"/>
      <c r="D16" s="327"/>
      <c r="E16" s="327"/>
      <c r="F16" s="327"/>
      <c r="G16" s="327"/>
      <c r="H16" s="327"/>
      <c r="I16" s="327"/>
      <c r="J16" s="327"/>
    </row>
    <row r="17" spans="1:29" x14ac:dyDescent="0.25">
      <c r="A17" s="327"/>
      <c r="B17" s="327"/>
      <c r="C17" s="327"/>
      <c r="D17" s="327"/>
      <c r="E17" s="327"/>
      <c r="F17" s="327"/>
      <c r="G17" s="327"/>
      <c r="H17" s="327"/>
      <c r="I17" s="327"/>
      <c r="J17" s="327"/>
    </row>
    <row r="18" spans="1:29" x14ac:dyDescent="0.25">
      <c r="A18" s="327"/>
      <c r="B18" s="327"/>
      <c r="C18" s="327"/>
      <c r="D18" s="327"/>
      <c r="E18" s="327"/>
      <c r="F18" s="327"/>
      <c r="G18" s="327"/>
      <c r="H18" s="327"/>
      <c r="I18" s="327"/>
      <c r="J18" s="327"/>
    </row>
    <row r="19" spans="1:29" x14ac:dyDescent="0.25">
      <c r="A19" s="327"/>
      <c r="B19" s="327"/>
      <c r="C19" s="327"/>
      <c r="D19" s="327"/>
      <c r="E19" s="327"/>
      <c r="F19" s="327"/>
      <c r="G19" s="327"/>
      <c r="H19" s="327"/>
      <c r="I19" s="327"/>
      <c r="J19" s="327"/>
    </row>
    <row r="20" spans="1:29" x14ac:dyDescent="0.25">
      <c r="A20" s="327"/>
      <c r="B20" s="327"/>
      <c r="C20" s="327"/>
      <c r="D20" s="327"/>
      <c r="E20" s="327"/>
      <c r="F20" s="327"/>
      <c r="G20" s="327"/>
      <c r="H20" s="327"/>
      <c r="I20" s="327"/>
      <c r="J20" s="327"/>
    </row>
    <row r="21" spans="1:29" x14ac:dyDescent="0.25">
      <c r="A21" s="327"/>
      <c r="B21" s="327"/>
      <c r="C21" s="327"/>
      <c r="D21" s="327"/>
      <c r="E21" s="327"/>
      <c r="F21" s="327"/>
      <c r="G21" s="327"/>
      <c r="H21" s="327"/>
      <c r="I21" s="327"/>
      <c r="J21" s="327"/>
    </row>
    <row r="22" spans="1:29" x14ac:dyDescent="0.25">
      <c r="A22" s="327"/>
      <c r="B22" s="327"/>
      <c r="C22" s="327"/>
      <c r="D22" s="327"/>
      <c r="E22" s="327"/>
      <c r="F22" s="327"/>
      <c r="G22" s="327"/>
      <c r="H22" s="327"/>
      <c r="I22" s="327"/>
      <c r="J22" s="327"/>
    </row>
    <row r="24" spans="1:29" s="441" customFormat="1" ht="14.25" x14ac:dyDescent="0.2">
      <c r="B24" s="30"/>
      <c r="C24" s="30"/>
      <c r="D24" s="574" t="s">
        <v>48</v>
      </c>
      <c r="E24" s="574"/>
      <c r="F24" s="574"/>
      <c r="G24" s="574"/>
      <c r="H24" s="574"/>
      <c r="I24" s="32"/>
      <c r="J24" s="574" t="s">
        <v>302</v>
      </c>
      <c r="K24" s="574"/>
      <c r="L24" s="574"/>
      <c r="M24" s="574"/>
      <c r="O24" s="192"/>
      <c r="P24" s="192"/>
      <c r="AB24" s="192"/>
      <c r="AC24" s="192"/>
    </row>
    <row r="25" spans="1:29" s="441" customFormat="1" ht="14.25" x14ac:dyDescent="0.2">
      <c r="B25" s="77"/>
      <c r="C25" s="77"/>
      <c r="D25" s="82">
        <v>2016</v>
      </c>
      <c r="E25" s="82">
        <v>2017</v>
      </c>
      <c r="F25" s="82">
        <v>2018</v>
      </c>
      <c r="G25" s="82">
        <v>2019</v>
      </c>
      <c r="H25" s="82">
        <v>2020</v>
      </c>
      <c r="I25" s="35"/>
      <c r="J25" s="82">
        <v>2017</v>
      </c>
      <c r="K25" s="82">
        <v>2018</v>
      </c>
      <c r="L25" s="82">
        <v>2019</v>
      </c>
      <c r="M25" s="82">
        <v>2020</v>
      </c>
      <c r="O25" s="192"/>
      <c r="P25" s="192"/>
      <c r="AB25" s="192"/>
      <c r="AC25" s="192"/>
    </row>
    <row r="26" spans="1:29" s="441" customFormat="1" ht="14.25" x14ac:dyDescent="0.2">
      <c r="C26" s="142" t="s">
        <v>297</v>
      </c>
      <c r="D26" s="431">
        <v>1.0414935064999999</v>
      </c>
      <c r="E26" s="431">
        <v>1.2893022774285714</v>
      </c>
      <c r="F26" s="431">
        <v>1.6950221155714287</v>
      </c>
      <c r="G26" s="431">
        <v>1.5088530020714286</v>
      </c>
      <c r="H26" s="431">
        <v>1.4269841269761905</v>
      </c>
      <c r="I26" s="432"/>
      <c r="J26" s="29">
        <f t="shared" ref="J26:M30" si="0">E26-D26</f>
        <v>0.24780877092857145</v>
      </c>
      <c r="K26" s="29">
        <f t="shared" si="0"/>
        <v>0.40571983814285728</v>
      </c>
      <c r="L26" s="29">
        <f t="shared" si="0"/>
        <v>-0.18616911350000009</v>
      </c>
      <c r="M26" s="29">
        <f t="shared" si="0"/>
        <v>-8.1868875095238103E-2</v>
      </c>
      <c r="O26" s="192"/>
      <c r="P26" s="192"/>
      <c r="AB26" s="192"/>
      <c r="AC26" s="192"/>
    </row>
    <row r="27" spans="1:29" s="441" customFormat="1" ht="14.25" x14ac:dyDescent="0.2">
      <c r="C27" s="142" t="s">
        <v>300</v>
      </c>
      <c r="D27" s="431">
        <f>+D29-D26</f>
        <v>0.33699180710000021</v>
      </c>
      <c r="E27" s="431">
        <f>+E29-E26</f>
        <v>0.4001729809714285</v>
      </c>
      <c r="F27" s="431">
        <f>+F29-F26</f>
        <v>0.43756229782857137</v>
      </c>
      <c r="G27" s="431">
        <f>+G29-G26</f>
        <v>0.46735477622857147</v>
      </c>
      <c r="H27" s="431">
        <f>+H29-H26</f>
        <v>0.57469099562380954</v>
      </c>
      <c r="I27" s="432"/>
      <c r="J27" s="29">
        <f t="shared" si="0"/>
        <v>6.3181173871428298E-2</v>
      </c>
      <c r="K27" s="29">
        <f t="shared" si="0"/>
        <v>3.7389316857142862E-2</v>
      </c>
      <c r="L27" s="29">
        <f t="shared" si="0"/>
        <v>2.97924784000001E-2</v>
      </c>
      <c r="M27" s="29">
        <f t="shared" si="0"/>
        <v>0.10733621939523807</v>
      </c>
      <c r="O27" s="192"/>
      <c r="P27" s="192"/>
      <c r="AB27" s="192"/>
      <c r="AC27" s="192"/>
    </row>
    <row r="28" spans="1:29" s="441" customFormat="1" ht="14.25" x14ac:dyDescent="0.2">
      <c r="C28" s="151" t="s">
        <v>301</v>
      </c>
      <c r="D28" s="433">
        <f>+D30-D29</f>
        <v>0.93190226199999993</v>
      </c>
      <c r="E28" s="433">
        <f>+E30-E29</f>
        <v>0.96495289770000037</v>
      </c>
      <c r="F28" s="433">
        <f>+F30-F29</f>
        <v>1.0503157377000001</v>
      </c>
      <c r="G28" s="433">
        <f>+G30-G29</f>
        <v>1.0783381164999999</v>
      </c>
      <c r="H28" s="433">
        <f>+H30-H29</f>
        <v>1.0239560013000002</v>
      </c>
      <c r="I28" s="434"/>
      <c r="J28" s="435">
        <f t="shared" si="0"/>
        <v>3.3050635700000441E-2</v>
      </c>
      <c r="K28" s="435">
        <f t="shared" si="0"/>
        <v>8.5362839999999718E-2</v>
      </c>
      <c r="L28" s="435">
        <f t="shared" si="0"/>
        <v>2.8022378799999803E-2</v>
      </c>
      <c r="M28" s="435">
        <f t="shared" si="0"/>
        <v>-5.4382115199999692E-2</v>
      </c>
      <c r="O28" s="192"/>
      <c r="P28" s="192"/>
      <c r="AB28" s="192"/>
      <c r="AC28" s="192"/>
    </row>
    <row r="29" spans="1:29" s="441" customFormat="1" ht="14.25" x14ac:dyDescent="0.2">
      <c r="C29" s="142" t="s">
        <v>455</v>
      </c>
      <c r="D29" s="431">
        <v>1.3784853136000002</v>
      </c>
      <c r="E29" s="431">
        <v>1.6894752583999999</v>
      </c>
      <c r="F29" s="431">
        <v>2.1325844134</v>
      </c>
      <c r="G29" s="431">
        <v>1.9762077783000001</v>
      </c>
      <c r="H29" s="431">
        <v>2.0016751226</v>
      </c>
      <c r="I29" s="432"/>
      <c r="J29" s="29">
        <f t="shared" si="0"/>
        <v>0.31098994479999975</v>
      </c>
      <c r="K29" s="29">
        <f t="shared" si="0"/>
        <v>0.44310915500000014</v>
      </c>
      <c r="L29" s="29">
        <f t="shared" si="0"/>
        <v>-0.15637663509999999</v>
      </c>
      <c r="M29" s="29">
        <f t="shared" si="0"/>
        <v>2.5467344299999972E-2</v>
      </c>
      <c r="O29" s="192"/>
      <c r="P29" s="192"/>
      <c r="AB29" s="192"/>
      <c r="AC29" s="192"/>
    </row>
    <row r="30" spans="1:29" s="441" customFormat="1" ht="14.25" x14ac:dyDescent="0.2">
      <c r="B30" s="554"/>
      <c r="C30" s="151" t="s">
        <v>441</v>
      </c>
      <c r="D30" s="553">
        <v>2.3103875756000001</v>
      </c>
      <c r="E30" s="553">
        <v>2.6544281561000003</v>
      </c>
      <c r="F30" s="553">
        <v>3.1829001511000001</v>
      </c>
      <c r="G30" s="553">
        <v>3.0545458947999999</v>
      </c>
      <c r="H30" s="553">
        <v>3.0256311239000002</v>
      </c>
      <c r="I30" s="437"/>
      <c r="J30" s="67">
        <f t="shared" si="0"/>
        <v>0.34404058050000019</v>
      </c>
      <c r="K30" s="67">
        <f t="shared" si="0"/>
        <v>0.52847199499999986</v>
      </c>
      <c r="L30" s="67">
        <f t="shared" si="0"/>
        <v>-0.12835425630000019</v>
      </c>
      <c r="M30" s="67">
        <f t="shared" si="0"/>
        <v>-2.891477089999972E-2</v>
      </c>
      <c r="O30" s="192"/>
      <c r="P30" s="192"/>
      <c r="AB30" s="192"/>
      <c r="AC30" s="192"/>
    </row>
    <row r="31" spans="1:29" s="441" customFormat="1" ht="14.25" x14ac:dyDescent="0.2">
      <c r="B31" s="30"/>
      <c r="C31" s="155"/>
      <c r="D31" s="431"/>
      <c r="E31" s="431"/>
      <c r="F31" s="431"/>
      <c r="G31" s="431"/>
      <c r="H31" s="431"/>
      <c r="I31" s="30"/>
      <c r="J31" s="29">
        <f>+SUM(J26:J28)</f>
        <v>0.34404058050000019</v>
      </c>
      <c r="K31" s="29">
        <f t="shared" ref="K31:M31" si="1">+SUM(K26:K28)</f>
        <v>0.52847199499999986</v>
      </c>
      <c r="L31" s="29">
        <f t="shared" si="1"/>
        <v>-0.12835425630000019</v>
      </c>
      <c r="M31" s="29">
        <f t="shared" si="1"/>
        <v>-2.891477089999972E-2</v>
      </c>
      <c r="O31" s="192"/>
      <c r="P31" s="192"/>
      <c r="AB31" s="192"/>
      <c r="AC31" s="192"/>
    </row>
    <row r="32" spans="1:29" s="441" customFormat="1" ht="14.25" x14ac:dyDescent="0.2">
      <c r="B32" s="367" t="s">
        <v>552</v>
      </c>
      <c r="C32" s="30"/>
      <c r="D32" s="30"/>
      <c r="E32" s="455"/>
      <c r="F32" s="30"/>
      <c r="G32" s="30"/>
      <c r="H32" s="30"/>
      <c r="I32" s="30"/>
      <c r="J32" s="455"/>
      <c r="K32" s="456"/>
      <c r="L32" s="456"/>
      <c r="M32" s="456"/>
      <c r="O32" s="192"/>
      <c r="P32" s="192"/>
      <c r="AB32" s="192"/>
      <c r="AC32" s="192"/>
    </row>
    <row r="33" spans="2:29" s="441" customFormat="1" ht="14.25" x14ac:dyDescent="0.2">
      <c r="O33" s="192"/>
      <c r="P33" s="192"/>
      <c r="AB33" s="192"/>
      <c r="AC33" s="192"/>
    </row>
    <row r="34" spans="2:29" s="441" customFormat="1" ht="14.25" x14ac:dyDescent="0.2">
      <c r="O34" s="192"/>
      <c r="P34" s="192"/>
      <c r="AB34" s="192"/>
      <c r="AC34" s="192"/>
    </row>
    <row r="35" spans="2:29" s="441" customFormat="1" ht="14.25" x14ac:dyDescent="0.2">
      <c r="D35" s="439" t="s">
        <v>519</v>
      </c>
      <c r="E35" s="438" t="s">
        <v>467</v>
      </c>
      <c r="F35" s="438" t="s">
        <v>520</v>
      </c>
      <c r="G35" s="438" t="s">
        <v>480</v>
      </c>
      <c r="H35" s="438"/>
      <c r="I35" s="439" t="s">
        <v>515</v>
      </c>
      <c r="J35" s="438" t="s">
        <v>468</v>
      </c>
      <c r="K35" s="438" t="s">
        <v>516</v>
      </c>
      <c r="L35" s="438" t="s">
        <v>480</v>
      </c>
      <c r="O35" s="192"/>
      <c r="P35" s="192"/>
      <c r="AB35" s="192"/>
      <c r="AC35" s="192"/>
    </row>
    <row r="36" spans="2:29" s="441" customFormat="1" x14ac:dyDescent="0.25">
      <c r="B36" s="556">
        <f t="shared" ref="B36:B87" si="2">YEAR(C36)</f>
        <v>2016</v>
      </c>
      <c r="C36" s="557">
        <v>42370</v>
      </c>
      <c r="D36" s="558">
        <v>2.1427499999999999</v>
      </c>
      <c r="E36" s="559" t="e">
        <v>#N/A</v>
      </c>
      <c r="F36" s="560"/>
      <c r="G36" s="560">
        <v>2.1427499999999999</v>
      </c>
      <c r="H36" s="561"/>
      <c r="I36" s="558">
        <v>0.73095238095238091</v>
      </c>
      <c r="J36" s="559" t="e">
        <v>#N/A</v>
      </c>
      <c r="K36" s="560"/>
      <c r="L36" s="560">
        <v>0.73095238095238091</v>
      </c>
      <c r="M36" s="443"/>
      <c r="O36" s="192"/>
      <c r="P36" s="192"/>
      <c r="AB36" s="192"/>
      <c r="AC36" s="192"/>
    </row>
    <row r="37" spans="2:29" s="441" customFormat="1" x14ac:dyDescent="0.25">
      <c r="B37" s="556">
        <f t="shared" si="2"/>
        <v>2016</v>
      </c>
      <c r="C37" s="557">
        <v>42401</v>
      </c>
      <c r="D37" s="558">
        <v>1.9982</v>
      </c>
      <c r="E37" s="559" t="e">
        <v>#N/A</v>
      </c>
      <c r="F37" s="560">
        <f t="shared" ref="F37:F46" si="3">AVERAGEIF($B$36:$B$95,B37,$G$36:$G$95)</f>
        <v>2.3059833333333337</v>
      </c>
      <c r="G37" s="560">
        <v>1.9982</v>
      </c>
      <c r="H37" s="561"/>
      <c r="I37" s="558">
        <v>0.76623809523809527</v>
      </c>
      <c r="J37" s="559" t="e">
        <v>#N/A</v>
      </c>
      <c r="K37" s="560">
        <f t="shared" ref="K37" si="4">AVERAGEIF($B$36:$B$95,B37,$L$36:$L$95)</f>
        <v>1.0368492063492065</v>
      </c>
      <c r="L37" s="560">
        <v>0.76623809523809527</v>
      </c>
      <c r="M37" s="443"/>
      <c r="O37" s="192"/>
      <c r="P37" s="192"/>
      <c r="AB37" s="192"/>
      <c r="AC37" s="192"/>
    </row>
    <row r="38" spans="2:29" s="441" customFormat="1" x14ac:dyDescent="0.25">
      <c r="B38" s="556">
        <f t="shared" si="2"/>
        <v>2016</v>
      </c>
      <c r="C38" s="557">
        <v>42430</v>
      </c>
      <c r="D38" s="558">
        <v>2.09</v>
      </c>
      <c r="E38" s="559" t="e">
        <v>#N/A</v>
      </c>
      <c r="F38" s="560">
        <f t="shared" si="3"/>
        <v>2.3059833333333337</v>
      </c>
      <c r="G38" s="560">
        <v>2.09</v>
      </c>
      <c r="H38" s="561"/>
      <c r="I38" s="558">
        <v>0.90976190476190477</v>
      </c>
      <c r="J38" s="559" t="e">
        <v>#N/A</v>
      </c>
      <c r="K38" s="560">
        <f t="shared" ref="K38:K46" si="5">AVERAGEIF($B$36:$B$95,B38,$L$36:$L$95)</f>
        <v>1.0368492063492065</v>
      </c>
      <c r="L38" s="560">
        <v>0.90976190476190477</v>
      </c>
      <c r="M38" s="443"/>
      <c r="O38" s="192"/>
      <c r="P38" s="192"/>
      <c r="AB38" s="192"/>
      <c r="AC38" s="192"/>
    </row>
    <row r="39" spans="2:29" s="441" customFormat="1" x14ac:dyDescent="0.25">
      <c r="B39" s="556">
        <f t="shared" si="2"/>
        <v>2016</v>
      </c>
      <c r="C39" s="557">
        <v>42461</v>
      </c>
      <c r="D39" s="558">
        <v>2.1515</v>
      </c>
      <c r="E39" s="559" t="e">
        <v>#N/A</v>
      </c>
      <c r="F39" s="560">
        <f t="shared" si="3"/>
        <v>2.3059833333333337</v>
      </c>
      <c r="G39" s="560">
        <v>2.1515</v>
      </c>
      <c r="H39" s="561"/>
      <c r="I39" s="558">
        <v>0.99007142857142849</v>
      </c>
      <c r="J39" s="559" t="e">
        <v>#N/A</v>
      </c>
      <c r="K39" s="560">
        <f t="shared" si="5"/>
        <v>1.0368492063492065</v>
      </c>
      <c r="L39" s="560">
        <v>0.99007142857142849</v>
      </c>
      <c r="M39" s="443"/>
      <c r="O39" s="192"/>
      <c r="P39" s="192"/>
      <c r="AB39" s="192"/>
      <c r="AC39" s="192"/>
    </row>
    <row r="40" spans="2:29" s="441" customFormat="1" x14ac:dyDescent="0.25">
      <c r="B40" s="556">
        <f t="shared" si="2"/>
        <v>2016</v>
      </c>
      <c r="C40" s="557">
        <v>42491</v>
      </c>
      <c r="D40" s="558">
        <v>2.3146</v>
      </c>
      <c r="E40" s="559" t="e">
        <v>#N/A</v>
      </c>
      <c r="F40" s="560">
        <f t="shared" si="3"/>
        <v>2.3059833333333337</v>
      </c>
      <c r="G40" s="560">
        <v>2.3146</v>
      </c>
      <c r="H40" s="561"/>
      <c r="I40" s="558">
        <v>1.1129047619047618</v>
      </c>
      <c r="J40" s="559" t="e">
        <v>#N/A</v>
      </c>
      <c r="K40" s="560">
        <f t="shared" si="5"/>
        <v>1.0368492063492065</v>
      </c>
      <c r="L40" s="560">
        <v>1.1129047619047618</v>
      </c>
      <c r="M40" s="443"/>
      <c r="O40" s="192"/>
      <c r="P40" s="192"/>
      <c r="AB40" s="192"/>
      <c r="AC40" s="192"/>
    </row>
    <row r="41" spans="2:29" s="441" customFormat="1" x14ac:dyDescent="0.25">
      <c r="B41" s="556">
        <f t="shared" si="2"/>
        <v>2016</v>
      </c>
      <c r="C41" s="557">
        <v>42522</v>
      </c>
      <c r="D41" s="558">
        <v>2.4224999999999999</v>
      </c>
      <c r="E41" s="559" t="e">
        <v>#N/A</v>
      </c>
      <c r="F41" s="560">
        <f t="shared" si="3"/>
        <v>2.3059833333333337</v>
      </c>
      <c r="G41" s="560">
        <v>2.4224999999999999</v>
      </c>
      <c r="H41" s="561"/>
      <c r="I41" s="558">
        <v>1.1487380952380952</v>
      </c>
      <c r="J41" s="559" t="e">
        <v>#N/A</v>
      </c>
      <c r="K41" s="560">
        <f t="shared" si="5"/>
        <v>1.0368492063492065</v>
      </c>
      <c r="L41" s="560">
        <v>1.1487380952380952</v>
      </c>
      <c r="M41" s="443"/>
      <c r="O41" s="192"/>
      <c r="P41" s="192"/>
      <c r="AB41" s="192"/>
      <c r="AC41" s="192"/>
    </row>
    <row r="42" spans="2:29" s="441" customFormat="1" x14ac:dyDescent="0.25">
      <c r="B42" s="556">
        <f t="shared" si="2"/>
        <v>2016</v>
      </c>
      <c r="C42" s="557">
        <v>42552</v>
      </c>
      <c r="D42" s="558">
        <v>2.4045000000000001</v>
      </c>
      <c r="E42" s="559" t="e">
        <v>#N/A</v>
      </c>
      <c r="F42" s="560">
        <f t="shared" si="3"/>
        <v>2.3059833333333337</v>
      </c>
      <c r="G42" s="560">
        <v>2.4045000000000001</v>
      </c>
      <c r="H42" s="561"/>
      <c r="I42" s="558">
        <v>1.0702857142857143</v>
      </c>
      <c r="J42" s="559" t="e">
        <v>#N/A</v>
      </c>
      <c r="K42" s="560">
        <f t="shared" si="5"/>
        <v>1.0368492063492065</v>
      </c>
      <c r="L42" s="560">
        <v>1.0702857142857143</v>
      </c>
      <c r="M42" s="443"/>
      <c r="O42" s="192"/>
      <c r="P42" s="192"/>
      <c r="AB42" s="192"/>
      <c r="AC42" s="192"/>
    </row>
    <row r="43" spans="2:29" s="441" customFormat="1" x14ac:dyDescent="0.25">
      <c r="B43" s="556">
        <f t="shared" si="2"/>
        <v>2016</v>
      </c>
      <c r="C43" s="557">
        <v>42583</v>
      </c>
      <c r="D43" s="558">
        <v>2.3506</v>
      </c>
      <c r="E43" s="559" t="e">
        <v>#N/A</v>
      </c>
      <c r="F43" s="560">
        <f t="shared" si="3"/>
        <v>2.3059833333333337</v>
      </c>
      <c r="G43" s="560">
        <v>2.3506</v>
      </c>
      <c r="H43" s="561"/>
      <c r="I43" s="558">
        <v>1.0915000000000001</v>
      </c>
      <c r="J43" s="559" t="e">
        <v>#N/A</v>
      </c>
      <c r="K43" s="560">
        <f t="shared" si="5"/>
        <v>1.0368492063492065</v>
      </c>
      <c r="L43" s="560">
        <v>1.0915000000000001</v>
      </c>
      <c r="M43" s="443"/>
      <c r="O43" s="192"/>
      <c r="P43" s="192"/>
      <c r="AB43" s="192"/>
      <c r="AC43" s="192"/>
    </row>
    <row r="44" spans="2:29" s="441" customFormat="1" x14ac:dyDescent="0.25">
      <c r="B44" s="556">
        <f t="shared" si="2"/>
        <v>2016</v>
      </c>
      <c r="C44" s="557">
        <v>42614</v>
      </c>
      <c r="D44" s="558">
        <v>2.39425</v>
      </c>
      <c r="E44" s="559" t="e">
        <v>#N/A</v>
      </c>
      <c r="F44" s="560">
        <f t="shared" si="3"/>
        <v>2.3059833333333337</v>
      </c>
      <c r="G44" s="560">
        <v>2.39425</v>
      </c>
      <c r="H44" s="561"/>
      <c r="I44" s="558">
        <v>1.1087619047619046</v>
      </c>
      <c r="J44" s="559" t="e">
        <v>#N/A</v>
      </c>
      <c r="K44" s="560">
        <f t="shared" si="5"/>
        <v>1.0368492063492065</v>
      </c>
      <c r="L44" s="560">
        <v>1.1087619047619046</v>
      </c>
      <c r="M44" s="443"/>
      <c r="O44" s="192"/>
      <c r="P44" s="192"/>
      <c r="AB44" s="192"/>
      <c r="AC44" s="192"/>
    </row>
    <row r="45" spans="2:29" s="441" customFormat="1" x14ac:dyDescent="0.25">
      <c r="B45" s="556">
        <f t="shared" si="2"/>
        <v>2016</v>
      </c>
      <c r="C45" s="557">
        <v>42644</v>
      </c>
      <c r="D45" s="558">
        <v>2.4544000000000001</v>
      </c>
      <c r="E45" s="559" t="e">
        <v>#N/A</v>
      </c>
      <c r="F45" s="560">
        <f t="shared" si="3"/>
        <v>2.3059833333333337</v>
      </c>
      <c r="G45" s="560">
        <v>2.4544000000000001</v>
      </c>
      <c r="H45" s="561"/>
      <c r="I45" s="558">
        <v>1.179095238095238</v>
      </c>
      <c r="J45" s="559" t="e">
        <v>#N/A</v>
      </c>
      <c r="K45" s="560">
        <f t="shared" si="5"/>
        <v>1.0368492063492065</v>
      </c>
      <c r="L45" s="560">
        <v>1.179095238095238</v>
      </c>
      <c r="M45" s="443"/>
      <c r="O45" s="192"/>
      <c r="P45" s="192"/>
      <c r="AB45" s="192"/>
      <c r="AC45" s="192"/>
    </row>
    <row r="46" spans="2:29" s="441" customFormat="1" x14ac:dyDescent="0.25">
      <c r="B46" s="556">
        <f t="shared" si="2"/>
        <v>2016</v>
      </c>
      <c r="C46" s="557">
        <v>42675</v>
      </c>
      <c r="D46" s="558">
        <v>2.4384999999999999</v>
      </c>
      <c r="E46" s="559" t="e">
        <v>#N/A</v>
      </c>
      <c r="F46" s="560">
        <f t="shared" si="3"/>
        <v>2.3059833333333337</v>
      </c>
      <c r="G46" s="560">
        <v>2.4384999999999999</v>
      </c>
      <c r="H46" s="561"/>
      <c r="I46" s="558">
        <v>1.0650952380952381</v>
      </c>
      <c r="J46" s="559" t="e">
        <v>#N/A</v>
      </c>
      <c r="K46" s="560">
        <f t="shared" si="5"/>
        <v>1.0368492063492065</v>
      </c>
      <c r="L46" s="560">
        <v>1.0650952380952381</v>
      </c>
      <c r="M46" s="443"/>
      <c r="O46" s="192"/>
      <c r="P46" s="192"/>
      <c r="AB46" s="192"/>
      <c r="AC46" s="192"/>
    </row>
    <row r="47" spans="2:29" s="441" customFormat="1" x14ac:dyDescent="0.25">
      <c r="B47" s="556">
        <f t="shared" si="2"/>
        <v>2016</v>
      </c>
      <c r="C47" s="557">
        <v>42705</v>
      </c>
      <c r="D47" s="558">
        <v>2.5099999999999998</v>
      </c>
      <c r="E47" s="559" t="e">
        <v>#N/A</v>
      </c>
      <c r="F47" s="560"/>
      <c r="G47" s="560">
        <v>2.5099999999999998</v>
      </c>
      <c r="H47" s="561"/>
      <c r="I47" s="558">
        <v>1.2687857142857144</v>
      </c>
      <c r="J47" s="559" t="e">
        <v>#N/A</v>
      </c>
      <c r="K47" s="560"/>
      <c r="L47" s="560">
        <v>1.2687857142857144</v>
      </c>
      <c r="M47" s="443"/>
      <c r="O47" s="192"/>
      <c r="P47" s="192"/>
      <c r="AB47" s="192"/>
      <c r="AC47" s="192"/>
    </row>
    <row r="48" spans="2:29" s="441" customFormat="1" x14ac:dyDescent="0.25">
      <c r="B48" s="556">
        <f t="shared" si="2"/>
        <v>2017</v>
      </c>
      <c r="C48" s="557">
        <v>42736</v>
      </c>
      <c r="D48" s="558">
        <v>2.5798000000000001</v>
      </c>
      <c r="E48" s="559" t="e">
        <v>#N/A</v>
      </c>
      <c r="F48" s="560"/>
      <c r="G48" s="560">
        <v>2.5798000000000001</v>
      </c>
      <c r="H48" s="561"/>
      <c r="I48" s="558">
        <v>1.2994523809523808</v>
      </c>
      <c r="J48" s="559" t="e">
        <v>#N/A</v>
      </c>
      <c r="K48" s="560"/>
      <c r="L48" s="560">
        <v>1.2994523809523808</v>
      </c>
      <c r="M48" s="443"/>
      <c r="O48" s="192"/>
      <c r="P48" s="192"/>
      <c r="AB48" s="192"/>
      <c r="AC48" s="192"/>
    </row>
    <row r="49" spans="2:29" s="441" customFormat="1" x14ac:dyDescent="0.25">
      <c r="B49" s="556">
        <f t="shared" si="2"/>
        <v>2017</v>
      </c>
      <c r="C49" s="557">
        <v>42767</v>
      </c>
      <c r="D49" s="558">
        <v>2.5680000000000001</v>
      </c>
      <c r="E49" s="559" t="e">
        <v>#N/A</v>
      </c>
      <c r="F49" s="560">
        <f t="shared" ref="F49:F58" si="6">AVERAGEIF($B$36:$B$95,B49,$G$36:$G$95)</f>
        <v>2.6535666666666664</v>
      </c>
      <c r="G49" s="560">
        <v>2.5680000000000001</v>
      </c>
      <c r="H49" s="561"/>
      <c r="I49" s="558">
        <v>1.3064285714285713</v>
      </c>
      <c r="J49" s="559" t="e">
        <v>#N/A</v>
      </c>
      <c r="K49" s="560">
        <f t="shared" ref="K49" si="7">AVERAGEIF($B$36:$B$95,B49,$L$36:$L$95)</f>
        <v>1.2916091269841272</v>
      </c>
      <c r="L49" s="560">
        <v>1.3064285714285713</v>
      </c>
      <c r="M49" s="443"/>
      <c r="O49" s="192"/>
      <c r="P49" s="192"/>
      <c r="AB49" s="192"/>
      <c r="AC49" s="192"/>
    </row>
    <row r="50" spans="2:29" s="441" customFormat="1" x14ac:dyDescent="0.25">
      <c r="B50" s="556">
        <f t="shared" si="2"/>
        <v>2017</v>
      </c>
      <c r="C50" s="557">
        <v>42795</v>
      </c>
      <c r="D50" s="558">
        <v>2.5535000000000001</v>
      </c>
      <c r="E50" s="559" t="e">
        <v>#N/A</v>
      </c>
      <c r="F50" s="560">
        <f t="shared" si="6"/>
        <v>2.6535666666666664</v>
      </c>
      <c r="G50" s="560">
        <v>2.5535000000000001</v>
      </c>
      <c r="H50" s="561"/>
      <c r="I50" s="558">
        <v>1.2283095238095239</v>
      </c>
      <c r="J50" s="559" t="e">
        <v>#N/A</v>
      </c>
      <c r="K50" s="560">
        <f t="shared" ref="K50:K58" si="8">AVERAGEIF($B$36:$B$95,B50,$L$36:$L$95)</f>
        <v>1.2916091269841272</v>
      </c>
      <c r="L50" s="560">
        <v>1.2283095238095239</v>
      </c>
      <c r="M50" s="443"/>
      <c r="O50" s="192"/>
      <c r="P50" s="192"/>
      <c r="AB50" s="192"/>
      <c r="AC50" s="192"/>
    </row>
    <row r="51" spans="2:29" s="441" customFormat="1" x14ac:dyDescent="0.25">
      <c r="B51" s="556">
        <f t="shared" si="2"/>
        <v>2017</v>
      </c>
      <c r="C51" s="557">
        <v>42826</v>
      </c>
      <c r="D51" s="558">
        <v>2.5825</v>
      </c>
      <c r="E51" s="559" t="e">
        <v>#N/A</v>
      </c>
      <c r="F51" s="560">
        <f t="shared" si="6"/>
        <v>2.6535666666666664</v>
      </c>
      <c r="G51" s="560">
        <v>2.5825</v>
      </c>
      <c r="H51" s="561"/>
      <c r="I51" s="558">
        <v>1.2454285714285713</v>
      </c>
      <c r="J51" s="559" t="e">
        <v>#N/A</v>
      </c>
      <c r="K51" s="560">
        <f t="shared" si="8"/>
        <v>1.2916091269841272</v>
      </c>
      <c r="L51" s="560">
        <v>1.2454285714285713</v>
      </c>
      <c r="M51" s="443"/>
      <c r="O51" s="192"/>
      <c r="P51" s="192"/>
      <c r="AB51" s="192"/>
      <c r="AC51" s="192"/>
    </row>
    <row r="52" spans="2:29" s="441" customFormat="1" x14ac:dyDescent="0.25">
      <c r="B52" s="556">
        <f t="shared" si="2"/>
        <v>2017</v>
      </c>
      <c r="C52" s="557">
        <v>42856</v>
      </c>
      <c r="D52" s="558">
        <v>2.5604</v>
      </c>
      <c r="E52" s="559" t="e">
        <v>#N/A</v>
      </c>
      <c r="F52" s="560">
        <f t="shared" si="6"/>
        <v>2.6535666666666664</v>
      </c>
      <c r="G52" s="560">
        <v>2.5604</v>
      </c>
      <c r="H52" s="561"/>
      <c r="I52" s="558">
        <v>1.1982619047619048</v>
      </c>
      <c r="J52" s="559" t="e">
        <v>#N/A</v>
      </c>
      <c r="K52" s="560">
        <f t="shared" si="8"/>
        <v>1.2916091269841272</v>
      </c>
      <c r="L52" s="560">
        <v>1.1982619047619048</v>
      </c>
      <c r="M52" s="443"/>
      <c r="O52" s="192"/>
      <c r="P52" s="192"/>
      <c r="AB52" s="192"/>
      <c r="AC52" s="192"/>
    </row>
    <row r="53" spans="2:29" s="441" customFormat="1" x14ac:dyDescent="0.25">
      <c r="B53" s="556">
        <f t="shared" si="2"/>
        <v>2017</v>
      </c>
      <c r="C53" s="557">
        <v>42887</v>
      </c>
      <c r="D53" s="558">
        <v>2.5105</v>
      </c>
      <c r="E53" s="559" t="e">
        <v>#N/A</v>
      </c>
      <c r="F53" s="560">
        <f t="shared" si="6"/>
        <v>2.6535666666666664</v>
      </c>
      <c r="G53" s="560">
        <v>2.5105</v>
      </c>
      <c r="H53" s="561"/>
      <c r="I53" s="558">
        <v>1.1040000000000001</v>
      </c>
      <c r="J53" s="559" t="e">
        <v>#N/A</v>
      </c>
      <c r="K53" s="560">
        <f t="shared" si="8"/>
        <v>1.2916091269841272</v>
      </c>
      <c r="L53" s="560">
        <v>1.1040000000000001</v>
      </c>
      <c r="M53" s="443"/>
      <c r="O53" s="192"/>
      <c r="P53" s="192"/>
      <c r="AB53" s="192"/>
      <c r="AC53" s="192"/>
    </row>
    <row r="54" spans="2:29" s="441" customFormat="1" x14ac:dyDescent="0.25">
      <c r="B54" s="556">
        <f t="shared" si="2"/>
        <v>2017</v>
      </c>
      <c r="C54" s="557">
        <v>42917</v>
      </c>
      <c r="D54" s="558">
        <v>2.4964</v>
      </c>
      <c r="E54" s="559" t="e">
        <v>#N/A</v>
      </c>
      <c r="F54" s="560">
        <f t="shared" si="6"/>
        <v>2.6535666666666664</v>
      </c>
      <c r="G54" s="560">
        <v>2.4964</v>
      </c>
      <c r="H54" s="561"/>
      <c r="I54" s="558">
        <v>1.1542619047619047</v>
      </c>
      <c r="J54" s="559" t="e">
        <v>#N/A</v>
      </c>
      <c r="K54" s="560">
        <f t="shared" si="8"/>
        <v>1.2916091269841272</v>
      </c>
      <c r="L54" s="560">
        <v>1.1542619047619047</v>
      </c>
      <c r="M54" s="443"/>
      <c r="O54" s="192"/>
      <c r="P54" s="192"/>
      <c r="AB54" s="192"/>
      <c r="AC54" s="192"/>
    </row>
    <row r="55" spans="2:29" s="441" customFormat="1" x14ac:dyDescent="0.25">
      <c r="B55" s="556">
        <f t="shared" si="2"/>
        <v>2017</v>
      </c>
      <c r="C55" s="557">
        <v>42948</v>
      </c>
      <c r="D55" s="558">
        <v>2.5950000000000002</v>
      </c>
      <c r="E55" s="559" t="e">
        <v>#N/A</v>
      </c>
      <c r="F55" s="560">
        <f t="shared" si="6"/>
        <v>2.6535666666666664</v>
      </c>
      <c r="G55" s="560">
        <v>2.5950000000000002</v>
      </c>
      <c r="H55" s="561"/>
      <c r="I55" s="558">
        <v>1.2310476190476192</v>
      </c>
      <c r="J55" s="559" t="e">
        <v>#N/A</v>
      </c>
      <c r="K55" s="560">
        <f t="shared" si="8"/>
        <v>1.2916091269841272</v>
      </c>
      <c r="L55" s="560">
        <v>1.2310476190476192</v>
      </c>
      <c r="M55" s="443"/>
      <c r="O55" s="192"/>
      <c r="P55" s="192"/>
      <c r="AB55" s="192"/>
      <c r="AC55" s="192"/>
    </row>
    <row r="56" spans="2:29" s="441" customFormat="1" x14ac:dyDescent="0.25">
      <c r="B56" s="556">
        <f t="shared" si="2"/>
        <v>2017</v>
      </c>
      <c r="C56" s="557">
        <v>42979</v>
      </c>
      <c r="D56" s="558">
        <v>2.7847500000000003</v>
      </c>
      <c r="E56" s="559" t="e">
        <v>#N/A</v>
      </c>
      <c r="F56" s="560">
        <f t="shared" si="6"/>
        <v>2.6535666666666664</v>
      </c>
      <c r="G56" s="560">
        <v>2.7847500000000003</v>
      </c>
      <c r="H56" s="561"/>
      <c r="I56" s="558">
        <v>1.3369761904761905</v>
      </c>
      <c r="J56" s="559" t="e">
        <v>#N/A</v>
      </c>
      <c r="K56" s="560">
        <f t="shared" si="8"/>
        <v>1.2916091269841272</v>
      </c>
      <c r="L56" s="560">
        <v>1.3369761904761905</v>
      </c>
      <c r="M56" s="443"/>
      <c r="O56" s="192"/>
      <c r="P56" s="192"/>
      <c r="AB56" s="192"/>
      <c r="AC56" s="192"/>
    </row>
    <row r="57" spans="2:29" s="441" customFormat="1" x14ac:dyDescent="0.25">
      <c r="B57" s="556">
        <f t="shared" si="2"/>
        <v>2017</v>
      </c>
      <c r="C57" s="557">
        <v>43009</v>
      </c>
      <c r="D57" s="558">
        <v>2.7942</v>
      </c>
      <c r="E57" s="559" t="e">
        <v>#N/A</v>
      </c>
      <c r="F57" s="560">
        <f t="shared" si="6"/>
        <v>2.6535666666666664</v>
      </c>
      <c r="G57" s="560">
        <v>2.7942</v>
      </c>
      <c r="H57" s="561"/>
      <c r="I57" s="558">
        <v>1.3692380952380954</v>
      </c>
      <c r="J57" s="559" t="e">
        <v>#N/A</v>
      </c>
      <c r="K57" s="560">
        <f t="shared" si="8"/>
        <v>1.2916091269841272</v>
      </c>
      <c r="L57" s="560">
        <v>1.3692380952380954</v>
      </c>
      <c r="M57" s="443"/>
      <c r="O57" s="192"/>
      <c r="P57" s="192"/>
      <c r="AB57" s="192"/>
      <c r="AC57" s="192"/>
    </row>
    <row r="58" spans="2:29" s="441" customFormat="1" x14ac:dyDescent="0.25">
      <c r="B58" s="556">
        <f t="shared" si="2"/>
        <v>2017</v>
      </c>
      <c r="C58" s="557">
        <v>43040</v>
      </c>
      <c r="D58" s="558">
        <v>2.9087499999999999</v>
      </c>
      <c r="E58" s="559" t="e">
        <v>#N/A</v>
      </c>
      <c r="F58" s="560">
        <f t="shared" si="6"/>
        <v>2.6535666666666664</v>
      </c>
      <c r="G58" s="560">
        <v>2.9087499999999999</v>
      </c>
      <c r="H58" s="561"/>
      <c r="I58" s="558">
        <v>1.4931904761904762</v>
      </c>
      <c r="J58" s="559" t="e">
        <v>#N/A</v>
      </c>
      <c r="K58" s="560">
        <f t="shared" si="8"/>
        <v>1.2916091269841272</v>
      </c>
      <c r="L58" s="560">
        <v>1.4931904761904762</v>
      </c>
      <c r="M58" s="443"/>
      <c r="O58" s="192"/>
      <c r="P58" s="192"/>
      <c r="AB58" s="192"/>
      <c r="AC58" s="192"/>
    </row>
    <row r="59" spans="2:29" s="441" customFormat="1" x14ac:dyDescent="0.25">
      <c r="B59" s="556">
        <f t="shared" si="2"/>
        <v>2017</v>
      </c>
      <c r="C59" s="557">
        <v>43070</v>
      </c>
      <c r="D59" s="558">
        <v>2.9089999999999998</v>
      </c>
      <c r="E59" s="559" t="e">
        <v>#N/A</v>
      </c>
      <c r="F59" s="560"/>
      <c r="G59" s="560">
        <v>2.9089999999999998</v>
      </c>
      <c r="H59" s="561"/>
      <c r="I59" s="558">
        <v>1.5327142857142857</v>
      </c>
      <c r="J59" s="559" t="e">
        <v>#N/A</v>
      </c>
      <c r="K59" s="560"/>
      <c r="L59" s="560">
        <v>1.5327142857142857</v>
      </c>
      <c r="M59" s="443"/>
      <c r="O59" s="192"/>
      <c r="P59" s="192"/>
      <c r="AB59" s="192"/>
      <c r="AC59" s="192"/>
    </row>
    <row r="60" spans="2:29" s="441" customFormat="1" x14ac:dyDescent="0.25">
      <c r="B60" s="556">
        <f t="shared" si="2"/>
        <v>2018</v>
      </c>
      <c r="C60" s="557">
        <v>43101</v>
      </c>
      <c r="D60" s="558">
        <v>3.0183999999999997</v>
      </c>
      <c r="E60" s="559" t="e">
        <v>#N/A</v>
      </c>
      <c r="F60" s="560"/>
      <c r="G60" s="560">
        <v>3.0183999999999997</v>
      </c>
      <c r="H60" s="561"/>
      <c r="I60" s="558">
        <v>1.6446904761904761</v>
      </c>
      <c r="J60" s="559" t="e">
        <v>#N/A</v>
      </c>
      <c r="K60" s="560"/>
      <c r="L60" s="560">
        <v>1.6446904761904761</v>
      </c>
      <c r="M60" s="443"/>
      <c r="O60" s="192"/>
      <c r="P60" s="192"/>
      <c r="AB60" s="192"/>
      <c r="AC60" s="192"/>
    </row>
    <row r="61" spans="2:29" s="441" customFormat="1" x14ac:dyDescent="0.25">
      <c r="B61" s="556">
        <f t="shared" si="2"/>
        <v>2018</v>
      </c>
      <c r="C61" s="557">
        <v>43132</v>
      </c>
      <c r="D61" s="558">
        <v>3.04575</v>
      </c>
      <c r="E61" s="559" t="e">
        <v>#N/A</v>
      </c>
      <c r="F61" s="560">
        <f t="shared" ref="F61:F70" si="9">AVERAGEIF($B$36:$B$95,B61,$G$36:$G$95)</f>
        <v>3.1787458333333336</v>
      </c>
      <c r="G61" s="560">
        <v>3.04575</v>
      </c>
      <c r="H61" s="561"/>
      <c r="I61" s="558">
        <v>1.5551904761904762</v>
      </c>
      <c r="J61" s="559" t="e">
        <v>#N/A</v>
      </c>
      <c r="K61" s="560">
        <f t="shared" ref="K61" si="10">AVERAGEIF($B$36:$B$95,B61,$L$36:$L$95)</f>
        <v>1.6918908730158728</v>
      </c>
      <c r="L61" s="560">
        <v>1.5551904761904762</v>
      </c>
      <c r="M61" s="443"/>
      <c r="O61" s="192"/>
      <c r="P61" s="192"/>
      <c r="AB61" s="192"/>
      <c r="AC61" s="192"/>
    </row>
    <row r="62" spans="2:29" s="441" customFormat="1" x14ac:dyDescent="0.25">
      <c r="B62" s="556">
        <f t="shared" si="2"/>
        <v>2018</v>
      </c>
      <c r="C62" s="557">
        <v>43160</v>
      </c>
      <c r="D62" s="558">
        <v>2.9874999999999998</v>
      </c>
      <c r="E62" s="559" t="e">
        <v>#N/A</v>
      </c>
      <c r="F62" s="560">
        <f t="shared" si="9"/>
        <v>3.1787458333333336</v>
      </c>
      <c r="G62" s="560">
        <v>2.9874999999999998</v>
      </c>
      <c r="H62" s="561"/>
      <c r="I62" s="558">
        <v>1.5718333333333332</v>
      </c>
      <c r="J62" s="559" t="e">
        <v>#N/A</v>
      </c>
      <c r="K62" s="560">
        <f t="shared" ref="K62:K70" si="11">AVERAGEIF($B$36:$B$95,B62,$L$36:$L$95)</f>
        <v>1.6918908730158728</v>
      </c>
      <c r="L62" s="560">
        <v>1.5718333333333332</v>
      </c>
      <c r="M62" s="443"/>
      <c r="O62" s="192"/>
      <c r="P62" s="192"/>
      <c r="AB62" s="192"/>
      <c r="AC62" s="192"/>
    </row>
    <row r="63" spans="2:29" s="441" customFormat="1" x14ac:dyDescent="0.25">
      <c r="B63" s="556">
        <f t="shared" si="2"/>
        <v>2018</v>
      </c>
      <c r="C63" s="557">
        <v>43191</v>
      </c>
      <c r="D63" s="558">
        <v>3.0957999999999997</v>
      </c>
      <c r="E63" s="559" t="e">
        <v>#N/A</v>
      </c>
      <c r="F63" s="562">
        <f t="shared" si="9"/>
        <v>3.1787458333333336</v>
      </c>
      <c r="G63" s="560">
        <v>3.0957999999999997</v>
      </c>
      <c r="H63" s="561"/>
      <c r="I63" s="558">
        <v>1.7168095238095238</v>
      </c>
      <c r="J63" s="559" t="e">
        <v>#N/A</v>
      </c>
      <c r="K63" s="560">
        <f t="shared" si="11"/>
        <v>1.6918908730158728</v>
      </c>
      <c r="L63" s="560">
        <v>1.7168095238095238</v>
      </c>
      <c r="M63" s="443"/>
      <c r="O63" s="192"/>
      <c r="P63" s="192"/>
      <c r="AB63" s="192"/>
      <c r="AC63" s="192"/>
    </row>
    <row r="64" spans="2:29" s="441" customFormat="1" x14ac:dyDescent="0.25">
      <c r="B64" s="556">
        <f t="shared" si="2"/>
        <v>2018</v>
      </c>
      <c r="C64" s="557">
        <v>43221</v>
      </c>
      <c r="D64" s="558">
        <v>3.2437499999999999</v>
      </c>
      <c r="E64" s="559" t="e">
        <v>#N/A</v>
      </c>
      <c r="F64" s="562">
        <f t="shared" si="9"/>
        <v>3.1787458333333336</v>
      </c>
      <c r="G64" s="560">
        <v>3.2437499999999999</v>
      </c>
      <c r="H64" s="561"/>
      <c r="I64" s="558">
        <v>1.8327380952380952</v>
      </c>
      <c r="J64" s="559" t="e">
        <v>#N/A</v>
      </c>
      <c r="K64" s="560">
        <f t="shared" si="11"/>
        <v>1.6918908730158728</v>
      </c>
      <c r="L64" s="560">
        <v>1.8327380952380952</v>
      </c>
      <c r="M64" s="443"/>
      <c r="O64" s="192"/>
      <c r="P64" s="192"/>
      <c r="AB64" s="192"/>
      <c r="AC64" s="192"/>
    </row>
    <row r="65" spans="2:29" s="441" customFormat="1" x14ac:dyDescent="0.25">
      <c r="B65" s="556">
        <f t="shared" si="2"/>
        <v>2018</v>
      </c>
      <c r="C65" s="557">
        <v>43252</v>
      </c>
      <c r="D65" s="558">
        <v>3.2527499999999998</v>
      </c>
      <c r="E65" s="559" t="e">
        <v>#N/A</v>
      </c>
      <c r="F65" s="562">
        <f t="shared" si="9"/>
        <v>3.1787458333333336</v>
      </c>
      <c r="G65" s="560">
        <v>3.2527499999999998</v>
      </c>
      <c r="H65" s="561"/>
      <c r="I65" s="558">
        <v>1.7715476190476191</v>
      </c>
      <c r="J65" s="559" t="e">
        <v>#N/A</v>
      </c>
      <c r="K65" s="560">
        <f t="shared" si="11"/>
        <v>1.6918908730158728</v>
      </c>
      <c r="L65" s="560">
        <v>1.7715476190476191</v>
      </c>
      <c r="M65" s="443"/>
      <c r="O65" s="192"/>
      <c r="P65" s="192"/>
      <c r="AB65" s="192"/>
      <c r="AC65" s="192"/>
    </row>
    <row r="66" spans="2:29" s="441" customFormat="1" x14ac:dyDescent="0.25">
      <c r="B66" s="556">
        <f t="shared" si="2"/>
        <v>2018</v>
      </c>
      <c r="C66" s="557">
        <v>43282</v>
      </c>
      <c r="D66" s="558">
        <v>3.2327999999999997</v>
      </c>
      <c r="E66" s="559" t="e">
        <v>#N/A</v>
      </c>
      <c r="F66" s="562">
        <f t="shared" si="9"/>
        <v>3.1787458333333336</v>
      </c>
      <c r="G66" s="560">
        <v>3.2327999999999997</v>
      </c>
      <c r="H66" s="561"/>
      <c r="I66" s="558">
        <v>1.7679523809523812</v>
      </c>
      <c r="J66" s="559" t="e">
        <v>#N/A</v>
      </c>
      <c r="K66" s="560">
        <f t="shared" si="11"/>
        <v>1.6918908730158728</v>
      </c>
      <c r="L66" s="560">
        <v>1.7679523809523812</v>
      </c>
      <c r="M66" s="443"/>
      <c r="O66" s="192"/>
      <c r="P66" s="192"/>
      <c r="AB66" s="192"/>
      <c r="AC66" s="192"/>
    </row>
    <row r="67" spans="2:29" s="441" customFormat="1" x14ac:dyDescent="0.25">
      <c r="B67" s="556">
        <f t="shared" si="2"/>
        <v>2018</v>
      </c>
      <c r="C67" s="557">
        <v>43313</v>
      </c>
      <c r="D67" s="558">
        <v>3.2182499999999998</v>
      </c>
      <c r="E67" s="559" t="e">
        <v>#N/A</v>
      </c>
      <c r="F67" s="562">
        <f t="shared" si="9"/>
        <v>3.1787458333333336</v>
      </c>
      <c r="G67" s="560">
        <v>3.2182499999999998</v>
      </c>
      <c r="H67" s="561"/>
      <c r="I67" s="558">
        <v>1.7268571428571431</v>
      </c>
      <c r="J67" s="559" t="e">
        <v>#N/A</v>
      </c>
      <c r="K67" s="560">
        <f t="shared" si="11"/>
        <v>1.6918908730158728</v>
      </c>
      <c r="L67" s="560">
        <v>1.7268571428571431</v>
      </c>
      <c r="M67" s="443"/>
      <c r="O67" s="192"/>
      <c r="P67" s="192"/>
      <c r="AB67" s="192"/>
      <c r="AC67" s="192"/>
    </row>
    <row r="68" spans="2:29" s="441" customFormat="1" x14ac:dyDescent="0.25">
      <c r="B68" s="556">
        <f t="shared" si="2"/>
        <v>2018</v>
      </c>
      <c r="C68" s="557">
        <v>43344</v>
      </c>
      <c r="D68" s="558">
        <v>3.2622500000000003</v>
      </c>
      <c r="E68" s="559" t="e">
        <v>#N/A</v>
      </c>
      <c r="F68" s="562">
        <f t="shared" si="9"/>
        <v>3.1787458333333336</v>
      </c>
      <c r="G68" s="560">
        <v>3.2622500000000003</v>
      </c>
      <c r="H68" s="561"/>
      <c r="I68" s="558">
        <v>1.8783571428571431</v>
      </c>
      <c r="J68" s="559" t="e">
        <v>#N/A</v>
      </c>
      <c r="K68" s="560">
        <f t="shared" si="11"/>
        <v>1.6918908730158728</v>
      </c>
      <c r="L68" s="560">
        <v>1.8783571428571431</v>
      </c>
      <c r="M68" s="443"/>
      <c r="O68" s="192"/>
      <c r="P68" s="192"/>
      <c r="AB68" s="192"/>
      <c r="AC68" s="192"/>
    </row>
    <row r="69" spans="2:29" s="441" customFormat="1" x14ac:dyDescent="0.25">
      <c r="B69" s="556">
        <f t="shared" si="2"/>
        <v>2018</v>
      </c>
      <c r="C69" s="557">
        <v>43374</v>
      </c>
      <c r="D69" s="558">
        <v>3.3654000000000002</v>
      </c>
      <c r="E69" s="559" t="e">
        <v>#N/A</v>
      </c>
      <c r="F69" s="562">
        <f t="shared" si="9"/>
        <v>3.1787458333333336</v>
      </c>
      <c r="G69" s="560">
        <v>3.3654000000000002</v>
      </c>
      <c r="H69" s="561"/>
      <c r="I69" s="558">
        <v>1.9293333333333333</v>
      </c>
      <c r="J69" s="559" t="e">
        <v>#N/A</v>
      </c>
      <c r="K69" s="560">
        <f t="shared" si="11"/>
        <v>1.6918908730158728</v>
      </c>
      <c r="L69" s="560">
        <v>1.9293333333333333</v>
      </c>
      <c r="M69" s="443"/>
      <c r="O69" s="192"/>
      <c r="P69" s="192"/>
      <c r="AB69" s="192"/>
      <c r="AC69" s="192"/>
    </row>
    <row r="70" spans="2:29" s="441" customFormat="1" x14ac:dyDescent="0.25">
      <c r="B70" s="556">
        <f t="shared" si="2"/>
        <v>2018</v>
      </c>
      <c r="C70" s="557">
        <v>43405</v>
      </c>
      <c r="D70" s="558">
        <v>3.2995000000000001</v>
      </c>
      <c r="E70" s="559" t="e">
        <v>#N/A</v>
      </c>
      <c r="F70" s="560">
        <f t="shared" si="9"/>
        <v>3.1787458333333336</v>
      </c>
      <c r="G70" s="560">
        <v>3.2995000000000001</v>
      </c>
      <c r="H70" s="561"/>
      <c r="I70" s="558">
        <v>1.5416190476190477</v>
      </c>
      <c r="J70" s="559" t="e">
        <v>#N/A</v>
      </c>
      <c r="K70" s="560">
        <f t="shared" si="11"/>
        <v>1.6918908730158728</v>
      </c>
      <c r="L70" s="560">
        <v>1.5416190476190477</v>
      </c>
      <c r="M70" s="443"/>
      <c r="O70" s="192"/>
      <c r="P70" s="192"/>
      <c r="AB70" s="192"/>
      <c r="AC70" s="192"/>
    </row>
    <row r="71" spans="2:29" s="441" customFormat="1" x14ac:dyDescent="0.25">
      <c r="B71" s="556">
        <f t="shared" si="2"/>
        <v>2018</v>
      </c>
      <c r="C71" s="557">
        <v>43435</v>
      </c>
      <c r="D71" s="558">
        <v>3.1227999999999998</v>
      </c>
      <c r="E71" s="559" t="e">
        <v>#N/A</v>
      </c>
      <c r="F71" s="560"/>
      <c r="G71" s="560">
        <v>3.1227999999999998</v>
      </c>
      <c r="H71" s="561"/>
      <c r="I71" s="558">
        <v>1.3657619047619047</v>
      </c>
      <c r="J71" s="559" t="e">
        <v>#N/A</v>
      </c>
      <c r="K71" s="560"/>
      <c r="L71" s="560">
        <v>1.3657619047619047</v>
      </c>
      <c r="M71" s="443"/>
      <c r="O71" s="192"/>
      <c r="P71" s="192"/>
      <c r="AB71" s="192"/>
      <c r="AC71" s="192"/>
    </row>
    <row r="72" spans="2:29" s="441" customFormat="1" x14ac:dyDescent="0.25">
      <c r="B72" s="556">
        <f t="shared" si="2"/>
        <v>2019</v>
      </c>
      <c r="C72" s="557">
        <v>43466</v>
      </c>
      <c r="D72" s="558">
        <v>2.9797500000000001</v>
      </c>
      <c r="E72" s="559" t="e">
        <v>#N/A</v>
      </c>
      <c r="F72" s="560"/>
      <c r="G72" s="560">
        <v>2.9797500000000001</v>
      </c>
      <c r="H72" s="561"/>
      <c r="I72" s="558">
        <v>1.4145238095238095</v>
      </c>
      <c r="J72" s="559" t="e">
        <v>#N/A</v>
      </c>
      <c r="K72" s="560"/>
      <c r="L72" s="560">
        <v>1.4145238095238095</v>
      </c>
      <c r="M72" s="443"/>
      <c r="O72" s="192"/>
      <c r="P72" s="192"/>
      <c r="AB72" s="192"/>
      <c r="AC72" s="192"/>
    </row>
    <row r="73" spans="2:29" s="441" customFormat="1" x14ac:dyDescent="0.25">
      <c r="B73" s="556">
        <f t="shared" si="2"/>
        <v>2019</v>
      </c>
      <c r="C73" s="557">
        <v>43497</v>
      </c>
      <c r="D73" s="558">
        <v>2.9964999999999997</v>
      </c>
      <c r="E73" s="559" t="e">
        <v>#N/A</v>
      </c>
      <c r="F73" s="560">
        <f t="shared" ref="F73:F82" si="12">AVERAGEIF($B$36:$B$95,B73,$G$36:$G$95)</f>
        <v>3.0537623333333332</v>
      </c>
      <c r="G73" s="560">
        <v>2.9964999999999997</v>
      </c>
      <c r="H73" s="561"/>
      <c r="I73" s="558">
        <v>1.5228809523809523</v>
      </c>
      <c r="J73" s="559" t="e">
        <v>#N/A</v>
      </c>
      <c r="K73" s="560">
        <f t="shared" ref="K73" si="13">AVERAGEIF($B$36:$B$95,B73,$L$36:$L$95)</f>
        <v>1.5080813492063492</v>
      </c>
      <c r="L73" s="560">
        <v>1.5228809523809523</v>
      </c>
      <c r="M73" s="443"/>
      <c r="O73" s="192"/>
      <c r="P73" s="192"/>
      <c r="AB73" s="192"/>
      <c r="AC73" s="192"/>
    </row>
    <row r="74" spans="2:29" s="441" customFormat="1" x14ac:dyDescent="0.25">
      <c r="B74" s="556">
        <f t="shared" si="2"/>
        <v>2019</v>
      </c>
      <c r="C74" s="557">
        <v>43525</v>
      </c>
      <c r="D74" s="558">
        <v>3.0762499999999999</v>
      </c>
      <c r="E74" s="559" t="e">
        <v>#N/A</v>
      </c>
      <c r="F74" s="560">
        <f t="shared" si="12"/>
        <v>3.0537623333333332</v>
      </c>
      <c r="G74" s="560">
        <v>3.0762499999999999</v>
      </c>
      <c r="H74" s="561"/>
      <c r="I74" s="558">
        <v>1.5747380952380952</v>
      </c>
      <c r="J74" s="559" t="e">
        <v>#N/A</v>
      </c>
      <c r="K74" s="560">
        <f t="shared" ref="K74:K82" si="14">AVERAGEIF($B$36:$B$95,B74,$L$36:$L$95)</f>
        <v>1.5080813492063492</v>
      </c>
      <c r="L74" s="560">
        <v>1.5747380952380952</v>
      </c>
      <c r="M74" s="443"/>
      <c r="O74" s="192"/>
      <c r="P74" s="192"/>
      <c r="AB74" s="192"/>
      <c r="AC74" s="192"/>
    </row>
    <row r="75" spans="2:29" s="441" customFormat="1" x14ac:dyDescent="0.25">
      <c r="B75" s="556">
        <f t="shared" si="2"/>
        <v>2019</v>
      </c>
      <c r="C75" s="557">
        <v>43556</v>
      </c>
      <c r="D75" s="558">
        <v>3.1210000000000004</v>
      </c>
      <c r="E75" s="559" t="e">
        <v>#N/A</v>
      </c>
      <c r="F75" s="560">
        <f t="shared" si="12"/>
        <v>3.0537623333333332</v>
      </c>
      <c r="G75" s="560">
        <v>3.1210000000000004</v>
      </c>
      <c r="H75" s="561"/>
      <c r="I75" s="558">
        <v>1.6960238095238096</v>
      </c>
      <c r="J75" s="559" t="e">
        <v>#N/A</v>
      </c>
      <c r="K75" s="560">
        <f t="shared" si="14"/>
        <v>1.5080813492063492</v>
      </c>
      <c r="L75" s="560">
        <v>1.6960238095238096</v>
      </c>
      <c r="M75" s="443"/>
      <c r="O75" s="192"/>
      <c r="P75" s="192"/>
      <c r="AB75" s="192"/>
      <c r="AC75" s="192"/>
    </row>
    <row r="76" spans="2:29" s="441" customFormat="1" x14ac:dyDescent="0.25">
      <c r="B76" s="556">
        <f t="shared" si="2"/>
        <v>2019</v>
      </c>
      <c r="C76" s="557">
        <v>43586</v>
      </c>
      <c r="D76" s="558">
        <v>3.1612499999999999</v>
      </c>
      <c r="E76" s="559" t="e">
        <v>#N/A</v>
      </c>
      <c r="F76" s="560">
        <f t="shared" si="12"/>
        <v>3.0537623333333332</v>
      </c>
      <c r="G76" s="560">
        <v>3.1612499999999999</v>
      </c>
      <c r="H76" s="561"/>
      <c r="I76" s="558">
        <v>1.698047619047619</v>
      </c>
      <c r="J76" s="559" t="e">
        <v>#N/A</v>
      </c>
      <c r="K76" s="560">
        <f t="shared" si="14"/>
        <v>1.5080813492063492</v>
      </c>
      <c r="L76" s="560">
        <v>1.698047619047619</v>
      </c>
      <c r="M76" s="443"/>
      <c r="O76" s="192"/>
      <c r="P76" s="192"/>
      <c r="AB76" s="192"/>
      <c r="AC76" s="192"/>
    </row>
    <row r="77" spans="2:29" s="441" customFormat="1" x14ac:dyDescent="0.25">
      <c r="B77" s="556">
        <f t="shared" si="2"/>
        <v>2019</v>
      </c>
      <c r="C77" s="557">
        <v>43617</v>
      </c>
      <c r="D77" s="558">
        <v>3.0885000000000002</v>
      </c>
      <c r="E77" s="559" t="e">
        <v>#N/A</v>
      </c>
      <c r="F77" s="560">
        <f t="shared" si="12"/>
        <v>3.0537623333333332</v>
      </c>
      <c r="G77" s="560">
        <v>3.0885000000000002</v>
      </c>
      <c r="H77" s="561"/>
      <c r="I77" s="558">
        <v>1.5290714285714286</v>
      </c>
      <c r="J77" s="559" t="e">
        <v>#N/A</v>
      </c>
      <c r="K77" s="560">
        <f t="shared" si="14"/>
        <v>1.5080813492063492</v>
      </c>
      <c r="L77" s="560">
        <v>1.5290714285714286</v>
      </c>
      <c r="M77" s="443"/>
      <c r="O77" s="192"/>
      <c r="P77" s="192"/>
      <c r="AB77" s="192"/>
      <c r="AC77" s="192"/>
    </row>
    <row r="78" spans="2:29" s="441" customFormat="1" x14ac:dyDescent="0.25">
      <c r="B78" s="556">
        <f t="shared" si="2"/>
        <v>2019</v>
      </c>
      <c r="C78" s="557">
        <v>43647</v>
      </c>
      <c r="D78" s="558">
        <v>3.0451999999999999</v>
      </c>
      <c r="E78" s="559" t="e">
        <v>#N/A</v>
      </c>
      <c r="F78" s="560">
        <f t="shared" si="12"/>
        <v>3.0537623333333332</v>
      </c>
      <c r="G78" s="560">
        <v>3.0451999999999999</v>
      </c>
      <c r="H78" s="561"/>
      <c r="I78" s="558">
        <v>1.5218809523809522</v>
      </c>
      <c r="J78" s="559" t="e">
        <v>#N/A</v>
      </c>
      <c r="K78" s="560">
        <f t="shared" si="14"/>
        <v>1.5080813492063492</v>
      </c>
      <c r="L78" s="560">
        <v>1.5218809523809522</v>
      </c>
      <c r="M78" s="443"/>
      <c r="O78" s="192"/>
      <c r="P78" s="192"/>
      <c r="AB78" s="192"/>
      <c r="AC78" s="192"/>
    </row>
    <row r="79" spans="2:29" s="441" customFormat="1" x14ac:dyDescent="0.25">
      <c r="B79" s="556">
        <f t="shared" si="2"/>
        <v>2019</v>
      </c>
      <c r="C79" s="557">
        <v>43678</v>
      </c>
      <c r="D79" s="558">
        <v>3.0049999999999999</v>
      </c>
      <c r="E79" s="559" t="e">
        <v>#N/A</v>
      </c>
      <c r="F79" s="560">
        <f t="shared" si="12"/>
        <v>3.0537623333333332</v>
      </c>
      <c r="G79" s="560">
        <v>3.0049999999999999</v>
      </c>
      <c r="H79" s="561"/>
      <c r="I79" s="558">
        <v>1.4057619047619048</v>
      </c>
      <c r="J79" s="559" t="e">
        <v>#N/A</v>
      </c>
      <c r="K79" s="560">
        <f t="shared" si="14"/>
        <v>1.5080813492063492</v>
      </c>
      <c r="L79" s="560">
        <v>1.4057619047619048</v>
      </c>
      <c r="M79" s="443"/>
      <c r="O79" s="192"/>
      <c r="P79" s="192"/>
      <c r="AB79" s="192"/>
      <c r="AC79" s="192"/>
    </row>
    <row r="80" spans="2:29" s="441" customFormat="1" x14ac:dyDescent="0.25">
      <c r="B80" s="556">
        <f t="shared" si="2"/>
        <v>2019</v>
      </c>
      <c r="C80" s="557">
        <v>43709</v>
      </c>
      <c r="D80" s="558">
        <v>3.0162</v>
      </c>
      <c r="E80" s="559">
        <v>3.0162</v>
      </c>
      <c r="F80" s="560">
        <f t="shared" si="12"/>
        <v>3.0537623333333332</v>
      </c>
      <c r="G80" s="560">
        <v>3.0162</v>
      </c>
      <c r="H80" s="561"/>
      <c r="I80" s="558">
        <v>1.4959523809523809</v>
      </c>
      <c r="J80" s="559">
        <v>1.4959523809523809</v>
      </c>
      <c r="K80" s="560">
        <f t="shared" si="14"/>
        <v>1.5080813492063492</v>
      </c>
      <c r="L80" s="560">
        <v>1.4959523809523809</v>
      </c>
      <c r="M80" s="443"/>
      <c r="O80" s="192"/>
      <c r="P80" s="192"/>
      <c r="AB80" s="192"/>
      <c r="AC80" s="192"/>
    </row>
    <row r="81" spans="2:29" s="441" customFormat="1" x14ac:dyDescent="0.25">
      <c r="B81" s="556">
        <f t="shared" si="2"/>
        <v>2019</v>
      </c>
      <c r="C81" s="557">
        <v>43739</v>
      </c>
      <c r="D81" s="558" t="e">
        <v>#N/A</v>
      </c>
      <c r="E81" s="559">
        <v>3.051717</v>
      </c>
      <c r="F81" s="560">
        <f t="shared" si="12"/>
        <v>3.0537623333333332</v>
      </c>
      <c r="G81" s="560">
        <v>3.051717</v>
      </c>
      <c r="H81" s="561"/>
      <c r="I81" s="558" t="e">
        <v>#N/A</v>
      </c>
      <c r="J81" s="559">
        <v>1.4285714285714286</v>
      </c>
      <c r="K81" s="560">
        <f t="shared" si="14"/>
        <v>1.5080813492063492</v>
      </c>
      <c r="L81" s="560">
        <v>1.4285714285714286</v>
      </c>
      <c r="M81" s="443"/>
      <c r="O81" s="192"/>
      <c r="P81" s="192"/>
      <c r="AB81" s="192"/>
      <c r="AC81" s="192"/>
    </row>
    <row r="82" spans="2:29" s="441" customFormat="1" x14ac:dyDescent="0.25">
      <c r="B82" s="556">
        <f t="shared" si="2"/>
        <v>2019</v>
      </c>
      <c r="C82" s="557">
        <v>43770</v>
      </c>
      <c r="D82" s="558" t="e">
        <v>#N/A</v>
      </c>
      <c r="E82" s="559">
        <v>3.052082</v>
      </c>
      <c r="F82" s="560">
        <f t="shared" si="12"/>
        <v>3.0537623333333332</v>
      </c>
      <c r="G82" s="560">
        <v>3.052082</v>
      </c>
      <c r="H82" s="561"/>
      <c r="I82" s="558" t="e">
        <v>#N/A</v>
      </c>
      <c r="J82" s="559">
        <v>1.4047619047619047</v>
      </c>
      <c r="K82" s="560">
        <f t="shared" si="14"/>
        <v>1.5080813492063492</v>
      </c>
      <c r="L82" s="560">
        <v>1.4047619047619047</v>
      </c>
      <c r="M82" s="443"/>
      <c r="O82" s="192"/>
      <c r="P82" s="192"/>
      <c r="AB82" s="192"/>
      <c r="AC82" s="192"/>
    </row>
    <row r="83" spans="2:29" s="441" customFormat="1" x14ac:dyDescent="0.25">
      <c r="B83" s="556">
        <f t="shared" si="2"/>
        <v>2019</v>
      </c>
      <c r="C83" s="557">
        <v>43800</v>
      </c>
      <c r="D83" s="558" t="e">
        <v>#N/A</v>
      </c>
      <c r="E83" s="559">
        <v>3.0516989999999997</v>
      </c>
      <c r="F83" s="560"/>
      <c r="G83" s="560">
        <v>3.0516989999999997</v>
      </c>
      <c r="H83" s="561"/>
      <c r="I83" s="558" t="e">
        <v>#N/A</v>
      </c>
      <c r="J83" s="559">
        <v>1.4047619047619047</v>
      </c>
      <c r="K83" s="560"/>
      <c r="L83" s="560">
        <v>1.4047619047619047</v>
      </c>
      <c r="M83" s="443"/>
      <c r="O83" s="192"/>
      <c r="P83" s="192"/>
      <c r="AB83" s="192"/>
      <c r="AC83" s="192"/>
    </row>
    <row r="84" spans="2:29" s="441" customFormat="1" x14ac:dyDescent="0.25">
      <c r="B84" s="556">
        <f t="shared" si="2"/>
        <v>2020</v>
      </c>
      <c r="C84" s="557">
        <v>43831</v>
      </c>
      <c r="D84" s="558" t="e">
        <v>#N/A</v>
      </c>
      <c r="E84" s="559">
        <v>3.0096419999999999</v>
      </c>
      <c r="F84" s="560"/>
      <c r="G84" s="560">
        <v>3.0096419999999999</v>
      </c>
      <c r="H84" s="561"/>
      <c r="I84" s="558" t="e">
        <v>#N/A</v>
      </c>
      <c r="J84" s="559">
        <v>1.3809523809523809</v>
      </c>
      <c r="K84" s="560"/>
      <c r="L84" s="560">
        <v>1.3809523809523809</v>
      </c>
      <c r="M84" s="443"/>
      <c r="O84" s="192"/>
      <c r="P84" s="192"/>
      <c r="AB84" s="192"/>
      <c r="AC84" s="192"/>
    </row>
    <row r="85" spans="2:29" s="441" customFormat="1" x14ac:dyDescent="0.25">
      <c r="B85" s="556">
        <f t="shared" si="2"/>
        <v>2020</v>
      </c>
      <c r="C85" s="557">
        <v>43862</v>
      </c>
      <c r="D85" s="558" t="e">
        <v>#N/A</v>
      </c>
      <c r="E85" s="559">
        <v>2.9920389999999997</v>
      </c>
      <c r="F85" s="560">
        <f t="shared" ref="F85:F94" si="15">AVERAGEIF($B$36:$B$95,B85,$G$36:$G$95)</f>
        <v>3.02600325</v>
      </c>
      <c r="G85" s="560">
        <v>2.9920389999999997</v>
      </c>
      <c r="H85" s="561"/>
      <c r="I85" s="558" t="e">
        <v>#N/A</v>
      </c>
      <c r="J85" s="559">
        <v>1.3809523809523809</v>
      </c>
      <c r="K85" s="560">
        <f t="shared" ref="K85:K94" si="16">AVERAGEIF($B$36:$B$95,B85,$L$36:$L$95)</f>
        <v>1.4265873015873016</v>
      </c>
      <c r="L85" s="560">
        <v>1.3809523809523809</v>
      </c>
      <c r="M85" s="443"/>
      <c r="O85" s="192"/>
      <c r="P85" s="192"/>
      <c r="AB85" s="192"/>
      <c r="AC85" s="192"/>
    </row>
    <row r="86" spans="2:29" s="441" customFormat="1" x14ac:dyDescent="0.25">
      <c r="B86" s="556">
        <f t="shared" si="2"/>
        <v>2020</v>
      </c>
      <c r="C86" s="557">
        <v>43891</v>
      </c>
      <c r="D86" s="558" t="e">
        <v>#N/A</v>
      </c>
      <c r="E86" s="559">
        <v>3.0072989999999997</v>
      </c>
      <c r="F86" s="560">
        <f t="shared" si="15"/>
        <v>3.02600325</v>
      </c>
      <c r="G86" s="560">
        <v>3.0072989999999997</v>
      </c>
      <c r="H86" s="561"/>
      <c r="I86" s="558" t="e">
        <v>#N/A</v>
      </c>
      <c r="J86" s="559">
        <v>1.3809523809523809</v>
      </c>
      <c r="K86" s="560">
        <f t="shared" si="16"/>
        <v>1.4265873015873016</v>
      </c>
      <c r="L86" s="560">
        <v>1.3809523809523809</v>
      </c>
      <c r="M86" s="443"/>
      <c r="O86" s="192"/>
      <c r="P86" s="192"/>
      <c r="AB86" s="192"/>
      <c r="AC86" s="192"/>
    </row>
    <row r="87" spans="2:29" s="441" customFormat="1" x14ac:dyDescent="0.25">
      <c r="B87" s="556">
        <f t="shared" si="2"/>
        <v>2020</v>
      </c>
      <c r="C87" s="557">
        <v>43922</v>
      </c>
      <c r="D87" s="558" t="e">
        <v>#N/A</v>
      </c>
      <c r="E87" s="559">
        <v>2.9739900000000001</v>
      </c>
      <c r="F87" s="560">
        <f t="shared" si="15"/>
        <v>3.02600325</v>
      </c>
      <c r="G87" s="560">
        <v>2.9739900000000001</v>
      </c>
      <c r="H87" s="561"/>
      <c r="I87" s="558" t="e">
        <v>#N/A</v>
      </c>
      <c r="J87" s="559">
        <v>1.3571428571428572</v>
      </c>
      <c r="K87" s="560">
        <f t="shared" si="16"/>
        <v>1.4265873015873016</v>
      </c>
      <c r="L87" s="560">
        <v>1.3571428571428572</v>
      </c>
      <c r="M87" s="443"/>
      <c r="O87" s="192"/>
      <c r="P87" s="192"/>
      <c r="AB87" s="192"/>
      <c r="AC87" s="192"/>
    </row>
    <row r="88" spans="2:29" s="441" customFormat="1" x14ac:dyDescent="0.25">
      <c r="B88" s="556">
        <f t="shared" ref="B88:B95" si="17">YEAR(C88)</f>
        <v>2020</v>
      </c>
      <c r="C88" s="557">
        <v>43952</v>
      </c>
      <c r="D88" s="558" t="e">
        <v>#N/A</v>
      </c>
      <c r="E88" s="559">
        <v>2.9498919999999997</v>
      </c>
      <c r="F88" s="560">
        <f t="shared" si="15"/>
        <v>3.02600325</v>
      </c>
      <c r="G88" s="560">
        <v>2.9498919999999997</v>
      </c>
      <c r="H88" s="561"/>
      <c r="I88" s="558" t="e">
        <v>#N/A</v>
      </c>
      <c r="J88" s="559">
        <v>1.3333333333333333</v>
      </c>
      <c r="K88" s="560">
        <f t="shared" si="16"/>
        <v>1.4265873015873016</v>
      </c>
      <c r="L88" s="560">
        <v>1.3333333333333333</v>
      </c>
      <c r="M88" s="443"/>
      <c r="O88" s="192"/>
      <c r="P88" s="192"/>
      <c r="AB88" s="192"/>
      <c r="AC88" s="192"/>
    </row>
    <row r="89" spans="2:29" s="441" customFormat="1" x14ac:dyDescent="0.25">
      <c r="B89" s="556">
        <f t="shared" si="17"/>
        <v>2020</v>
      </c>
      <c r="C89" s="557">
        <v>43983</v>
      </c>
      <c r="D89" s="558" t="e">
        <v>#N/A</v>
      </c>
      <c r="E89" s="559">
        <v>2.9591449999999999</v>
      </c>
      <c r="F89" s="560">
        <f t="shared" si="15"/>
        <v>3.02600325</v>
      </c>
      <c r="G89" s="560">
        <v>2.9591449999999999</v>
      </c>
      <c r="H89" s="561"/>
      <c r="I89" s="558" t="e">
        <v>#N/A</v>
      </c>
      <c r="J89" s="559">
        <v>1.3571428571428572</v>
      </c>
      <c r="K89" s="560">
        <f t="shared" si="16"/>
        <v>1.4265873015873016</v>
      </c>
      <c r="L89" s="560">
        <v>1.3571428571428572</v>
      </c>
      <c r="M89" s="443"/>
      <c r="O89" s="192"/>
      <c r="P89" s="192"/>
      <c r="AB89" s="192"/>
      <c r="AC89" s="192"/>
    </row>
    <row r="90" spans="2:29" s="441" customFormat="1" x14ac:dyDescent="0.25">
      <c r="B90" s="556">
        <f t="shared" si="17"/>
        <v>2020</v>
      </c>
      <c r="C90" s="557">
        <v>44013</v>
      </c>
      <c r="D90" s="558" t="e">
        <v>#N/A</v>
      </c>
      <c r="E90" s="559">
        <v>2.9866550000000003</v>
      </c>
      <c r="F90" s="560">
        <f t="shared" si="15"/>
        <v>3.02600325</v>
      </c>
      <c r="G90" s="560">
        <v>2.9866550000000003</v>
      </c>
      <c r="H90" s="561"/>
      <c r="I90" s="558" t="e">
        <v>#N/A</v>
      </c>
      <c r="J90" s="559">
        <v>1.4285714285714286</v>
      </c>
      <c r="K90" s="560">
        <f t="shared" si="16"/>
        <v>1.4265873015873016</v>
      </c>
      <c r="L90" s="560">
        <v>1.4285714285714286</v>
      </c>
      <c r="M90" s="443"/>
      <c r="O90" s="192"/>
      <c r="P90" s="192"/>
      <c r="AB90" s="192"/>
      <c r="AC90" s="192"/>
    </row>
    <row r="91" spans="2:29" s="441" customFormat="1" x14ac:dyDescent="0.25">
      <c r="B91" s="556">
        <f t="shared" si="17"/>
        <v>2020</v>
      </c>
      <c r="C91" s="557">
        <v>44044</v>
      </c>
      <c r="D91" s="558" t="e">
        <v>#N/A</v>
      </c>
      <c r="E91" s="559">
        <v>3.0294840000000001</v>
      </c>
      <c r="F91" s="560">
        <f t="shared" si="15"/>
        <v>3.02600325</v>
      </c>
      <c r="G91" s="560">
        <v>3.0294840000000001</v>
      </c>
      <c r="H91" s="561"/>
      <c r="I91" s="558" t="e">
        <v>#N/A</v>
      </c>
      <c r="J91" s="559">
        <v>1.4523809523809523</v>
      </c>
      <c r="K91" s="560">
        <f t="shared" si="16"/>
        <v>1.4265873015873016</v>
      </c>
      <c r="L91" s="560">
        <v>1.4523809523809523</v>
      </c>
      <c r="M91" s="443"/>
      <c r="O91" s="192"/>
      <c r="P91" s="192"/>
      <c r="AB91" s="192"/>
      <c r="AC91" s="192"/>
    </row>
    <row r="92" spans="2:29" s="441" customFormat="1" x14ac:dyDescent="0.25">
      <c r="B92" s="556">
        <f t="shared" si="17"/>
        <v>2020</v>
      </c>
      <c r="C92" s="557">
        <v>44075</v>
      </c>
      <c r="D92" s="558" t="e">
        <v>#N/A</v>
      </c>
      <c r="E92" s="559">
        <v>3.0558809999999998</v>
      </c>
      <c r="F92" s="560">
        <f t="shared" si="15"/>
        <v>3.02600325</v>
      </c>
      <c r="G92" s="560">
        <v>3.0558809999999998</v>
      </c>
      <c r="H92" s="561"/>
      <c r="I92" s="558" t="e">
        <v>#N/A</v>
      </c>
      <c r="J92" s="559">
        <v>1.4761904761904763</v>
      </c>
      <c r="K92" s="560">
        <f t="shared" si="16"/>
        <v>1.4265873015873016</v>
      </c>
      <c r="L92" s="560">
        <v>1.4761904761904763</v>
      </c>
      <c r="M92" s="443"/>
      <c r="O92" s="192"/>
      <c r="P92" s="192"/>
      <c r="AB92" s="192"/>
      <c r="AC92" s="192"/>
    </row>
    <row r="93" spans="2:29" s="441" customFormat="1" x14ac:dyDescent="0.25">
      <c r="B93" s="556">
        <f t="shared" si="17"/>
        <v>2020</v>
      </c>
      <c r="C93" s="557">
        <v>44105</v>
      </c>
      <c r="D93" s="558" t="e">
        <v>#N/A</v>
      </c>
      <c r="E93" s="559">
        <v>3.0950199999999999</v>
      </c>
      <c r="F93" s="560">
        <f t="shared" si="15"/>
        <v>3.02600325</v>
      </c>
      <c r="G93" s="560">
        <v>3.0950199999999999</v>
      </c>
      <c r="H93" s="561"/>
      <c r="I93" s="558" t="e">
        <v>#N/A</v>
      </c>
      <c r="J93" s="559">
        <v>1.5</v>
      </c>
      <c r="K93" s="560">
        <f t="shared" si="16"/>
        <v>1.4265873015873016</v>
      </c>
      <c r="L93" s="560">
        <v>1.5</v>
      </c>
      <c r="M93" s="443"/>
      <c r="O93" s="192"/>
      <c r="P93" s="192"/>
      <c r="AB93" s="192"/>
      <c r="AC93" s="192"/>
    </row>
    <row r="94" spans="2:29" s="441" customFormat="1" x14ac:dyDescent="0.25">
      <c r="B94" s="556">
        <f t="shared" si="17"/>
        <v>2020</v>
      </c>
      <c r="C94" s="557">
        <v>44136</v>
      </c>
      <c r="D94" s="558" t="e">
        <v>#N/A</v>
      </c>
      <c r="E94" s="559">
        <v>3.11395</v>
      </c>
      <c r="F94" s="560">
        <f t="shared" si="15"/>
        <v>3.02600325</v>
      </c>
      <c r="G94" s="560">
        <v>3.11395</v>
      </c>
      <c r="H94" s="561"/>
      <c r="I94" s="558" t="e">
        <v>#N/A</v>
      </c>
      <c r="J94" s="559">
        <v>1.5238095238095237</v>
      </c>
      <c r="K94" s="560">
        <f t="shared" si="16"/>
        <v>1.4265873015873016</v>
      </c>
      <c r="L94" s="560">
        <v>1.5238095238095237</v>
      </c>
      <c r="M94" s="443"/>
      <c r="O94" s="192"/>
      <c r="P94" s="192"/>
      <c r="AB94" s="192"/>
      <c r="AC94" s="192"/>
    </row>
    <row r="95" spans="2:29" s="441" customFormat="1" x14ac:dyDescent="0.25">
      <c r="B95" s="556">
        <f t="shared" si="17"/>
        <v>2020</v>
      </c>
      <c r="C95" s="557">
        <v>44166</v>
      </c>
      <c r="D95" s="558" t="e">
        <v>#N/A</v>
      </c>
      <c r="E95" s="559">
        <v>3.1390419999999999</v>
      </c>
      <c r="F95" s="560"/>
      <c r="G95" s="560">
        <v>3.1390419999999999</v>
      </c>
      <c r="H95" s="561"/>
      <c r="I95" s="558" t="e">
        <v>#N/A</v>
      </c>
      <c r="J95" s="559">
        <v>1.5476190476190477</v>
      </c>
      <c r="K95" s="560"/>
      <c r="L95" s="560">
        <v>1.5476190476190477</v>
      </c>
      <c r="M95" s="443"/>
      <c r="O95" s="192"/>
      <c r="P95" s="192"/>
      <c r="AB95" s="192"/>
      <c r="AC95" s="192"/>
    </row>
    <row r="96" spans="2:29" s="441" customFormat="1" ht="14.25" x14ac:dyDescent="0.2">
      <c r="G96" s="442"/>
      <c r="O96" s="192"/>
      <c r="P96" s="192"/>
      <c r="AB96" s="192"/>
      <c r="AC96" s="192"/>
    </row>
    <row r="97" spans="2:29" s="441" customFormat="1" ht="14.25" x14ac:dyDescent="0.2">
      <c r="G97" s="442"/>
      <c r="O97" s="192"/>
      <c r="P97" s="192"/>
      <c r="AB97" s="192"/>
      <c r="AC97" s="192"/>
    </row>
    <row r="98" spans="2:29" s="441" customFormat="1" ht="14.25" x14ac:dyDescent="0.2">
      <c r="G98" s="442"/>
      <c r="O98" s="192"/>
      <c r="P98" s="192"/>
      <c r="AB98" s="192"/>
      <c r="AC98" s="192"/>
    </row>
    <row r="99" spans="2:29" s="441" customFormat="1" ht="14.25" x14ac:dyDescent="0.2">
      <c r="B99" s="75"/>
      <c r="C99" s="75" t="s">
        <v>0</v>
      </c>
      <c r="G99" s="442"/>
      <c r="O99" s="192"/>
      <c r="P99" s="192"/>
      <c r="AB99" s="192"/>
      <c r="AC99" s="192"/>
    </row>
    <row r="100" spans="2:29" s="441" customFormat="1" ht="14.25" x14ac:dyDescent="0.2">
      <c r="B100" s="30">
        <v>2.5</v>
      </c>
      <c r="C100" s="29">
        <v>-0.5</v>
      </c>
      <c r="G100" s="442"/>
      <c r="O100" s="192"/>
      <c r="P100" s="192"/>
      <c r="AB100" s="192"/>
      <c r="AC100" s="192"/>
    </row>
    <row r="101" spans="2:29" s="441" customFormat="1" ht="14.25" x14ac:dyDescent="0.2">
      <c r="B101" s="30">
        <v>2.5</v>
      </c>
      <c r="C101" s="29">
        <v>0.5</v>
      </c>
      <c r="G101" s="442"/>
      <c r="O101" s="192"/>
      <c r="P101" s="192"/>
      <c r="AB101" s="192"/>
      <c r="AC101" s="192"/>
    </row>
    <row r="102" spans="2:29" s="441" customFormat="1" ht="14.25" x14ac:dyDescent="0.2">
      <c r="G102" s="442"/>
      <c r="O102" s="192"/>
      <c r="P102" s="192"/>
      <c r="AB102" s="192"/>
      <c r="AC102" s="192"/>
    </row>
    <row r="103" spans="2:29" s="441" customFormat="1" ht="14.25" x14ac:dyDescent="0.2">
      <c r="G103" s="442"/>
      <c r="O103" s="192"/>
      <c r="P103" s="192"/>
      <c r="AB103" s="192"/>
      <c r="AC103" s="192"/>
    </row>
    <row r="104" spans="2:29" s="441" customFormat="1" ht="14.25" x14ac:dyDescent="0.2">
      <c r="G104" s="442"/>
      <c r="O104" s="192"/>
      <c r="P104" s="192"/>
      <c r="AB104" s="192"/>
      <c r="AC104" s="192"/>
    </row>
    <row r="105" spans="2:29" s="441" customFormat="1" ht="14.25" x14ac:dyDescent="0.2">
      <c r="G105" s="442"/>
      <c r="O105" s="192"/>
      <c r="P105" s="192"/>
      <c r="AB105" s="192"/>
      <c r="AC105" s="192"/>
    </row>
    <row r="106" spans="2:29" s="441" customFormat="1" ht="14.25" x14ac:dyDescent="0.2">
      <c r="G106" s="442"/>
      <c r="O106" s="192"/>
      <c r="P106" s="192"/>
      <c r="AB106" s="192"/>
      <c r="AC106" s="192"/>
    </row>
    <row r="107" spans="2:29" s="441" customFormat="1" ht="14.25" x14ac:dyDescent="0.2">
      <c r="G107" s="442"/>
      <c r="O107" s="192"/>
      <c r="P107" s="192"/>
      <c r="AB107" s="192"/>
      <c r="AC107" s="192"/>
    </row>
    <row r="108" spans="2:29" s="441" customFormat="1" ht="14.25" x14ac:dyDescent="0.2">
      <c r="G108" s="442"/>
      <c r="O108" s="192"/>
      <c r="P108" s="192"/>
      <c r="AB108" s="192"/>
      <c r="AC108" s="192"/>
    </row>
    <row r="109" spans="2:29" s="441" customFormat="1" ht="14.25" x14ac:dyDescent="0.2">
      <c r="G109" s="442"/>
      <c r="O109" s="192"/>
      <c r="P109" s="192"/>
      <c r="AB109" s="192"/>
      <c r="AC109" s="192"/>
    </row>
    <row r="110" spans="2:29" s="441" customFormat="1" ht="14.25" x14ac:dyDescent="0.2">
      <c r="G110" s="442"/>
      <c r="O110" s="192"/>
      <c r="P110" s="192"/>
      <c r="AB110" s="192"/>
      <c r="AC110" s="192"/>
    </row>
    <row r="111" spans="2:29" s="441" customFormat="1" ht="14.25" x14ac:dyDescent="0.2">
      <c r="G111" s="442"/>
      <c r="O111" s="192"/>
      <c r="P111" s="192"/>
      <c r="AB111" s="192"/>
      <c r="AC111" s="192"/>
    </row>
    <row r="112" spans="2:29" s="441" customFormat="1" ht="14.25" x14ac:dyDescent="0.2">
      <c r="G112" s="442"/>
      <c r="O112" s="192"/>
      <c r="P112" s="192"/>
      <c r="AB112" s="192"/>
      <c r="AC112" s="192"/>
    </row>
    <row r="113" spans="7:29" s="441" customFormat="1" ht="14.25" x14ac:dyDescent="0.2">
      <c r="G113" s="442"/>
      <c r="O113" s="192"/>
      <c r="P113" s="192"/>
      <c r="AB113" s="192"/>
      <c r="AC113" s="192"/>
    </row>
    <row r="114" spans="7:29" s="441" customFormat="1" ht="14.25" x14ac:dyDescent="0.2">
      <c r="G114" s="442"/>
      <c r="O114" s="192"/>
      <c r="P114" s="192"/>
      <c r="AB114" s="192"/>
      <c r="AC114" s="192"/>
    </row>
    <row r="115" spans="7:29" s="441" customFormat="1" ht="14.25" x14ac:dyDescent="0.2">
      <c r="G115" s="442"/>
      <c r="O115" s="192"/>
      <c r="P115" s="192"/>
      <c r="AB115" s="192"/>
      <c r="AC115" s="192"/>
    </row>
    <row r="116" spans="7:29" s="441" customFormat="1" ht="14.25" x14ac:dyDescent="0.2">
      <c r="G116" s="442"/>
      <c r="O116" s="192"/>
      <c r="P116" s="192"/>
      <c r="AB116" s="192"/>
      <c r="AC116" s="192"/>
    </row>
    <row r="117" spans="7:29" s="441" customFormat="1" ht="14.25" x14ac:dyDescent="0.2">
      <c r="G117" s="442"/>
      <c r="O117" s="192"/>
      <c r="P117" s="192"/>
      <c r="AB117" s="192"/>
      <c r="AC117" s="192"/>
    </row>
    <row r="118" spans="7:29" s="441" customFormat="1" ht="14.25" x14ac:dyDescent="0.2">
      <c r="G118" s="442"/>
      <c r="O118" s="192"/>
      <c r="P118" s="192"/>
      <c r="AB118" s="192"/>
      <c r="AC118" s="192"/>
    </row>
    <row r="119" spans="7:29" s="441" customFormat="1" ht="14.25" x14ac:dyDescent="0.2">
      <c r="G119" s="442"/>
      <c r="O119" s="192"/>
      <c r="P119" s="192"/>
      <c r="AB119" s="192"/>
      <c r="AC119" s="192"/>
    </row>
    <row r="120" spans="7:29" s="441" customFormat="1" ht="14.25" x14ac:dyDescent="0.2">
      <c r="O120" s="192"/>
      <c r="P120" s="192"/>
      <c r="AB120" s="192"/>
      <c r="AC120" s="192"/>
    </row>
    <row r="121" spans="7:29" s="441" customFormat="1" ht="14.25" x14ac:dyDescent="0.2">
      <c r="O121" s="192"/>
      <c r="P121" s="192"/>
      <c r="AB121" s="192"/>
      <c r="AC121" s="192"/>
    </row>
    <row r="122" spans="7:29" s="441" customFormat="1" ht="14.25" x14ac:dyDescent="0.2">
      <c r="O122" s="192"/>
      <c r="P122" s="192"/>
      <c r="AB122" s="192"/>
      <c r="AC122" s="192"/>
    </row>
  </sheetData>
  <mergeCells count="2">
    <mergeCell ref="D24:H24"/>
    <mergeCell ref="J24:M24"/>
  </mergeCells>
  <conditionalFormatting sqref="D36:E95 I36:J95">
    <cfRule type="expression" dxfId="118" priority="12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2:R134"/>
  <sheetViews>
    <sheetView workbookViewId="0"/>
  </sheetViews>
  <sheetFormatPr defaultRowHeight="12.75" x14ac:dyDescent="0.2"/>
  <cols>
    <col min="10" max="11" width="9.140625" hidden="1" customWidth="1"/>
    <col min="17" max="17" width="15.42578125" customWidth="1"/>
    <col min="18" max="18" width="10.85546875" customWidth="1"/>
  </cols>
  <sheetData>
    <row r="2" spans="1:18" ht="15.75" x14ac:dyDescent="0.25">
      <c r="A2" s="44" t="s">
        <v>550</v>
      </c>
    </row>
    <row r="3" spans="1:18" x14ac:dyDescent="0.2">
      <c r="A3" s="22" t="s">
        <v>16</v>
      </c>
    </row>
    <row r="5" spans="1:18" x14ac:dyDescent="0.2">
      <c r="Q5" s="180" t="s">
        <v>361</v>
      </c>
      <c r="R5" s="181"/>
    </row>
    <row r="6" spans="1:18" x14ac:dyDescent="0.2">
      <c r="Q6" s="341" t="s">
        <v>406</v>
      </c>
      <c r="R6" s="216" t="s">
        <v>289</v>
      </c>
    </row>
    <row r="24" spans="2:11" x14ac:dyDescent="0.2">
      <c r="B24" s="45" t="s">
        <v>49</v>
      </c>
      <c r="C24" s="46"/>
      <c r="D24" s="46"/>
      <c r="E24" s="46"/>
      <c r="F24" s="46"/>
    </row>
    <row r="25" spans="2:11" x14ac:dyDescent="0.2">
      <c r="B25" s="45" t="s">
        <v>50</v>
      </c>
      <c r="C25" s="46"/>
      <c r="D25" s="46"/>
      <c r="E25" s="46"/>
      <c r="F25" s="46"/>
      <c r="H25" s="571">
        <v>0.95</v>
      </c>
      <c r="I25" s="571"/>
    </row>
    <row r="26" spans="2:11" x14ac:dyDescent="0.2">
      <c r="J26" s="575"/>
      <c r="K26" s="575"/>
    </row>
    <row r="27" spans="2:11" x14ac:dyDescent="0.2">
      <c r="B27" s="47"/>
      <c r="C27" s="47" t="s">
        <v>51</v>
      </c>
      <c r="D27" s="47" t="s">
        <v>52</v>
      </c>
      <c r="E27" s="47" t="s">
        <v>53</v>
      </c>
      <c r="F27" s="47" t="s">
        <v>54</v>
      </c>
      <c r="G27" s="47" t="s">
        <v>55</v>
      </c>
      <c r="H27" s="572" t="s">
        <v>56</v>
      </c>
      <c r="I27" s="572"/>
      <c r="J27" s="576"/>
      <c r="K27" s="576"/>
    </row>
    <row r="28" spans="2:11" x14ac:dyDescent="0.2">
      <c r="B28" s="48" t="s">
        <v>1</v>
      </c>
      <c r="C28" s="48" t="s">
        <v>3</v>
      </c>
      <c r="D28" s="48" t="s">
        <v>0</v>
      </c>
      <c r="E28" s="48" t="s">
        <v>3</v>
      </c>
      <c r="F28" s="49" t="s">
        <v>57</v>
      </c>
      <c r="G28" s="50" t="s">
        <v>58</v>
      </c>
      <c r="H28" s="50" t="s">
        <v>59</v>
      </c>
      <c r="I28" s="50" t="s">
        <v>37</v>
      </c>
      <c r="J28" s="93"/>
      <c r="K28" s="93"/>
    </row>
    <row r="29" spans="2:11" x14ac:dyDescent="0.2">
      <c r="B29" s="129">
        <v>41640</v>
      </c>
      <c r="C29" s="130">
        <v>4.7130000000000001</v>
      </c>
      <c r="D29" s="59" t="e">
        <v>#N/A</v>
      </c>
      <c r="E29" s="59" t="e">
        <v>#N/A</v>
      </c>
      <c r="F29" s="62" t="e">
        <v>#N/A</v>
      </c>
      <c r="G29" s="60" t="e">
        <v>#N/A</v>
      </c>
      <c r="H29" s="59" t="e">
        <f t="shared" ref="H29:H76" si="0">$E29*EXP((+NORMSINV((1-$H$25)/2)*$F29*SQRT($G29/252)))</f>
        <v>#N/A</v>
      </c>
      <c r="I29" s="59" t="e">
        <f t="shared" ref="I29:I76" si="1">$E29*EXP(-NORMSINV((1-$H$25)/2)*$F29*SQRT($G29/252))</f>
        <v>#N/A</v>
      </c>
      <c r="J29" s="93"/>
      <c r="K29" s="93"/>
    </row>
    <row r="30" spans="2:11" x14ac:dyDescent="0.2">
      <c r="B30" s="55">
        <v>41671</v>
      </c>
      <c r="C30" s="130">
        <v>5.9989999999999997</v>
      </c>
      <c r="D30" s="59" t="e">
        <v>#N/A</v>
      </c>
      <c r="E30" s="51" t="e">
        <v>#N/A</v>
      </c>
      <c r="F30" s="63" t="e">
        <v>#N/A</v>
      </c>
      <c r="G30" s="52" t="e">
        <v>#N/A</v>
      </c>
      <c r="H30" s="51" t="e">
        <f t="shared" si="0"/>
        <v>#N/A</v>
      </c>
      <c r="I30" s="51" t="e">
        <f t="shared" si="1"/>
        <v>#N/A</v>
      </c>
      <c r="J30" s="93"/>
      <c r="K30" s="93"/>
    </row>
    <row r="31" spans="2:11" x14ac:dyDescent="0.2">
      <c r="B31" s="55">
        <v>41699</v>
      </c>
      <c r="C31" s="130">
        <v>4.9029999999999996</v>
      </c>
      <c r="D31" s="59" t="e">
        <v>#N/A</v>
      </c>
      <c r="E31" s="51" t="e">
        <v>#N/A</v>
      </c>
      <c r="F31" s="63" t="e">
        <v>#N/A</v>
      </c>
      <c r="G31" s="52" t="e">
        <v>#N/A</v>
      </c>
      <c r="H31" s="51" t="e">
        <f t="shared" si="0"/>
        <v>#N/A</v>
      </c>
      <c r="I31" s="51" t="e">
        <f t="shared" si="1"/>
        <v>#N/A</v>
      </c>
      <c r="J31" s="93"/>
      <c r="K31" s="93"/>
    </row>
    <row r="32" spans="2:11" x14ac:dyDescent="0.2">
      <c r="B32" s="55">
        <v>41730</v>
      </c>
      <c r="C32" s="130">
        <v>4.6580000000000004</v>
      </c>
      <c r="D32" s="59" t="e">
        <v>#N/A</v>
      </c>
      <c r="E32" s="51" t="e">
        <v>#N/A</v>
      </c>
      <c r="F32" s="63" t="e">
        <v>#N/A</v>
      </c>
      <c r="G32" s="52" t="e">
        <v>#N/A</v>
      </c>
      <c r="H32" s="51" t="e">
        <f t="shared" si="0"/>
        <v>#N/A</v>
      </c>
      <c r="I32" s="51" t="e">
        <f t="shared" si="1"/>
        <v>#N/A</v>
      </c>
      <c r="J32" s="93"/>
      <c r="K32" s="93"/>
    </row>
    <row r="33" spans="2:11" x14ac:dyDescent="0.2">
      <c r="B33" s="55">
        <v>41760</v>
      </c>
      <c r="C33" s="130">
        <v>4.5810000000000004</v>
      </c>
      <c r="D33" s="59" t="e">
        <v>#N/A</v>
      </c>
      <c r="E33" s="51" t="e">
        <v>#N/A</v>
      </c>
      <c r="F33" s="63" t="e">
        <v>#N/A</v>
      </c>
      <c r="G33" s="52" t="e">
        <v>#N/A</v>
      </c>
      <c r="H33" s="51" t="e">
        <f t="shared" si="0"/>
        <v>#N/A</v>
      </c>
      <c r="I33" s="51" t="e">
        <f t="shared" si="1"/>
        <v>#N/A</v>
      </c>
      <c r="J33" s="93"/>
      <c r="K33" s="93"/>
    </row>
    <row r="34" spans="2:11" x14ac:dyDescent="0.2">
      <c r="B34" s="55">
        <v>41791</v>
      </c>
      <c r="C34" s="130">
        <v>4.5880000000000001</v>
      </c>
      <c r="D34" s="59" t="e">
        <v>#N/A</v>
      </c>
      <c r="E34" s="51" t="e">
        <v>#N/A</v>
      </c>
      <c r="F34" s="63" t="e">
        <v>#N/A</v>
      </c>
      <c r="G34" s="52" t="e">
        <v>#N/A</v>
      </c>
      <c r="H34" s="51" t="e">
        <f t="shared" si="0"/>
        <v>#N/A</v>
      </c>
      <c r="I34" s="51" t="e">
        <f t="shared" si="1"/>
        <v>#N/A</v>
      </c>
      <c r="J34" s="93"/>
      <c r="K34" s="93"/>
    </row>
    <row r="35" spans="2:11" x14ac:dyDescent="0.2">
      <c r="B35" s="55">
        <v>41821</v>
      </c>
      <c r="C35" s="130">
        <v>4.0490000000000004</v>
      </c>
      <c r="D35" s="59" t="e">
        <v>#N/A</v>
      </c>
      <c r="E35" s="51" t="e">
        <v>#N/A</v>
      </c>
      <c r="F35" s="63" t="e">
        <v>#N/A</v>
      </c>
      <c r="G35" s="52" t="e">
        <v>#N/A</v>
      </c>
      <c r="H35" s="51" t="e">
        <f t="shared" si="0"/>
        <v>#N/A</v>
      </c>
      <c r="I35" s="51" t="e">
        <f t="shared" si="1"/>
        <v>#N/A</v>
      </c>
      <c r="J35" s="93"/>
      <c r="K35" s="93"/>
    </row>
    <row r="36" spans="2:11" x14ac:dyDescent="0.2">
      <c r="B36" s="55">
        <v>41852</v>
      </c>
      <c r="C36" s="130">
        <v>3.9119999999999999</v>
      </c>
      <c r="D36" s="59" t="e">
        <v>#N/A</v>
      </c>
      <c r="E36" s="51" t="e">
        <v>#N/A</v>
      </c>
      <c r="F36" s="63" t="e">
        <v>#N/A</v>
      </c>
      <c r="G36" s="52" t="e">
        <v>#N/A</v>
      </c>
      <c r="H36" s="51" t="e">
        <f t="shared" si="0"/>
        <v>#N/A</v>
      </c>
      <c r="I36" s="51" t="e">
        <f t="shared" si="1"/>
        <v>#N/A</v>
      </c>
      <c r="J36" s="93"/>
      <c r="K36" s="93"/>
    </row>
    <row r="37" spans="2:11" x14ac:dyDescent="0.2">
      <c r="B37" s="55">
        <v>41883</v>
      </c>
      <c r="C37" s="130">
        <v>3.9239999999999999</v>
      </c>
      <c r="D37" s="59" t="e">
        <v>#N/A</v>
      </c>
      <c r="E37" s="51" t="e">
        <v>#N/A</v>
      </c>
      <c r="F37" s="63" t="e">
        <v>#N/A</v>
      </c>
      <c r="G37" s="52" t="e">
        <v>#N/A</v>
      </c>
      <c r="H37" s="51" t="e">
        <f t="shared" si="0"/>
        <v>#N/A</v>
      </c>
      <c r="I37" s="51" t="e">
        <f t="shared" si="1"/>
        <v>#N/A</v>
      </c>
      <c r="J37" s="93"/>
      <c r="K37" s="93"/>
    </row>
    <row r="38" spans="2:11" x14ac:dyDescent="0.2">
      <c r="B38" s="55">
        <v>41913</v>
      </c>
      <c r="C38" s="130">
        <v>3.7810000000000001</v>
      </c>
      <c r="D38" s="59" t="e">
        <v>#N/A</v>
      </c>
      <c r="E38" s="51" t="e">
        <v>#N/A</v>
      </c>
      <c r="F38" s="63" t="e">
        <v>#N/A</v>
      </c>
      <c r="G38" s="52" t="e">
        <v>#N/A</v>
      </c>
      <c r="H38" s="51" t="e">
        <f t="shared" si="0"/>
        <v>#N/A</v>
      </c>
      <c r="I38" s="51" t="e">
        <f t="shared" si="1"/>
        <v>#N/A</v>
      </c>
      <c r="J38" s="93"/>
      <c r="K38" s="93"/>
    </row>
    <row r="39" spans="2:11" x14ac:dyDescent="0.2">
      <c r="B39" s="55">
        <v>41944</v>
      </c>
      <c r="C39" s="130">
        <v>4.1219999999999999</v>
      </c>
      <c r="D39" s="59" t="e">
        <v>#N/A</v>
      </c>
      <c r="E39" s="51" t="e">
        <v>#N/A</v>
      </c>
      <c r="F39" s="63" t="e">
        <v>#N/A</v>
      </c>
      <c r="G39" s="52" t="e">
        <v>#N/A</v>
      </c>
      <c r="H39" s="51" t="e">
        <f t="shared" si="0"/>
        <v>#N/A</v>
      </c>
      <c r="I39" s="51" t="e">
        <f t="shared" si="1"/>
        <v>#N/A</v>
      </c>
      <c r="J39" s="93"/>
      <c r="K39" s="93"/>
    </row>
    <row r="40" spans="2:11" x14ac:dyDescent="0.2">
      <c r="B40" s="55">
        <v>41974</v>
      </c>
      <c r="C40" s="130">
        <v>3.4820000000000002</v>
      </c>
      <c r="D40" s="59" t="e">
        <v>#N/A</v>
      </c>
      <c r="E40" s="51" t="e">
        <v>#N/A</v>
      </c>
      <c r="F40" s="63" t="e">
        <v>#N/A</v>
      </c>
      <c r="G40" s="52" t="e">
        <v>#N/A</v>
      </c>
      <c r="H40" s="51" t="e">
        <f t="shared" si="0"/>
        <v>#N/A</v>
      </c>
      <c r="I40" s="51" t="e">
        <f t="shared" si="1"/>
        <v>#N/A</v>
      </c>
      <c r="J40" s="93"/>
      <c r="K40" s="93"/>
    </row>
    <row r="41" spans="2:11" x14ac:dyDescent="0.2">
      <c r="B41" s="55">
        <v>42005</v>
      </c>
      <c r="C41" s="130">
        <v>2.9940000000000002</v>
      </c>
      <c r="D41" s="59" t="e">
        <v>#N/A</v>
      </c>
      <c r="E41" s="59" t="e">
        <v>#N/A</v>
      </c>
      <c r="F41" s="62" t="e">
        <v>#N/A</v>
      </c>
      <c r="G41" s="60" t="e">
        <v>#N/A</v>
      </c>
      <c r="H41" s="59" t="e">
        <f t="shared" si="0"/>
        <v>#N/A</v>
      </c>
      <c r="I41" s="59" t="e">
        <f t="shared" si="1"/>
        <v>#N/A</v>
      </c>
      <c r="J41" s="93"/>
      <c r="K41" s="93"/>
    </row>
    <row r="42" spans="2:11" x14ac:dyDescent="0.2">
      <c r="B42" s="55">
        <v>42036</v>
      </c>
      <c r="C42" s="130">
        <v>2.8730000000000002</v>
      </c>
      <c r="D42" s="59" t="e">
        <v>#N/A</v>
      </c>
      <c r="E42" s="51" t="e">
        <v>#N/A</v>
      </c>
      <c r="F42" s="63" t="e">
        <v>#N/A</v>
      </c>
      <c r="G42" s="52" t="e">
        <v>#N/A</v>
      </c>
      <c r="H42" s="51" t="e">
        <f t="shared" si="0"/>
        <v>#N/A</v>
      </c>
      <c r="I42" s="51" t="e">
        <f t="shared" si="1"/>
        <v>#N/A</v>
      </c>
      <c r="J42" s="93"/>
      <c r="K42" s="93"/>
    </row>
    <row r="43" spans="2:11" x14ac:dyDescent="0.2">
      <c r="B43" s="55">
        <v>42064</v>
      </c>
      <c r="C43" s="130">
        <v>2.831</v>
      </c>
      <c r="D43" s="59" t="e">
        <v>#N/A</v>
      </c>
      <c r="E43" s="51" t="e">
        <v>#N/A</v>
      </c>
      <c r="F43" s="63" t="e">
        <v>#N/A</v>
      </c>
      <c r="G43" s="52" t="e">
        <v>#N/A</v>
      </c>
      <c r="H43" s="51" t="e">
        <f t="shared" si="0"/>
        <v>#N/A</v>
      </c>
      <c r="I43" s="51" t="e">
        <f t="shared" si="1"/>
        <v>#N/A</v>
      </c>
      <c r="J43" s="93"/>
      <c r="K43" s="93"/>
    </row>
    <row r="44" spans="2:11" x14ac:dyDescent="0.2">
      <c r="B44" s="55">
        <v>42095</v>
      </c>
      <c r="C44" s="130">
        <v>2.61</v>
      </c>
      <c r="D44" s="59" t="e">
        <v>#N/A</v>
      </c>
      <c r="E44" s="51" t="e">
        <v>#N/A</v>
      </c>
      <c r="F44" s="63" t="e">
        <v>#N/A</v>
      </c>
      <c r="G44" s="52" t="e">
        <v>#N/A</v>
      </c>
      <c r="H44" s="51" t="e">
        <f t="shared" si="0"/>
        <v>#N/A</v>
      </c>
      <c r="I44" s="51" t="e">
        <f t="shared" si="1"/>
        <v>#N/A</v>
      </c>
      <c r="J44" s="93"/>
      <c r="K44" s="93"/>
    </row>
    <row r="45" spans="2:11" x14ac:dyDescent="0.2">
      <c r="B45" s="55">
        <v>42125</v>
      </c>
      <c r="C45" s="130">
        <v>2.8490000000000002</v>
      </c>
      <c r="D45" s="59" t="e">
        <v>#N/A</v>
      </c>
      <c r="E45" s="51" t="e">
        <v>#N/A</v>
      </c>
      <c r="F45" s="63" t="e">
        <v>#N/A</v>
      </c>
      <c r="G45" s="52" t="e">
        <v>#N/A</v>
      </c>
      <c r="H45" s="51" t="e">
        <f t="shared" si="0"/>
        <v>#N/A</v>
      </c>
      <c r="I45" s="51" t="e">
        <f t="shared" si="1"/>
        <v>#N/A</v>
      </c>
      <c r="J45" s="93"/>
      <c r="K45" s="93"/>
    </row>
    <row r="46" spans="2:11" x14ac:dyDescent="0.2">
      <c r="B46" s="55">
        <v>42156</v>
      </c>
      <c r="C46" s="130">
        <v>2.7839999999999998</v>
      </c>
      <c r="D46" s="59" t="e">
        <v>#N/A</v>
      </c>
      <c r="E46" s="51" t="e">
        <v>#N/A</v>
      </c>
      <c r="F46" s="63" t="e">
        <v>#N/A</v>
      </c>
      <c r="G46" s="52" t="e">
        <v>#N/A</v>
      </c>
      <c r="H46" s="51" t="e">
        <f t="shared" si="0"/>
        <v>#N/A</v>
      </c>
      <c r="I46" s="51" t="e">
        <f t="shared" si="1"/>
        <v>#N/A</v>
      </c>
      <c r="J46" s="93"/>
      <c r="K46" s="93"/>
    </row>
    <row r="47" spans="2:11" x14ac:dyDescent="0.2">
      <c r="B47" s="55">
        <v>42186</v>
      </c>
      <c r="C47" s="130">
        <v>2.839</v>
      </c>
      <c r="D47" s="59" t="e">
        <v>#N/A</v>
      </c>
      <c r="E47" s="51" t="e">
        <v>#N/A</v>
      </c>
      <c r="F47" s="63" t="e">
        <v>#N/A</v>
      </c>
      <c r="G47" s="52" t="e">
        <v>#N/A</v>
      </c>
      <c r="H47" s="51" t="e">
        <f t="shared" si="0"/>
        <v>#N/A</v>
      </c>
      <c r="I47" s="51" t="e">
        <f t="shared" si="1"/>
        <v>#N/A</v>
      </c>
      <c r="J47" s="93"/>
      <c r="K47" s="93"/>
    </row>
    <row r="48" spans="2:11" x14ac:dyDescent="0.2">
      <c r="B48" s="55">
        <v>42217</v>
      </c>
      <c r="C48" s="130">
        <v>2.774</v>
      </c>
      <c r="D48" s="59" t="e">
        <v>#N/A</v>
      </c>
      <c r="E48" s="51" t="e">
        <v>#N/A</v>
      </c>
      <c r="F48" s="63" t="e">
        <v>#N/A</v>
      </c>
      <c r="G48" s="52" t="e">
        <v>#N/A</v>
      </c>
      <c r="H48" s="51" t="e">
        <f t="shared" si="0"/>
        <v>#N/A</v>
      </c>
      <c r="I48" s="51" t="e">
        <f t="shared" si="1"/>
        <v>#N/A</v>
      </c>
      <c r="J48" s="93"/>
      <c r="K48" s="93"/>
    </row>
    <row r="49" spans="2:11" x14ac:dyDescent="0.2">
      <c r="B49" s="55">
        <v>42248</v>
      </c>
      <c r="C49" s="130">
        <v>2.66</v>
      </c>
      <c r="D49" s="59" t="e">
        <v>#N/A</v>
      </c>
      <c r="E49" s="51" t="e">
        <v>#N/A</v>
      </c>
      <c r="F49" s="63" t="e">
        <v>#N/A</v>
      </c>
      <c r="G49" s="52" t="e">
        <v>#N/A</v>
      </c>
      <c r="H49" s="51" t="e">
        <f t="shared" si="0"/>
        <v>#N/A</v>
      </c>
      <c r="I49" s="51" t="e">
        <f t="shared" si="1"/>
        <v>#N/A</v>
      </c>
      <c r="J49" s="93"/>
      <c r="K49" s="93"/>
    </row>
    <row r="50" spans="2:11" x14ac:dyDescent="0.2">
      <c r="B50" s="55">
        <v>42278</v>
      </c>
      <c r="C50" s="130">
        <v>2.3410000000000002</v>
      </c>
      <c r="D50" s="59" t="e">
        <v>#N/A</v>
      </c>
      <c r="E50" s="51" t="e">
        <v>#N/A</v>
      </c>
      <c r="F50" s="63" t="e">
        <v>#N/A</v>
      </c>
      <c r="G50" s="52" t="e">
        <v>#N/A</v>
      </c>
      <c r="H50" s="51" t="e">
        <f t="shared" si="0"/>
        <v>#N/A</v>
      </c>
      <c r="I50" s="51" t="e">
        <f t="shared" si="1"/>
        <v>#N/A</v>
      </c>
      <c r="J50" s="93"/>
      <c r="K50" s="93"/>
    </row>
    <row r="51" spans="2:11" x14ac:dyDescent="0.2">
      <c r="B51" s="55">
        <v>42309</v>
      </c>
      <c r="C51" s="130">
        <v>2.093</v>
      </c>
      <c r="D51" s="59" t="e">
        <v>#N/A</v>
      </c>
      <c r="E51" s="51" t="e">
        <v>#N/A</v>
      </c>
      <c r="F51" s="63" t="e">
        <v>#N/A</v>
      </c>
      <c r="G51" s="52" t="e">
        <v>#N/A</v>
      </c>
      <c r="H51" s="51" t="e">
        <f t="shared" si="0"/>
        <v>#N/A</v>
      </c>
      <c r="I51" s="51" t="e">
        <f t="shared" si="1"/>
        <v>#N/A</v>
      </c>
      <c r="J51" s="93"/>
      <c r="K51" s="93"/>
    </row>
    <row r="52" spans="2:11" x14ac:dyDescent="0.2">
      <c r="B52" s="55">
        <v>42339</v>
      </c>
      <c r="C52" s="130">
        <v>1.929</v>
      </c>
      <c r="D52" s="59" t="e">
        <v>#N/A</v>
      </c>
      <c r="E52" s="51" t="e">
        <v>#N/A</v>
      </c>
      <c r="F52" s="63" t="e">
        <v>#N/A</v>
      </c>
      <c r="G52" s="52" t="e">
        <v>#N/A</v>
      </c>
      <c r="H52" s="51" t="e">
        <f t="shared" si="0"/>
        <v>#N/A</v>
      </c>
      <c r="I52" s="51" t="e">
        <f t="shared" si="1"/>
        <v>#N/A</v>
      </c>
      <c r="J52" s="93"/>
      <c r="K52" s="93"/>
    </row>
    <row r="53" spans="2:11" x14ac:dyDescent="0.2">
      <c r="B53" s="55">
        <v>42370</v>
      </c>
      <c r="C53" s="130">
        <v>2.2829999999999999</v>
      </c>
      <c r="D53" s="59" t="e">
        <v>#N/A</v>
      </c>
      <c r="E53" s="59" t="e">
        <v>#N/A</v>
      </c>
      <c r="F53" s="62" t="e">
        <v>#N/A</v>
      </c>
      <c r="G53" s="60" t="e">
        <v>#N/A</v>
      </c>
      <c r="H53" s="59" t="e">
        <f t="shared" si="0"/>
        <v>#N/A</v>
      </c>
      <c r="I53" s="59" t="e">
        <f t="shared" si="1"/>
        <v>#N/A</v>
      </c>
      <c r="J53" s="93"/>
      <c r="K53" s="93"/>
    </row>
    <row r="54" spans="2:11" x14ac:dyDescent="0.2">
      <c r="B54" s="55">
        <v>42401</v>
      </c>
      <c r="C54" s="130">
        <v>1.9890000000000001</v>
      </c>
      <c r="D54" s="59" t="e">
        <v>#N/A</v>
      </c>
      <c r="E54" s="51" t="e">
        <v>#N/A</v>
      </c>
      <c r="F54" s="63" t="e">
        <v>#N/A</v>
      </c>
      <c r="G54" s="52" t="e">
        <v>#N/A</v>
      </c>
      <c r="H54" s="51" t="e">
        <f t="shared" si="0"/>
        <v>#N/A</v>
      </c>
      <c r="I54" s="51" t="e">
        <f t="shared" si="1"/>
        <v>#N/A</v>
      </c>
      <c r="J54" s="93"/>
      <c r="K54" s="93"/>
    </row>
    <row r="55" spans="2:11" x14ac:dyDescent="0.2">
      <c r="B55" s="55">
        <v>42430</v>
      </c>
      <c r="C55" s="130">
        <v>1.7290000000000001</v>
      </c>
      <c r="D55" s="59" t="e">
        <v>#N/A</v>
      </c>
      <c r="E55" s="51" t="e">
        <v>#N/A</v>
      </c>
      <c r="F55" s="63" t="e">
        <v>#N/A</v>
      </c>
      <c r="G55" s="52" t="e">
        <v>#N/A</v>
      </c>
      <c r="H55" s="51" t="e">
        <f t="shared" si="0"/>
        <v>#N/A</v>
      </c>
      <c r="I55" s="51" t="e">
        <f t="shared" si="1"/>
        <v>#N/A</v>
      </c>
      <c r="J55" s="93"/>
      <c r="K55" s="93"/>
    </row>
    <row r="56" spans="2:11" x14ac:dyDescent="0.2">
      <c r="B56" s="55">
        <v>42461</v>
      </c>
      <c r="C56" s="130">
        <v>1.917</v>
      </c>
      <c r="D56" s="59" t="e">
        <v>#N/A</v>
      </c>
      <c r="E56" s="51" t="e">
        <v>#N/A</v>
      </c>
      <c r="F56" s="63" t="e">
        <v>#N/A</v>
      </c>
      <c r="G56" s="52" t="e">
        <v>#N/A</v>
      </c>
      <c r="H56" s="51" t="e">
        <f t="shared" si="0"/>
        <v>#N/A</v>
      </c>
      <c r="I56" s="51" t="e">
        <f t="shared" si="1"/>
        <v>#N/A</v>
      </c>
      <c r="J56" s="93"/>
      <c r="K56" s="93"/>
    </row>
    <row r="57" spans="2:11" x14ac:dyDescent="0.2">
      <c r="B57" s="55">
        <v>42491</v>
      </c>
      <c r="C57" s="130">
        <v>1.9219999999999999</v>
      </c>
      <c r="D57" s="59" t="e">
        <v>#N/A</v>
      </c>
      <c r="E57" s="51" t="e">
        <v>#N/A</v>
      </c>
      <c r="F57" s="63" t="e">
        <v>#N/A</v>
      </c>
      <c r="G57" s="52" t="e">
        <v>#N/A</v>
      </c>
      <c r="H57" s="51" t="e">
        <f t="shared" si="0"/>
        <v>#N/A</v>
      </c>
      <c r="I57" s="51" t="e">
        <f t="shared" si="1"/>
        <v>#N/A</v>
      </c>
      <c r="J57" s="93"/>
      <c r="K57" s="93"/>
    </row>
    <row r="58" spans="2:11" x14ac:dyDescent="0.2">
      <c r="B58" s="55">
        <v>42522</v>
      </c>
      <c r="C58" s="130">
        <v>2.5870000000000002</v>
      </c>
      <c r="D58" s="59" t="e">
        <v>#N/A</v>
      </c>
      <c r="E58" s="51" t="e">
        <v>#N/A</v>
      </c>
      <c r="F58" s="63" t="e">
        <v>#N/A</v>
      </c>
      <c r="G58" s="52" t="e">
        <v>#N/A</v>
      </c>
      <c r="H58" s="51" t="e">
        <f t="shared" si="0"/>
        <v>#N/A</v>
      </c>
      <c r="I58" s="51" t="e">
        <f t="shared" si="1"/>
        <v>#N/A</v>
      </c>
      <c r="J58" s="93"/>
      <c r="K58" s="93"/>
    </row>
    <row r="59" spans="2:11" x14ac:dyDescent="0.2">
      <c r="B59" s="55">
        <v>42552</v>
      </c>
      <c r="C59" s="130">
        <v>2.8220000000000001</v>
      </c>
      <c r="D59" s="59" t="e">
        <v>#N/A</v>
      </c>
      <c r="E59" s="51" t="e">
        <v>#N/A</v>
      </c>
      <c r="F59" s="63" t="e">
        <v>#N/A</v>
      </c>
      <c r="G59" s="52" t="e">
        <v>#N/A</v>
      </c>
      <c r="H59" s="51" t="e">
        <f t="shared" si="0"/>
        <v>#N/A</v>
      </c>
      <c r="I59" s="51" t="e">
        <f t="shared" si="1"/>
        <v>#N/A</v>
      </c>
      <c r="J59" s="93"/>
      <c r="K59" s="93"/>
    </row>
    <row r="60" spans="2:11" x14ac:dyDescent="0.2">
      <c r="B60" s="55">
        <v>42583</v>
      </c>
      <c r="C60" s="130">
        <v>2.8220000000000001</v>
      </c>
      <c r="D60" s="59" t="e">
        <v>#N/A</v>
      </c>
      <c r="E60" s="51" t="e">
        <v>#N/A</v>
      </c>
      <c r="F60" s="63" t="e">
        <v>#N/A</v>
      </c>
      <c r="G60" s="52" t="e">
        <v>#N/A</v>
      </c>
      <c r="H60" s="51" t="e">
        <f t="shared" si="0"/>
        <v>#N/A</v>
      </c>
      <c r="I60" s="51" t="e">
        <f t="shared" si="1"/>
        <v>#N/A</v>
      </c>
      <c r="J60" s="93"/>
      <c r="K60" s="93"/>
    </row>
    <row r="61" spans="2:11" x14ac:dyDescent="0.2">
      <c r="B61" s="55">
        <v>42614</v>
      </c>
      <c r="C61" s="130">
        <v>2.992</v>
      </c>
      <c r="D61" s="59" t="e">
        <v>#N/A</v>
      </c>
      <c r="E61" s="51" t="e">
        <v>#N/A</v>
      </c>
      <c r="F61" s="63" t="e">
        <v>#N/A</v>
      </c>
      <c r="G61" s="52" t="e">
        <v>#N/A</v>
      </c>
      <c r="H61" s="51" t="e">
        <f t="shared" si="0"/>
        <v>#N/A</v>
      </c>
      <c r="I61" s="51" t="e">
        <f t="shared" si="1"/>
        <v>#N/A</v>
      </c>
      <c r="J61" s="93"/>
      <c r="K61" s="93"/>
    </row>
    <row r="62" spans="2:11" x14ac:dyDescent="0.2">
      <c r="B62" s="55">
        <v>42644</v>
      </c>
      <c r="C62" s="130">
        <v>2.9769999999999999</v>
      </c>
      <c r="D62" s="59" t="e">
        <v>#N/A</v>
      </c>
      <c r="E62" s="51" t="e">
        <v>#N/A</v>
      </c>
      <c r="F62" s="63" t="e">
        <v>#N/A</v>
      </c>
      <c r="G62" s="52" t="e">
        <v>#N/A</v>
      </c>
      <c r="H62" s="51" t="e">
        <f t="shared" si="0"/>
        <v>#N/A</v>
      </c>
      <c r="I62" s="51" t="e">
        <f t="shared" si="1"/>
        <v>#N/A</v>
      </c>
      <c r="J62" s="93"/>
      <c r="K62" s="93"/>
    </row>
    <row r="63" spans="2:11" x14ac:dyDescent="0.2">
      <c r="B63" s="55">
        <v>42675</v>
      </c>
      <c r="C63" s="130">
        <v>2.548</v>
      </c>
      <c r="D63" s="59" t="e">
        <v>#N/A</v>
      </c>
      <c r="E63" s="51" t="e">
        <v>#N/A</v>
      </c>
      <c r="F63" s="63" t="e">
        <v>#N/A</v>
      </c>
      <c r="G63" s="52" t="e">
        <v>#N/A</v>
      </c>
      <c r="H63" s="51" t="e">
        <f t="shared" si="0"/>
        <v>#N/A</v>
      </c>
      <c r="I63" s="51" t="e">
        <f t="shared" si="1"/>
        <v>#N/A</v>
      </c>
      <c r="J63" s="93"/>
      <c r="K63" s="93"/>
    </row>
    <row r="64" spans="2:11" x14ac:dyDescent="0.2">
      <c r="B64" s="55">
        <v>42705</v>
      </c>
      <c r="C64" s="130">
        <v>3.5910000000000002</v>
      </c>
      <c r="D64" s="59" t="e">
        <v>#N/A</v>
      </c>
      <c r="E64" s="51" t="e">
        <v>#N/A</v>
      </c>
      <c r="F64" s="63" t="e">
        <v>#N/A</v>
      </c>
      <c r="G64" s="52" t="e">
        <v>#N/A</v>
      </c>
      <c r="H64" s="51" t="e">
        <f t="shared" si="0"/>
        <v>#N/A</v>
      </c>
      <c r="I64" s="51" t="e">
        <f t="shared" si="1"/>
        <v>#N/A</v>
      </c>
      <c r="J64" s="93"/>
      <c r="K64" s="93"/>
    </row>
    <row r="65" spans="2:11" x14ac:dyDescent="0.2">
      <c r="B65" s="55">
        <v>42736</v>
      </c>
      <c r="C65" s="130">
        <v>3.3039999999999998</v>
      </c>
      <c r="D65" s="59" t="e">
        <v>#N/A</v>
      </c>
      <c r="E65" s="59" t="e">
        <v>#N/A</v>
      </c>
      <c r="F65" s="62" t="e">
        <v>#N/A</v>
      </c>
      <c r="G65" s="60" t="e">
        <v>#N/A</v>
      </c>
      <c r="H65" s="59" t="e">
        <f t="shared" si="0"/>
        <v>#N/A</v>
      </c>
      <c r="I65" s="59" t="e">
        <f t="shared" si="1"/>
        <v>#N/A</v>
      </c>
      <c r="J65" s="93"/>
      <c r="K65" s="93"/>
    </row>
    <row r="66" spans="2:11" x14ac:dyDescent="0.2">
      <c r="B66" s="55">
        <v>42767</v>
      </c>
      <c r="C66" s="130">
        <v>2.8519999999999999</v>
      </c>
      <c r="D66" s="59" t="e">
        <v>#N/A</v>
      </c>
      <c r="E66" s="51" t="e">
        <v>#N/A</v>
      </c>
      <c r="F66" s="63" t="e">
        <v>#N/A</v>
      </c>
      <c r="G66" s="52" t="e">
        <v>#N/A</v>
      </c>
      <c r="H66" s="51" t="e">
        <f t="shared" si="0"/>
        <v>#N/A</v>
      </c>
      <c r="I66" s="51" t="e">
        <f t="shared" si="1"/>
        <v>#N/A</v>
      </c>
      <c r="J66" s="93"/>
      <c r="K66" s="93"/>
    </row>
    <row r="67" spans="2:11" x14ac:dyDescent="0.2">
      <c r="B67" s="55">
        <v>42795</v>
      </c>
      <c r="C67" s="130">
        <v>2.88</v>
      </c>
      <c r="D67" s="59" t="e">
        <v>#N/A</v>
      </c>
      <c r="E67" s="51" t="e">
        <v>#N/A</v>
      </c>
      <c r="F67" s="63" t="e">
        <v>#N/A</v>
      </c>
      <c r="G67" s="52" t="e">
        <v>#N/A</v>
      </c>
      <c r="H67" s="51" t="e">
        <f t="shared" si="0"/>
        <v>#N/A</v>
      </c>
      <c r="I67" s="51" t="e">
        <f t="shared" si="1"/>
        <v>#N/A</v>
      </c>
      <c r="J67" s="93"/>
      <c r="K67" s="93"/>
    </row>
    <row r="68" spans="2:11" x14ac:dyDescent="0.2">
      <c r="B68" s="55">
        <v>42826</v>
      </c>
      <c r="C68" s="130">
        <v>3.1030000000000002</v>
      </c>
      <c r="D68" s="59" t="e">
        <v>#N/A</v>
      </c>
      <c r="E68" s="51" t="e">
        <v>#N/A</v>
      </c>
      <c r="F68" s="63" t="e">
        <v>#N/A</v>
      </c>
      <c r="G68" s="52" t="e">
        <v>#N/A</v>
      </c>
      <c r="H68" s="51" t="e">
        <f t="shared" si="0"/>
        <v>#N/A</v>
      </c>
      <c r="I68" s="51" t="e">
        <f t="shared" si="1"/>
        <v>#N/A</v>
      </c>
      <c r="J68" s="93"/>
      <c r="K68" s="93"/>
    </row>
    <row r="69" spans="2:11" x14ac:dyDescent="0.2">
      <c r="B69" s="55">
        <v>42856</v>
      </c>
      <c r="C69" s="130">
        <v>3.15</v>
      </c>
      <c r="D69" s="59" t="e">
        <v>#N/A</v>
      </c>
      <c r="E69" s="51" t="e">
        <v>#N/A</v>
      </c>
      <c r="F69" s="63" t="e">
        <v>#N/A</v>
      </c>
      <c r="G69" s="52" t="e">
        <v>#N/A</v>
      </c>
      <c r="H69" s="51" t="e">
        <f t="shared" si="0"/>
        <v>#N/A</v>
      </c>
      <c r="I69" s="51" t="e">
        <f t="shared" si="1"/>
        <v>#N/A</v>
      </c>
      <c r="J69" s="93"/>
      <c r="K69" s="93"/>
    </row>
    <row r="70" spans="2:11" x14ac:dyDescent="0.2">
      <c r="B70" s="55">
        <v>42887</v>
      </c>
      <c r="C70" s="130">
        <v>2.9750000000000001</v>
      </c>
      <c r="D70" s="59" t="e">
        <v>#N/A</v>
      </c>
      <c r="E70" s="51" t="e">
        <v>#N/A</v>
      </c>
      <c r="F70" s="63" t="e">
        <v>#N/A</v>
      </c>
      <c r="G70" s="52" t="e">
        <v>#N/A</v>
      </c>
      <c r="H70" s="51" t="e">
        <f t="shared" si="0"/>
        <v>#N/A</v>
      </c>
      <c r="I70" s="51" t="e">
        <f t="shared" si="1"/>
        <v>#N/A</v>
      </c>
      <c r="J70" s="93"/>
      <c r="K70" s="93"/>
    </row>
    <row r="71" spans="2:11" x14ac:dyDescent="0.2">
      <c r="B71" s="55">
        <v>42917</v>
      </c>
      <c r="C71" s="130">
        <v>2.984</v>
      </c>
      <c r="D71" s="59" t="e">
        <v>#N/A</v>
      </c>
      <c r="E71" s="51" t="e">
        <v>#N/A</v>
      </c>
      <c r="F71" s="63" t="e">
        <v>#N/A</v>
      </c>
      <c r="G71" s="52" t="e">
        <v>#N/A</v>
      </c>
      <c r="H71" s="51" t="e">
        <f t="shared" si="0"/>
        <v>#N/A</v>
      </c>
      <c r="I71" s="51" t="e">
        <f t="shared" si="1"/>
        <v>#N/A</v>
      </c>
      <c r="J71" s="93"/>
      <c r="K71" s="93"/>
    </row>
    <row r="72" spans="2:11" x14ac:dyDescent="0.2">
      <c r="B72" s="55">
        <v>42948</v>
      </c>
      <c r="C72" s="130">
        <v>2.9</v>
      </c>
      <c r="D72" s="59" t="e">
        <v>#N/A</v>
      </c>
      <c r="E72" s="51" t="e">
        <v>#N/A</v>
      </c>
      <c r="F72" s="63" t="e">
        <v>#N/A</v>
      </c>
      <c r="G72" s="52" t="e">
        <v>#N/A</v>
      </c>
      <c r="H72" s="51" t="e">
        <f t="shared" si="0"/>
        <v>#N/A</v>
      </c>
      <c r="I72" s="51" t="e">
        <f t="shared" si="1"/>
        <v>#N/A</v>
      </c>
      <c r="J72" s="93"/>
      <c r="K72" s="93"/>
    </row>
    <row r="73" spans="2:11" x14ac:dyDescent="0.2">
      <c r="B73" s="55">
        <v>42979</v>
      </c>
      <c r="C73" s="130">
        <v>2.976</v>
      </c>
      <c r="D73" s="59" t="e">
        <v>#N/A</v>
      </c>
      <c r="E73" s="51" t="e">
        <v>#N/A</v>
      </c>
      <c r="F73" s="63" t="e">
        <v>#N/A</v>
      </c>
      <c r="G73" s="52" t="e">
        <v>#N/A</v>
      </c>
      <c r="H73" s="51" t="e">
        <f t="shared" si="0"/>
        <v>#N/A</v>
      </c>
      <c r="I73" s="51" t="e">
        <f t="shared" si="1"/>
        <v>#N/A</v>
      </c>
      <c r="J73" s="93"/>
      <c r="K73" s="93"/>
    </row>
    <row r="74" spans="2:11" x14ac:dyDescent="0.2">
      <c r="B74" s="55">
        <v>43009</v>
      </c>
      <c r="C74" s="130">
        <v>2.879</v>
      </c>
      <c r="D74" s="59" t="e">
        <v>#N/A</v>
      </c>
      <c r="E74" s="51" t="e">
        <v>#N/A</v>
      </c>
      <c r="F74" s="63" t="e">
        <v>#N/A</v>
      </c>
      <c r="G74" s="52" t="e">
        <v>#N/A</v>
      </c>
      <c r="H74" s="51" t="e">
        <f t="shared" si="0"/>
        <v>#N/A</v>
      </c>
      <c r="I74" s="51" t="e">
        <f t="shared" si="1"/>
        <v>#N/A</v>
      </c>
      <c r="J74" s="93"/>
      <c r="K74" s="93"/>
    </row>
    <row r="75" spans="2:11" x14ac:dyDescent="0.2">
      <c r="B75" s="55">
        <v>43040</v>
      </c>
      <c r="C75" s="130">
        <v>3.0139999999999998</v>
      </c>
      <c r="D75" s="59" t="e">
        <v>#N/A</v>
      </c>
      <c r="E75" s="51" t="e">
        <v>#N/A</v>
      </c>
      <c r="F75" s="63" t="e">
        <v>#N/A</v>
      </c>
      <c r="G75" s="52" t="e">
        <v>#N/A</v>
      </c>
      <c r="H75" s="51" t="e">
        <f t="shared" si="0"/>
        <v>#N/A</v>
      </c>
      <c r="I75" s="51" t="e">
        <f t="shared" si="1"/>
        <v>#N/A</v>
      </c>
      <c r="J75" s="93"/>
      <c r="K75" s="93"/>
    </row>
    <row r="76" spans="2:11" x14ac:dyDescent="0.2">
      <c r="B76" s="55">
        <v>43070</v>
      </c>
      <c r="C76" s="130">
        <v>2.8210000000000002</v>
      </c>
      <c r="D76" s="59" t="e">
        <v>#N/A</v>
      </c>
      <c r="E76" s="51" t="e">
        <v>#N/A</v>
      </c>
      <c r="F76" s="63" t="e">
        <v>#N/A</v>
      </c>
      <c r="G76" s="52" t="e">
        <v>#N/A</v>
      </c>
      <c r="H76" s="51" t="e">
        <f t="shared" si="0"/>
        <v>#N/A</v>
      </c>
      <c r="I76" s="51" t="e">
        <f t="shared" si="1"/>
        <v>#N/A</v>
      </c>
      <c r="J76" s="93"/>
      <c r="K76" s="93"/>
    </row>
    <row r="77" spans="2:11" x14ac:dyDescent="0.2">
      <c r="B77" s="101">
        <v>43101</v>
      </c>
      <c r="C77" s="100">
        <v>3.69</v>
      </c>
      <c r="D77" s="100" t="e">
        <v>#N/A</v>
      </c>
      <c r="E77" s="100" t="e">
        <v>#N/A</v>
      </c>
      <c r="F77" s="102" t="e">
        <v>#N/A</v>
      </c>
      <c r="G77" s="103" t="e">
        <v>#N/A</v>
      </c>
      <c r="H77" s="100" t="e">
        <f t="shared" ref="H77:H112" si="2">$E77*EXP((+NORMSINV((1-$H$25)/2)*$F77*SQRT($G77/252)))</f>
        <v>#N/A</v>
      </c>
      <c r="I77" s="100" t="e">
        <f t="shared" ref="I77:I112" si="3">$E77*EXP(-NORMSINV((1-$H$25)/2)*$F77*SQRT($G77/252))</f>
        <v>#N/A</v>
      </c>
      <c r="J77" s="51" t="e">
        <f>$E77*EXP((-1.959963985*$F77*SQRT($G77/252)))</f>
        <v>#N/A</v>
      </c>
      <c r="K77" s="51" t="e">
        <f>$E77*EXP((1.959963985*$F77*SQRT($G77/252)))</f>
        <v>#N/A</v>
      </c>
    </row>
    <row r="78" spans="2:11" x14ac:dyDescent="0.2">
      <c r="B78" s="101">
        <v>43132</v>
      </c>
      <c r="C78" s="100">
        <v>2.67</v>
      </c>
      <c r="D78" s="104" t="e">
        <v>#N/A</v>
      </c>
      <c r="E78" s="104" t="e">
        <v>#N/A</v>
      </c>
      <c r="F78" s="105" t="e">
        <v>#N/A</v>
      </c>
      <c r="G78" s="106" t="e">
        <v>#N/A</v>
      </c>
      <c r="H78" s="51" t="e">
        <f t="shared" si="2"/>
        <v>#N/A</v>
      </c>
      <c r="I78" s="51" t="e">
        <f t="shared" si="3"/>
        <v>#N/A</v>
      </c>
      <c r="J78" s="51" t="e">
        <f t="shared" ref="J78:J112" si="4">$E78*EXP((-1.959963985*$F78*SQRT($G78/252)))</f>
        <v>#N/A</v>
      </c>
      <c r="K78" s="51" t="e">
        <f t="shared" ref="K78:K112" si="5">$E78*EXP((1.959963985*$F78*SQRT($G78/252)))</f>
        <v>#N/A</v>
      </c>
    </row>
    <row r="79" spans="2:11" x14ac:dyDescent="0.2">
      <c r="B79" s="101">
        <v>43160</v>
      </c>
      <c r="C79" s="100">
        <v>2.6930000000000001</v>
      </c>
      <c r="D79" s="104" t="e">
        <v>#N/A</v>
      </c>
      <c r="E79" s="104" t="e">
        <v>#N/A</v>
      </c>
      <c r="F79" s="105" t="e">
        <v>#N/A</v>
      </c>
      <c r="G79" s="106" t="e">
        <v>#N/A</v>
      </c>
      <c r="H79" s="51" t="e">
        <f t="shared" si="2"/>
        <v>#N/A</v>
      </c>
      <c r="I79" s="51" t="e">
        <f t="shared" si="3"/>
        <v>#N/A</v>
      </c>
      <c r="J79" s="51" t="e">
        <f t="shared" si="4"/>
        <v>#N/A</v>
      </c>
      <c r="K79" s="51" t="e">
        <f t="shared" si="5"/>
        <v>#N/A</v>
      </c>
    </row>
    <row r="80" spans="2:11" x14ac:dyDescent="0.2">
      <c r="B80" s="101">
        <v>43191</v>
      </c>
      <c r="C80" s="100">
        <v>2.7959999999999998</v>
      </c>
      <c r="D80" s="104" t="e">
        <v>#N/A</v>
      </c>
      <c r="E80" s="104" t="e">
        <v>#N/A</v>
      </c>
      <c r="F80" s="105" t="e">
        <v>#N/A</v>
      </c>
      <c r="G80" s="106" t="e">
        <v>#N/A</v>
      </c>
      <c r="H80" s="51" t="e">
        <f t="shared" si="2"/>
        <v>#N/A</v>
      </c>
      <c r="I80" s="51" t="e">
        <f t="shared" si="3"/>
        <v>#N/A</v>
      </c>
      <c r="J80" s="51" t="e">
        <f t="shared" si="4"/>
        <v>#N/A</v>
      </c>
      <c r="K80" s="51" t="e">
        <f t="shared" si="5"/>
        <v>#N/A</v>
      </c>
    </row>
    <row r="81" spans="2:11" x14ac:dyDescent="0.2">
      <c r="B81" s="101">
        <v>43221</v>
      </c>
      <c r="C81" s="100">
        <v>2.8</v>
      </c>
      <c r="D81" s="104" t="e">
        <v>#N/A</v>
      </c>
      <c r="E81" s="104" t="e">
        <v>#N/A</v>
      </c>
      <c r="F81" s="105" t="e">
        <v>#N/A</v>
      </c>
      <c r="G81" s="106" t="e">
        <v>#N/A</v>
      </c>
      <c r="H81" s="51" t="e">
        <f t="shared" si="2"/>
        <v>#N/A</v>
      </c>
      <c r="I81" s="51" t="e">
        <f t="shared" si="3"/>
        <v>#N/A</v>
      </c>
      <c r="J81" s="51" t="e">
        <f t="shared" si="4"/>
        <v>#N/A</v>
      </c>
      <c r="K81" s="51" t="e">
        <f t="shared" si="5"/>
        <v>#N/A</v>
      </c>
    </row>
    <row r="82" spans="2:11" x14ac:dyDescent="0.2">
      <c r="B82" s="101">
        <v>43252</v>
      </c>
      <c r="C82" s="100">
        <v>2.9670000000000001</v>
      </c>
      <c r="D82" s="104" t="e">
        <v>#N/A</v>
      </c>
      <c r="E82" s="104" t="e">
        <v>#N/A</v>
      </c>
      <c r="F82" s="105" t="e">
        <v>#N/A</v>
      </c>
      <c r="G82" s="106" t="e">
        <v>#N/A</v>
      </c>
      <c r="H82" s="51" t="e">
        <f t="shared" si="2"/>
        <v>#N/A</v>
      </c>
      <c r="I82" s="51" t="e">
        <f t="shared" si="3"/>
        <v>#N/A</v>
      </c>
      <c r="J82" s="51" t="e">
        <f t="shared" si="4"/>
        <v>#N/A</v>
      </c>
      <c r="K82" s="51" t="e">
        <f t="shared" si="5"/>
        <v>#N/A</v>
      </c>
    </row>
    <row r="83" spans="2:11" x14ac:dyDescent="0.2">
      <c r="B83" s="101">
        <v>43282</v>
      </c>
      <c r="C83" s="100">
        <v>2.8330000000000002</v>
      </c>
      <c r="D83" s="104" t="e">
        <v>#N/A</v>
      </c>
      <c r="E83" s="104" t="e">
        <v>#N/A</v>
      </c>
      <c r="F83" s="105" t="e">
        <v>#N/A</v>
      </c>
      <c r="G83" s="106" t="e">
        <v>#N/A</v>
      </c>
      <c r="H83" s="51" t="e">
        <f t="shared" si="2"/>
        <v>#N/A</v>
      </c>
      <c r="I83" s="51" t="e">
        <f t="shared" si="3"/>
        <v>#N/A</v>
      </c>
      <c r="J83" s="51" t="e">
        <f t="shared" si="4"/>
        <v>#N/A</v>
      </c>
      <c r="K83" s="51" t="e">
        <f t="shared" si="5"/>
        <v>#N/A</v>
      </c>
    </row>
    <row r="84" spans="2:11" x14ac:dyDescent="0.2">
      <c r="B84" s="101">
        <v>43313</v>
      </c>
      <c r="C84" s="100">
        <v>2.9609999999999999</v>
      </c>
      <c r="D84" s="104" t="e">
        <v>#N/A</v>
      </c>
      <c r="E84" s="104" t="e">
        <v>#N/A</v>
      </c>
      <c r="F84" s="105" t="e">
        <v>#N/A</v>
      </c>
      <c r="G84" s="106" t="e">
        <v>#N/A</v>
      </c>
      <c r="H84" s="51" t="e">
        <f t="shared" si="2"/>
        <v>#N/A</v>
      </c>
      <c r="I84" s="51" t="e">
        <f t="shared" si="3"/>
        <v>#N/A</v>
      </c>
      <c r="J84" s="51" t="e">
        <f t="shared" si="4"/>
        <v>#N/A</v>
      </c>
      <c r="K84" s="51" t="e">
        <f t="shared" si="5"/>
        <v>#N/A</v>
      </c>
    </row>
    <row r="85" spans="2:11" x14ac:dyDescent="0.2">
      <c r="B85" s="101">
        <v>43344</v>
      </c>
      <c r="C85" s="100">
        <v>2.9950000000000001</v>
      </c>
      <c r="D85" s="104" t="e">
        <v>#N/A</v>
      </c>
      <c r="E85" s="104" t="e">
        <v>#N/A</v>
      </c>
      <c r="F85" s="105" t="e">
        <v>#N/A</v>
      </c>
      <c r="G85" s="106" t="e">
        <v>#N/A</v>
      </c>
      <c r="H85" s="51" t="e">
        <f t="shared" si="2"/>
        <v>#N/A</v>
      </c>
      <c r="I85" s="51" t="e">
        <f t="shared" si="3"/>
        <v>#N/A</v>
      </c>
      <c r="J85" s="51" t="e">
        <f t="shared" si="4"/>
        <v>#N/A</v>
      </c>
      <c r="K85" s="51" t="e">
        <f t="shared" si="5"/>
        <v>#N/A</v>
      </c>
    </row>
    <row r="86" spans="2:11" x14ac:dyDescent="0.2">
      <c r="B86" s="101">
        <v>43374</v>
      </c>
      <c r="C86" s="100">
        <v>3.2759999999999998</v>
      </c>
      <c r="D86" s="104" t="e">
        <v>#N/A</v>
      </c>
      <c r="E86" s="104" t="e">
        <v>#N/A</v>
      </c>
      <c r="F86" s="105" t="e">
        <v>#N/A</v>
      </c>
      <c r="G86" s="106" t="e">
        <v>#N/A</v>
      </c>
      <c r="H86" s="51" t="e">
        <f t="shared" si="2"/>
        <v>#N/A</v>
      </c>
      <c r="I86" s="51" t="e">
        <f t="shared" si="3"/>
        <v>#N/A</v>
      </c>
      <c r="J86" s="51" t="e">
        <f t="shared" si="4"/>
        <v>#N/A</v>
      </c>
      <c r="K86" s="51" t="e">
        <f t="shared" si="5"/>
        <v>#N/A</v>
      </c>
    </row>
    <row r="87" spans="2:11" x14ac:dyDescent="0.2">
      <c r="B87" s="101">
        <v>43405</v>
      </c>
      <c r="C87" s="100">
        <v>4.0910000000000002</v>
      </c>
      <c r="D87" s="104" t="e">
        <v>#N/A</v>
      </c>
      <c r="E87" s="104" t="e">
        <v>#N/A</v>
      </c>
      <c r="F87" s="105" t="e">
        <v>#N/A</v>
      </c>
      <c r="G87" s="106" t="e">
        <v>#N/A</v>
      </c>
      <c r="H87" s="51" t="e">
        <f t="shared" si="2"/>
        <v>#N/A</v>
      </c>
      <c r="I87" s="51" t="e">
        <f t="shared" si="3"/>
        <v>#N/A</v>
      </c>
      <c r="J87" s="51" t="e">
        <f t="shared" si="4"/>
        <v>#N/A</v>
      </c>
      <c r="K87" s="51" t="e">
        <f t="shared" si="5"/>
        <v>#N/A</v>
      </c>
    </row>
    <row r="88" spans="2:11" x14ac:dyDescent="0.2">
      <c r="B88" s="101">
        <v>43435</v>
      </c>
      <c r="C88" s="100">
        <v>4.0410000000000004</v>
      </c>
      <c r="D88" s="104" t="e">
        <v>#N/A</v>
      </c>
      <c r="E88" s="104" t="e">
        <v>#N/A</v>
      </c>
      <c r="F88" s="105" t="e">
        <v>#N/A</v>
      </c>
      <c r="G88" s="106" t="e">
        <v>#N/A</v>
      </c>
      <c r="H88" s="51" t="e">
        <f t="shared" si="2"/>
        <v>#N/A</v>
      </c>
      <c r="I88" s="51" t="e">
        <f t="shared" si="3"/>
        <v>#N/A</v>
      </c>
      <c r="J88" s="51" t="e">
        <f t="shared" si="4"/>
        <v>#N/A</v>
      </c>
      <c r="K88" s="51" t="e">
        <f t="shared" si="5"/>
        <v>#N/A</v>
      </c>
    </row>
    <row r="89" spans="2:11" x14ac:dyDescent="0.2">
      <c r="B89" s="101">
        <v>43466</v>
      </c>
      <c r="C89" s="100">
        <v>3.109</v>
      </c>
      <c r="D89" s="104" t="e">
        <v>#N/A</v>
      </c>
      <c r="E89" s="104" t="e">
        <v>#N/A</v>
      </c>
      <c r="F89" s="105" t="e">
        <v>#N/A</v>
      </c>
      <c r="G89" s="106" t="e">
        <v>#N/A</v>
      </c>
      <c r="H89" s="51" t="e">
        <f t="shared" si="2"/>
        <v>#N/A</v>
      </c>
      <c r="I89" s="51" t="e">
        <f t="shared" si="3"/>
        <v>#N/A</v>
      </c>
      <c r="J89" s="51" t="e">
        <f t="shared" si="4"/>
        <v>#N/A</v>
      </c>
      <c r="K89" s="51" t="e">
        <f t="shared" si="5"/>
        <v>#N/A</v>
      </c>
    </row>
    <row r="90" spans="2:11" x14ac:dyDescent="0.2">
      <c r="B90" s="101">
        <v>43497</v>
      </c>
      <c r="C90" s="100">
        <v>2.6909999999999998</v>
      </c>
      <c r="D90" s="104" t="e">
        <v>#N/A</v>
      </c>
      <c r="E90" s="104" t="e">
        <v>#N/A</v>
      </c>
      <c r="F90" s="105" t="e">
        <v>#N/A</v>
      </c>
      <c r="G90" s="106" t="e">
        <v>#N/A</v>
      </c>
      <c r="H90" s="51" t="e">
        <f t="shared" si="2"/>
        <v>#N/A</v>
      </c>
      <c r="I90" s="51" t="e">
        <f t="shared" si="3"/>
        <v>#N/A</v>
      </c>
      <c r="J90" s="51" t="e">
        <f t="shared" si="4"/>
        <v>#N/A</v>
      </c>
      <c r="K90" s="51" t="e">
        <f t="shared" si="5"/>
        <v>#N/A</v>
      </c>
    </row>
    <row r="91" spans="2:11" x14ac:dyDescent="0.2">
      <c r="B91" s="101">
        <v>43525</v>
      </c>
      <c r="C91" s="100">
        <v>2.948</v>
      </c>
      <c r="D91" s="104" t="e">
        <v>#N/A</v>
      </c>
      <c r="E91" s="104" t="e">
        <v>#N/A</v>
      </c>
      <c r="F91" s="105" t="e">
        <v>#N/A</v>
      </c>
      <c r="G91" s="106" t="e">
        <v>#N/A</v>
      </c>
      <c r="H91" s="51" t="e">
        <f t="shared" si="2"/>
        <v>#N/A</v>
      </c>
      <c r="I91" s="51" t="e">
        <f t="shared" si="3"/>
        <v>#N/A</v>
      </c>
      <c r="J91" s="51" t="e">
        <f t="shared" si="4"/>
        <v>#N/A</v>
      </c>
      <c r="K91" s="51" t="e">
        <f t="shared" si="5"/>
        <v>#N/A</v>
      </c>
    </row>
    <row r="92" spans="2:11" x14ac:dyDescent="0.2">
      <c r="B92" s="101">
        <v>43556</v>
      </c>
      <c r="C92" s="100">
        <v>2.6469999999999998</v>
      </c>
      <c r="D92" s="104" t="e">
        <v>#N/A</v>
      </c>
      <c r="E92" s="104" t="e">
        <v>#N/A</v>
      </c>
      <c r="F92" s="105" t="e">
        <v>#N/A</v>
      </c>
      <c r="G92" s="106" t="e">
        <v>#N/A</v>
      </c>
      <c r="H92" s="51" t="e">
        <f t="shared" si="2"/>
        <v>#N/A</v>
      </c>
      <c r="I92" s="51" t="e">
        <f t="shared" si="3"/>
        <v>#N/A</v>
      </c>
      <c r="J92" s="51" t="e">
        <f t="shared" si="4"/>
        <v>#N/A</v>
      </c>
      <c r="K92" s="51" t="e">
        <f t="shared" si="5"/>
        <v>#N/A</v>
      </c>
    </row>
    <row r="93" spans="2:11" x14ac:dyDescent="0.2">
      <c r="B93" s="101">
        <v>43586</v>
      </c>
      <c r="C93" s="100">
        <v>2.6379999999999999</v>
      </c>
      <c r="D93" s="104" t="e">
        <v>#N/A</v>
      </c>
      <c r="E93" s="104" t="e">
        <v>#N/A</v>
      </c>
      <c r="F93" s="105" t="e">
        <v>#N/A</v>
      </c>
      <c r="G93" s="106" t="e">
        <v>#N/A</v>
      </c>
      <c r="H93" s="51" t="e">
        <f t="shared" si="2"/>
        <v>#N/A</v>
      </c>
      <c r="I93" s="51" t="e">
        <f t="shared" si="3"/>
        <v>#N/A</v>
      </c>
      <c r="J93" s="51" t="e">
        <f t="shared" si="4"/>
        <v>#N/A</v>
      </c>
      <c r="K93" s="51" t="e">
        <f t="shared" si="5"/>
        <v>#N/A</v>
      </c>
    </row>
    <row r="94" spans="2:11" x14ac:dyDescent="0.2">
      <c r="B94" s="101">
        <v>43617</v>
      </c>
      <c r="C94" s="100">
        <v>2.399</v>
      </c>
      <c r="D94" s="104" t="e">
        <v>#N/A</v>
      </c>
      <c r="E94" s="104" t="e">
        <v>#N/A</v>
      </c>
      <c r="F94" s="105" t="e">
        <v>#N/A</v>
      </c>
      <c r="G94" s="106" t="e">
        <v>#N/A</v>
      </c>
      <c r="H94" s="51" t="e">
        <f t="shared" si="2"/>
        <v>#N/A</v>
      </c>
      <c r="I94" s="51" t="e">
        <f t="shared" si="3"/>
        <v>#N/A</v>
      </c>
      <c r="J94" s="51" t="e">
        <f t="shared" si="4"/>
        <v>#N/A</v>
      </c>
      <c r="K94" s="51" t="e">
        <f t="shared" si="5"/>
        <v>#N/A</v>
      </c>
    </row>
    <row r="95" spans="2:11" x14ac:dyDescent="0.2">
      <c r="B95" s="101">
        <v>43647</v>
      </c>
      <c r="C95" s="100">
        <v>2.3660000000000001</v>
      </c>
      <c r="D95" s="104" t="e">
        <v>#N/A</v>
      </c>
      <c r="E95" s="104" t="e">
        <v>#N/A</v>
      </c>
      <c r="F95" s="105" t="e">
        <v>#N/A</v>
      </c>
      <c r="G95" s="106" t="e">
        <v>#N/A</v>
      </c>
      <c r="H95" s="51" t="e">
        <f t="shared" si="2"/>
        <v>#N/A</v>
      </c>
      <c r="I95" s="51" t="e">
        <f t="shared" si="3"/>
        <v>#N/A</v>
      </c>
      <c r="J95" s="51" t="e">
        <f t="shared" si="4"/>
        <v>#N/A</v>
      </c>
      <c r="K95" s="51" t="e">
        <f t="shared" si="5"/>
        <v>#N/A</v>
      </c>
    </row>
    <row r="96" spans="2:11" x14ac:dyDescent="0.2">
      <c r="B96" s="101">
        <v>43678</v>
      </c>
      <c r="C96" s="100">
        <v>2.2210000000000001</v>
      </c>
      <c r="D96" s="104" t="e">
        <v>#N/A</v>
      </c>
      <c r="E96" s="104" t="e">
        <v>#N/A</v>
      </c>
      <c r="F96" s="105" t="e">
        <v>#N/A</v>
      </c>
      <c r="G96" s="106" t="e">
        <v>#N/A</v>
      </c>
      <c r="H96" s="51" t="e">
        <f t="shared" si="2"/>
        <v>#N/A</v>
      </c>
      <c r="I96" s="51" t="e">
        <f t="shared" si="3"/>
        <v>#N/A</v>
      </c>
      <c r="J96" s="51" t="e">
        <f t="shared" si="4"/>
        <v>#N/A</v>
      </c>
      <c r="K96" s="51" t="e">
        <f t="shared" si="5"/>
        <v>#N/A</v>
      </c>
    </row>
    <row r="97" spans="2:11" x14ac:dyDescent="0.2">
      <c r="B97" s="101">
        <v>43709</v>
      </c>
      <c r="C97" s="100">
        <v>2.5590000000000002</v>
      </c>
      <c r="D97" s="104">
        <v>2.5590000000000002</v>
      </c>
      <c r="E97" s="104" t="e">
        <v>#N/A</v>
      </c>
      <c r="F97" s="105" t="e">
        <v>#N/A</v>
      </c>
      <c r="G97" s="106" t="e">
        <v>#N/A</v>
      </c>
      <c r="H97" s="51" t="e">
        <f t="shared" si="2"/>
        <v>#N/A</v>
      </c>
      <c r="I97" s="51" t="e">
        <f t="shared" si="3"/>
        <v>#N/A</v>
      </c>
      <c r="J97" s="51" t="e">
        <f t="shared" si="4"/>
        <v>#N/A</v>
      </c>
      <c r="K97" s="51" t="e">
        <f t="shared" si="5"/>
        <v>#N/A</v>
      </c>
    </row>
    <row r="98" spans="2:11" x14ac:dyDescent="0.2">
      <c r="B98" s="101">
        <v>43739</v>
      </c>
      <c r="C98" s="100" t="e">
        <v>#N/A</v>
      </c>
      <c r="D98" s="104">
        <v>2.3548550000000001</v>
      </c>
      <c r="E98" s="104" t="e">
        <v>#N/A</v>
      </c>
      <c r="F98" s="105" t="e">
        <v>#N/A</v>
      </c>
      <c r="G98" s="106" t="e">
        <v>#N/A</v>
      </c>
      <c r="H98" s="51" t="e">
        <f t="shared" si="2"/>
        <v>#N/A</v>
      </c>
      <c r="I98" s="51" t="e">
        <f t="shared" si="3"/>
        <v>#N/A</v>
      </c>
      <c r="J98" s="51" t="e">
        <f t="shared" si="4"/>
        <v>#N/A</v>
      </c>
      <c r="K98" s="51" t="e">
        <f t="shared" si="5"/>
        <v>#N/A</v>
      </c>
    </row>
    <row r="99" spans="2:11" x14ac:dyDescent="0.2">
      <c r="B99" s="101">
        <v>43770</v>
      </c>
      <c r="C99" s="100" t="e">
        <v>#N/A</v>
      </c>
      <c r="D99" s="104">
        <v>2.3921860000000001</v>
      </c>
      <c r="E99" s="104">
        <v>2.3186</v>
      </c>
      <c r="F99" s="105">
        <v>0.41351322499999998</v>
      </c>
      <c r="G99" s="106">
        <v>17</v>
      </c>
      <c r="H99" s="51">
        <f t="shared" si="2"/>
        <v>1.878472430271906</v>
      </c>
      <c r="I99" s="51">
        <f t="shared" si="3"/>
        <v>2.861849805920146</v>
      </c>
      <c r="J99" s="51">
        <f t="shared" si="4"/>
        <v>1.8784724301791111</v>
      </c>
      <c r="K99" s="51">
        <f t="shared" si="5"/>
        <v>2.8618498060615196</v>
      </c>
    </row>
    <row r="100" spans="2:11" x14ac:dyDescent="0.2">
      <c r="B100" s="101">
        <v>43800</v>
      </c>
      <c r="C100" s="100" t="e">
        <v>#N/A</v>
      </c>
      <c r="D100" s="104">
        <v>2.5474019999999999</v>
      </c>
      <c r="E100" s="104">
        <v>2.5</v>
      </c>
      <c r="F100" s="105">
        <v>0.45560247499999995</v>
      </c>
      <c r="G100" s="106">
        <v>37</v>
      </c>
      <c r="H100" s="51">
        <f t="shared" si="2"/>
        <v>1.7755786731550158</v>
      </c>
      <c r="I100" s="51">
        <f t="shared" si="3"/>
        <v>3.5199792014253077</v>
      </c>
      <c r="J100" s="51">
        <f t="shared" si="4"/>
        <v>1.7755786730124439</v>
      </c>
      <c r="K100" s="51">
        <f t="shared" si="5"/>
        <v>3.5199792017079479</v>
      </c>
    </row>
    <row r="101" spans="2:11" x14ac:dyDescent="0.2">
      <c r="B101" s="101">
        <v>43831</v>
      </c>
      <c r="C101" s="100" t="e">
        <v>#N/A</v>
      </c>
      <c r="D101" s="104">
        <v>2.7246959999999998</v>
      </c>
      <c r="E101" s="104">
        <v>2.6238000000000001</v>
      </c>
      <c r="F101" s="105">
        <v>0.48409912499999991</v>
      </c>
      <c r="G101" s="106">
        <v>58</v>
      </c>
      <c r="H101" s="51">
        <f t="shared" si="2"/>
        <v>1.6643423866005964</v>
      </c>
      <c r="I101" s="51">
        <f t="shared" si="3"/>
        <v>4.1363643054607122</v>
      </c>
      <c r="J101" s="51">
        <f t="shared" si="4"/>
        <v>1.6643423864228102</v>
      </c>
      <c r="K101" s="51">
        <f t="shared" si="5"/>
        <v>4.1363643059025614</v>
      </c>
    </row>
    <row r="102" spans="2:11" x14ac:dyDescent="0.2">
      <c r="B102" s="101">
        <v>43862</v>
      </c>
      <c r="C102" s="100" t="e">
        <v>#N/A</v>
      </c>
      <c r="D102" s="104">
        <v>2.7230850000000002</v>
      </c>
      <c r="E102" s="104">
        <v>2.5916000000000001</v>
      </c>
      <c r="F102" s="105">
        <v>0.51497399999999993</v>
      </c>
      <c r="G102" s="106">
        <v>79</v>
      </c>
      <c r="H102" s="51">
        <f t="shared" si="2"/>
        <v>1.4727739287865897</v>
      </c>
      <c r="I102" s="51">
        <f t="shared" si="3"/>
        <v>4.5603676360115886</v>
      </c>
      <c r="J102" s="51">
        <f t="shared" si="4"/>
        <v>1.4727739285912722</v>
      </c>
      <c r="K102" s="51">
        <f t="shared" si="5"/>
        <v>4.5603676366163794</v>
      </c>
    </row>
    <row r="103" spans="2:11" x14ac:dyDescent="0.2">
      <c r="B103" s="101">
        <v>43891</v>
      </c>
      <c r="C103" s="100" t="e">
        <v>#N/A</v>
      </c>
      <c r="D103" s="104">
        <v>2.6426229999999999</v>
      </c>
      <c r="E103" s="104">
        <v>2.5076000000000001</v>
      </c>
      <c r="F103" s="105">
        <v>0.49657305000000002</v>
      </c>
      <c r="G103" s="106">
        <v>98</v>
      </c>
      <c r="H103" s="51">
        <f t="shared" si="2"/>
        <v>1.3666856490730779</v>
      </c>
      <c r="I103" s="51">
        <f t="shared" si="3"/>
        <v>4.600953967918465</v>
      </c>
      <c r="J103" s="51">
        <f t="shared" si="4"/>
        <v>1.36668564887842</v>
      </c>
      <c r="K103" s="51">
        <f t="shared" si="5"/>
        <v>4.6009539685737808</v>
      </c>
    </row>
    <row r="104" spans="2:11" x14ac:dyDescent="0.2">
      <c r="B104" s="101">
        <v>43922</v>
      </c>
      <c r="C104" s="100" t="e">
        <v>#N/A</v>
      </c>
      <c r="D104" s="104">
        <v>2.4092359999999999</v>
      </c>
      <c r="E104" s="104">
        <v>2.2962000000000002</v>
      </c>
      <c r="F104" s="105">
        <v>0.32078822499999993</v>
      </c>
      <c r="G104" s="106">
        <v>120</v>
      </c>
      <c r="H104" s="51">
        <f t="shared" si="2"/>
        <v>1.4879336414889854</v>
      </c>
      <c r="I104" s="51">
        <f t="shared" si="3"/>
        <v>3.5435279457246085</v>
      </c>
      <c r="J104" s="51">
        <f t="shared" si="4"/>
        <v>1.4879336413374902</v>
      </c>
      <c r="K104" s="51">
        <f t="shared" si="5"/>
        <v>3.5435279460853963</v>
      </c>
    </row>
    <row r="105" spans="2:11" x14ac:dyDescent="0.2">
      <c r="B105" s="101">
        <v>43952</v>
      </c>
      <c r="C105" s="100" t="e">
        <v>#N/A</v>
      </c>
      <c r="D105" s="104">
        <v>2.3963559999999999</v>
      </c>
      <c r="E105" s="104">
        <v>2.2775999999999996</v>
      </c>
      <c r="F105" s="105">
        <v>0.27632709285714291</v>
      </c>
      <c r="G105" s="106">
        <v>141</v>
      </c>
      <c r="H105" s="51">
        <f t="shared" si="2"/>
        <v>1.5189281252042017</v>
      </c>
      <c r="I105" s="51">
        <f t="shared" si="3"/>
        <v>3.4152121314513191</v>
      </c>
      <c r="J105" s="51">
        <f t="shared" si="4"/>
        <v>1.5189281250597988</v>
      </c>
      <c r="K105" s="51">
        <f t="shared" si="5"/>
        <v>3.4152121317760007</v>
      </c>
    </row>
    <row r="106" spans="2:11" x14ac:dyDescent="0.2">
      <c r="B106" s="101">
        <v>43983</v>
      </c>
      <c r="C106" s="100" t="e">
        <v>#N/A</v>
      </c>
      <c r="D106" s="104">
        <v>2.4053900000000001</v>
      </c>
      <c r="E106" s="104">
        <v>2.3178000000000001</v>
      </c>
      <c r="F106" s="105">
        <v>0.25963652500000001</v>
      </c>
      <c r="G106" s="106">
        <v>161</v>
      </c>
      <c r="H106" s="51">
        <f t="shared" si="2"/>
        <v>1.5432173271940073</v>
      </c>
      <c r="I106" s="51">
        <f t="shared" si="3"/>
        <v>3.4811667451713553</v>
      </c>
      <c r="J106" s="51">
        <f t="shared" si="4"/>
        <v>1.543217327046704</v>
      </c>
      <c r="K106" s="51">
        <f t="shared" si="5"/>
        <v>3.4811667455036397</v>
      </c>
    </row>
    <row r="107" spans="2:11" x14ac:dyDescent="0.2">
      <c r="B107" s="101">
        <v>44013</v>
      </c>
      <c r="C107" s="100" t="e">
        <v>#N/A</v>
      </c>
      <c r="D107" s="104">
        <v>2.4373330000000002</v>
      </c>
      <c r="E107" s="104">
        <v>2.3612000000000002</v>
      </c>
      <c r="F107" s="105">
        <v>0.24647279999999999</v>
      </c>
      <c r="G107" s="106">
        <v>183</v>
      </c>
      <c r="H107" s="51">
        <f t="shared" si="2"/>
        <v>1.5644064115831233</v>
      </c>
      <c r="I107" s="51">
        <f t="shared" si="3"/>
        <v>3.5638216506400222</v>
      </c>
      <c r="J107" s="51">
        <f t="shared" si="4"/>
        <v>1.5644064114319933</v>
      </c>
      <c r="K107" s="51">
        <f t="shared" si="5"/>
        <v>3.5638216509843064</v>
      </c>
    </row>
    <row r="108" spans="2:11" x14ac:dyDescent="0.2">
      <c r="B108" s="101">
        <v>44044</v>
      </c>
      <c r="C108" s="100" t="e">
        <v>#N/A</v>
      </c>
      <c r="D108" s="104">
        <v>2.4327299999999998</v>
      </c>
      <c r="E108" s="104">
        <v>2.3685999999999998</v>
      </c>
      <c r="F108" s="105">
        <v>0.23693339999999999</v>
      </c>
      <c r="G108" s="106">
        <v>205</v>
      </c>
      <c r="H108" s="51">
        <f t="shared" si="2"/>
        <v>1.5580830930454661</v>
      </c>
      <c r="I108" s="51">
        <f t="shared" si="3"/>
        <v>3.6007488849866407</v>
      </c>
      <c r="J108" s="51">
        <f t="shared" si="4"/>
        <v>1.5580830928923219</v>
      </c>
      <c r="K108" s="51">
        <f t="shared" si="5"/>
        <v>3.6007488853405589</v>
      </c>
    </row>
    <row r="109" spans="2:11" x14ac:dyDescent="0.2">
      <c r="B109" s="101">
        <v>44075</v>
      </c>
      <c r="C109" s="100" t="e">
        <v>#N/A</v>
      </c>
      <c r="D109" s="104">
        <v>2.3999980000000001</v>
      </c>
      <c r="E109" s="104">
        <v>2.3546</v>
      </c>
      <c r="F109" s="105">
        <v>0.23355610000000002</v>
      </c>
      <c r="G109" s="106">
        <v>226</v>
      </c>
      <c r="H109" s="51">
        <f t="shared" si="2"/>
        <v>1.5263308472444264</v>
      </c>
      <c r="I109" s="51">
        <f t="shared" si="3"/>
        <v>3.6323325116629595</v>
      </c>
      <c r="J109" s="51">
        <f t="shared" si="4"/>
        <v>1.5263308470891515</v>
      </c>
      <c r="K109" s="51">
        <f t="shared" si="5"/>
        <v>3.6323325120324794</v>
      </c>
    </row>
    <row r="110" spans="2:11" x14ac:dyDescent="0.2">
      <c r="B110" s="101">
        <v>44105</v>
      </c>
      <c r="C110" s="100" t="e">
        <v>#N/A</v>
      </c>
      <c r="D110" s="104">
        <v>2.424817</v>
      </c>
      <c r="E110" s="104">
        <v>2.3822000000000001</v>
      </c>
      <c r="F110" s="105">
        <v>0.23140002499999998</v>
      </c>
      <c r="G110" s="106">
        <v>247</v>
      </c>
      <c r="H110" s="51">
        <f t="shared" si="2"/>
        <v>1.520456502189822</v>
      </c>
      <c r="I110" s="51">
        <f t="shared" si="3"/>
        <v>3.7323506669390523</v>
      </c>
      <c r="J110" s="51">
        <f t="shared" si="4"/>
        <v>1.5204565020296106</v>
      </c>
      <c r="K110" s="51">
        <f t="shared" si="5"/>
        <v>3.7323506673323319</v>
      </c>
    </row>
    <row r="111" spans="2:11" x14ac:dyDescent="0.2">
      <c r="B111" s="101">
        <v>44136</v>
      </c>
      <c r="C111" s="100" t="e">
        <v>#N/A</v>
      </c>
      <c r="D111" s="104">
        <v>2.5514250000000001</v>
      </c>
      <c r="E111" s="104">
        <v>2.4500000000000002</v>
      </c>
      <c r="F111" s="105">
        <v>0.23584520666666667</v>
      </c>
      <c r="G111" s="106">
        <v>269</v>
      </c>
      <c r="H111" s="51">
        <f t="shared" si="2"/>
        <v>1.5196843583743167</v>
      </c>
      <c r="I111" s="51">
        <f t="shared" si="3"/>
        <v>3.9498333762026605</v>
      </c>
      <c r="J111" s="51">
        <f t="shared" si="4"/>
        <v>1.5196843582039974</v>
      </c>
      <c r="K111" s="51">
        <f t="shared" si="5"/>
        <v>3.9498333766453393</v>
      </c>
    </row>
    <row r="112" spans="2:11" x14ac:dyDescent="0.2">
      <c r="B112" s="107">
        <v>44166</v>
      </c>
      <c r="C112" s="100" t="e">
        <v>#N/A</v>
      </c>
      <c r="D112" s="108">
        <v>2.6487020000000001</v>
      </c>
      <c r="E112" s="108">
        <v>2.6158000000000001</v>
      </c>
      <c r="F112" s="109">
        <v>0.24010094642857141</v>
      </c>
      <c r="G112" s="76">
        <v>289</v>
      </c>
      <c r="H112" s="53">
        <f t="shared" si="2"/>
        <v>1.5803025342682822</v>
      </c>
      <c r="I112" s="53">
        <f t="shared" si="3"/>
        <v>4.3298099519711259</v>
      </c>
      <c r="J112" s="51">
        <f t="shared" si="4"/>
        <v>1.5803025340813908</v>
      </c>
      <c r="K112" s="51">
        <f t="shared" si="5"/>
        <v>4.329809952483183</v>
      </c>
    </row>
    <row r="113" spans="2:13" x14ac:dyDescent="0.2">
      <c r="B113" s="32" t="s">
        <v>551</v>
      </c>
    </row>
    <row r="114" spans="2:13" ht="12.75" customHeight="1" x14ac:dyDescent="0.2">
      <c r="B114" s="573" t="s">
        <v>549</v>
      </c>
      <c r="C114" s="573"/>
      <c r="D114" s="573"/>
      <c r="E114" s="573"/>
      <c r="F114" s="573"/>
      <c r="G114" s="573"/>
      <c r="H114" s="573"/>
      <c r="I114" s="573"/>
      <c r="J114" s="573"/>
      <c r="K114" s="573"/>
      <c r="L114" s="573"/>
      <c r="M114" s="573"/>
    </row>
    <row r="115" spans="2:13" x14ac:dyDescent="0.2">
      <c r="B115" s="573"/>
      <c r="C115" s="573"/>
      <c r="D115" s="573"/>
      <c r="E115" s="573"/>
      <c r="F115" s="573"/>
      <c r="G115" s="573"/>
      <c r="H115" s="573"/>
      <c r="I115" s="573"/>
      <c r="J115" s="573"/>
      <c r="K115" s="573"/>
      <c r="L115" s="573"/>
      <c r="M115" s="573"/>
    </row>
    <row r="116" spans="2:13" x14ac:dyDescent="0.2">
      <c r="B116" s="373"/>
      <c r="C116" s="373"/>
      <c r="D116" s="373"/>
      <c r="E116" s="373"/>
      <c r="F116" s="373"/>
      <c r="G116" s="373"/>
      <c r="H116" s="373"/>
      <c r="I116" s="373"/>
      <c r="J116" s="373"/>
      <c r="K116" s="373"/>
      <c r="L116" s="373"/>
      <c r="M116" s="373"/>
    </row>
    <row r="121" spans="2:13" ht="15.75" x14ac:dyDescent="0.25">
      <c r="B121" s="54" t="s">
        <v>60</v>
      </c>
    </row>
    <row r="132" spans="2:2" x14ac:dyDescent="0.2">
      <c r="B132" s="57"/>
    </row>
    <row r="133" spans="2:2" x14ac:dyDescent="0.2">
      <c r="B133" t="str">
        <f>(100*$H$25)&amp;"% NYMEX futures upper confidence interval"</f>
        <v>95% NYMEX futures upper confidence interval</v>
      </c>
    </row>
    <row r="134" spans="2:2" x14ac:dyDescent="0.2">
      <c r="B134" t="str">
        <f>(100*$H$25)&amp;"% NYMEX futures lower confidence interval"</f>
        <v>95% NYMEX futures lower confidence interval</v>
      </c>
    </row>
  </sheetData>
  <mergeCells count="5">
    <mergeCell ref="H25:I25"/>
    <mergeCell ref="H27:I27"/>
    <mergeCell ref="J26:K26"/>
    <mergeCell ref="J27:K27"/>
    <mergeCell ref="B114:M115"/>
  </mergeCells>
  <phoneticPr fontId="26" type="noConversion"/>
  <conditionalFormatting sqref="C77:K112">
    <cfRule type="expression" dxfId="117" priority="10" stopIfTrue="1">
      <formula>ISNA(C77)</formula>
    </cfRule>
  </conditionalFormatting>
  <conditionalFormatting sqref="C77:G112">
    <cfRule type="expression" dxfId="116" priority="9" stopIfTrue="1">
      <formula>ISNA(C77)</formula>
    </cfRule>
  </conditionalFormatting>
  <conditionalFormatting sqref="H77:I77">
    <cfRule type="expression" dxfId="115" priority="8" stopIfTrue="1">
      <formula>ISNA(H77)</formula>
    </cfRule>
  </conditionalFormatting>
  <conditionalFormatting sqref="E41:I52">
    <cfRule type="expression" dxfId="114" priority="5" stopIfTrue="1">
      <formula>ISNA(E41)</formula>
    </cfRule>
  </conditionalFormatting>
  <conditionalFormatting sqref="C30:C76">
    <cfRule type="expression" dxfId="113" priority="1" stopIfTrue="1">
      <formula>ISNA(C30)</formula>
    </cfRule>
  </conditionalFormatting>
  <conditionalFormatting sqref="C29:I29 E30:I40">
    <cfRule type="expression" dxfId="112" priority="7" stopIfTrue="1">
      <formula>ISNA(C29)</formula>
    </cfRule>
  </conditionalFormatting>
  <conditionalFormatting sqref="C29">
    <cfRule type="expression" dxfId="111" priority="6" stopIfTrue="1">
      <formula>ISNA(C29)</formula>
    </cfRule>
  </conditionalFormatting>
  <conditionalFormatting sqref="E65:I76">
    <cfRule type="expression" dxfId="110" priority="3" stopIfTrue="1">
      <formula>ISNA(E65)</formula>
    </cfRule>
  </conditionalFormatting>
  <conditionalFormatting sqref="E53:I64">
    <cfRule type="expression" dxfId="109" priority="4" stopIfTrue="1">
      <formula>ISNA(E53)</formula>
    </cfRule>
  </conditionalFormatting>
  <conditionalFormatting sqref="C30:D76">
    <cfRule type="expression" dxfId="108" priority="2" stopIfTrue="1">
      <formula>ISNA(C30)</formula>
    </cfRule>
  </conditionalFormatting>
  <dataValidations disablePrompts="1" count="1">
    <dataValidation type="decimal" errorStyle="information" operator="lessThan" allowBlank="1" showInputMessage="1" showErrorMessage="1" errorTitle="Invalid entry" error="Value must be less than 100%" sqref="J26:K26 H25:I25">
      <formula1>1</formula1>
    </dataValidation>
  </dataValidations>
  <hyperlinks>
    <hyperlink ref="A3" location="Contents!A1" display="Return to Contents"/>
  </hyperlinks>
  <pageMargins left="0.75" right="0.75" top="1" bottom="1" header="0.5" footer="0.5"/>
  <pageSetup scale="46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2:AC131"/>
  <sheetViews>
    <sheetView workbookViewId="0"/>
  </sheetViews>
  <sheetFormatPr defaultRowHeight="15" x14ac:dyDescent="0.25"/>
  <cols>
    <col min="1" max="1" width="7.140625" style="131" customWidth="1"/>
    <col min="2" max="2" width="9.140625" style="131"/>
    <col min="3" max="3" width="14.7109375" style="131" customWidth="1"/>
    <col min="4" max="14" width="9.140625" style="131"/>
    <col min="15" max="16" width="9.140625" style="133"/>
    <col min="17" max="17" width="25.85546875" style="131" customWidth="1"/>
    <col min="18" max="18" width="10.5703125" style="131" customWidth="1"/>
    <col min="19" max="27" width="9.140625" style="131"/>
    <col min="28" max="29" width="9.140625" style="133"/>
    <col min="30" max="16384" width="9.140625" style="131"/>
  </cols>
  <sheetData>
    <row r="2" spans="1:18" ht="15.75" x14ac:dyDescent="0.25">
      <c r="A2" s="44" t="s">
        <v>550</v>
      </c>
    </row>
    <row r="3" spans="1:18" x14ac:dyDescent="0.25">
      <c r="A3" s="22" t="s">
        <v>16</v>
      </c>
      <c r="R3" s="137"/>
    </row>
    <row r="4" spans="1:18" x14ac:dyDescent="0.25">
      <c r="A4" s="326"/>
      <c r="B4" s="327"/>
      <c r="C4" s="327"/>
      <c r="D4" s="327"/>
      <c r="E4" s="327"/>
      <c r="F4" s="327"/>
      <c r="G4" s="327"/>
      <c r="H4" s="327"/>
      <c r="I4" s="327"/>
      <c r="J4" s="327"/>
      <c r="R4" s="137"/>
    </row>
    <row r="5" spans="1:18" x14ac:dyDescent="0.25">
      <c r="A5" s="328"/>
      <c r="B5" s="327"/>
      <c r="C5" s="327"/>
      <c r="D5" s="327"/>
      <c r="E5" s="327"/>
      <c r="F5" s="327"/>
      <c r="G5" s="327"/>
      <c r="H5" s="327"/>
      <c r="I5" s="327"/>
      <c r="J5" s="327"/>
      <c r="Q5" s="180" t="s">
        <v>361</v>
      </c>
      <c r="R5" s="181"/>
    </row>
    <row r="6" spans="1:18" x14ac:dyDescent="0.25">
      <c r="A6" s="327"/>
      <c r="B6" s="327"/>
      <c r="C6" s="327"/>
      <c r="D6" s="327"/>
      <c r="E6" s="327"/>
      <c r="F6" s="327"/>
      <c r="G6" s="327"/>
      <c r="H6" s="327"/>
      <c r="I6" s="327"/>
      <c r="J6" s="327"/>
      <c r="Q6" s="458" t="s">
        <v>405</v>
      </c>
      <c r="R6" s="459" t="s">
        <v>290</v>
      </c>
    </row>
    <row r="7" spans="1:18" x14ac:dyDescent="0.25">
      <c r="A7" s="327"/>
      <c r="B7" s="327"/>
      <c r="C7" s="327"/>
      <c r="D7" s="327"/>
      <c r="E7" s="327"/>
      <c r="F7" s="327"/>
      <c r="G7" s="327"/>
      <c r="H7" s="327"/>
      <c r="I7" s="327"/>
      <c r="J7" s="327"/>
      <c r="Q7" s="460" t="s">
        <v>406</v>
      </c>
      <c r="R7" s="461" t="s">
        <v>292</v>
      </c>
    </row>
    <row r="8" spans="1:18" x14ac:dyDescent="0.25">
      <c r="A8" s="327"/>
      <c r="B8" s="327"/>
      <c r="C8" s="327"/>
      <c r="D8" s="327"/>
      <c r="E8" s="327"/>
      <c r="F8" s="327"/>
      <c r="G8" s="327"/>
      <c r="H8" s="327"/>
      <c r="I8" s="327"/>
      <c r="J8" s="327"/>
    </row>
    <row r="9" spans="1:18" x14ac:dyDescent="0.25">
      <c r="A9" s="327"/>
      <c r="B9" s="327"/>
      <c r="C9" s="327"/>
      <c r="D9" s="327"/>
      <c r="E9" s="327"/>
      <c r="F9" s="327"/>
      <c r="G9" s="327"/>
      <c r="H9" s="327"/>
      <c r="I9" s="327"/>
      <c r="J9" s="327"/>
    </row>
    <row r="10" spans="1:18" x14ac:dyDescent="0.25">
      <c r="A10" s="327"/>
      <c r="B10" s="327"/>
      <c r="C10" s="327"/>
      <c r="D10" s="327"/>
      <c r="E10" s="327"/>
      <c r="F10" s="327"/>
      <c r="G10" s="327"/>
      <c r="H10" s="327"/>
      <c r="I10" s="327"/>
      <c r="J10" s="327"/>
    </row>
    <row r="11" spans="1:18" x14ac:dyDescent="0.25">
      <c r="A11" s="327"/>
      <c r="B11" s="327"/>
      <c r="C11" s="327"/>
      <c r="D11" s="327"/>
      <c r="E11" s="327"/>
      <c r="F11" s="327"/>
      <c r="G11" s="327"/>
      <c r="H11" s="327"/>
      <c r="I11" s="327"/>
      <c r="J11" s="327"/>
    </row>
    <row r="12" spans="1:18" x14ac:dyDescent="0.25">
      <c r="A12" s="327"/>
      <c r="B12" s="327"/>
      <c r="C12" s="327"/>
      <c r="D12" s="327"/>
      <c r="E12" s="327"/>
      <c r="F12" s="327"/>
      <c r="G12" s="327"/>
      <c r="H12" s="327"/>
      <c r="I12" s="327"/>
      <c r="J12" s="327"/>
    </row>
    <row r="13" spans="1:18" x14ac:dyDescent="0.25">
      <c r="A13" s="327"/>
      <c r="B13" s="327"/>
      <c r="C13" s="327"/>
      <c r="D13" s="327"/>
      <c r="E13" s="327"/>
      <c r="F13" s="327"/>
      <c r="G13" s="327"/>
      <c r="H13" s="327"/>
      <c r="I13" s="327"/>
      <c r="J13" s="327"/>
    </row>
    <row r="14" spans="1:18" x14ac:dyDescent="0.25">
      <c r="A14" s="327"/>
      <c r="B14" s="327"/>
      <c r="C14" s="327"/>
      <c r="D14" s="327"/>
      <c r="E14" s="327"/>
      <c r="F14" s="327"/>
      <c r="G14" s="327"/>
      <c r="H14" s="327"/>
      <c r="I14" s="327"/>
      <c r="J14" s="327"/>
    </row>
    <row r="15" spans="1:18" x14ac:dyDescent="0.25">
      <c r="A15" s="327"/>
      <c r="B15" s="327"/>
      <c r="C15" s="327"/>
      <c r="D15" s="327"/>
      <c r="E15" s="327"/>
      <c r="F15" s="327"/>
      <c r="G15" s="327"/>
      <c r="H15" s="327"/>
      <c r="I15" s="327"/>
      <c r="J15" s="327"/>
    </row>
    <row r="16" spans="1:18" x14ac:dyDescent="0.25">
      <c r="A16" s="327"/>
      <c r="B16" s="327"/>
      <c r="C16" s="327"/>
      <c r="D16" s="327"/>
      <c r="E16" s="327"/>
      <c r="F16" s="327"/>
      <c r="G16" s="327"/>
      <c r="H16" s="327"/>
      <c r="I16" s="327"/>
      <c r="J16" s="327"/>
    </row>
    <row r="17" spans="1:29" x14ac:dyDescent="0.25">
      <c r="A17" s="327"/>
      <c r="B17" s="327"/>
      <c r="C17" s="327"/>
      <c r="D17" s="327"/>
      <c r="E17" s="327"/>
      <c r="F17" s="327"/>
      <c r="G17" s="327"/>
      <c r="H17" s="327"/>
      <c r="I17" s="327"/>
      <c r="J17" s="327"/>
    </row>
    <row r="18" spans="1:29" x14ac:dyDescent="0.25">
      <c r="A18" s="327"/>
      <c r="B18" s="327"/>
      <c r="C18" s="327"/>
      <c r="D18" s="327"/>
      <c r="E18" s="327"/>
      <c r="F18" s="327"/>
      <c r="G18" s="327"/>
      <c r="H18" s="327"/>
      <c r="I18" s="327"/>
      <c r="J18" s="327"/>
    </row>
    <row r="19" spans="1:29" x14ac:dyDescent="0.25">
      <c r="A19" s="327"/>
      <c r="B19" s="327"/>
      <c r="C19" s="327"/>
      <c r="D19" s="327"/>
      <c r="E19" s="327"/>
      <c r="F19" s="327"/>
      <c r="G19" s="327"/>
      <c r="H19" s="327"/>
      <c r="I19" s="327"/>
      <c r="J19" s="327"/>
    </row>
    <row r="20" spans="1:29" x14ac:dyDescent="0.25">
      <c r="A20" s="327"/>
      <c r="B20" s="327"/>
      <c r="C20" s="327"/>
      <c r="D20" s="327"/>
      <c r="E20" s="327"/>
      <c r="F20" s="327"/>
      <c r="G20" s="327"/>
      <c r="H20" s="327"/>
      <c r="I20" s="327"/>
      <c r="J20" s="327"/>
    </row>
    <row r="21" spans="1:29" x14ac:dyDescent="0.25">
      <c r="A21" s="327"/>
      <c r="B21" s="327"/>
      <c r="C21" s="327"/>
      <c r="D21" s="327"/>
      <c r="E21" s="327"/>
      <c r="F21" s="327"/>
      <c r="G21" s="327"/>
      <c r="H21" s="327"/>
      <c r="I21" s="327"/>
      <c r="J21" s="327"/>
    </row>
    <row r="22" spans="1:29" x14ac:dyDescent="0.25">
      <c r="A22" s="327"/>
      <c r="B22" s="327"/>
      <c r="C22" s="327"/>
      <c r="D22" s="327"/>
      <c r="E22" s="327"/>
      <c r="F22" s="327"/>
      <c r="G22" s="327"/>
      <c r="H22" s="327"/>
      <c r="I22" s="327"/>
      <c r="J22" s="327"/>
    </row>
    <row r="23" spans="1:29" x14ac:dyDescent="0.25">
      <c r="A23" s="327"/>
      <c r="B23" s="327"/>
      <c r="C23" s="327"/>
      <c r="D23" s="327"/>
      <c r="E23" s="327"/>
      <c r="F23" s="327"/>
      <c r="G23" s="327"/>
      <c r="H23" s="327"/>
      <c r="I23" s="327"/>
      <c r="J23" s="327"/>
    </row>
    <row r="24" spans="1:29" x14ac:dyDescent="0.25">
      <c r="B24"/>
      <c r="C24"/>
      <c r="D24" s="574"/>
      <c r="E24" s="574"/>
      <c r="F24" s="574"/>
      <c r="G24" s="574"/>
      <c r="H24" s="574"/>
      <c r="I24" s="32"/>
      <c r="J24" s="574"/>
      <c r="K24" s="574"/>
      <c r="L24" s="574"/>
      <c r="M24" s="574"/>
    </row>
    <row r="25" spans="1:29" s="393" customFormat="1" x14ac:dyDescent="0.25">
      <c r="D25" s="438" t="s">
        <v>523</v>
      </c>
      <c r="E25" s="438" t="s">
        <v>293</v>
      </c>
      <c r="F25" s="468" t="s">
        <v>524</v>
      </c>
      <c r="G25" s="468" t="s">
        <v>480</v>
      </c>
      <c r="H25" s="438"/>
      <c r="I25" s="439" t="s">
        <v>521</v>
      </c>
      <c r="J25" s="438" t="s">
        <v>239</v>
      </c>
      <c r="K25" s="468" t="s">
        <v>522</v>
      </c>
      <c r="L25" s="468" t="s">
        <v>480</v>
      </c>
      <c r="O25" s="457"/>
      <c r="P25" s="457"/>
      <c r="AB25" s="457"/>
      <c r="AC25" s="457"/>
    </row>
    <row r="26" spans="1:29" x14ac:dyDescent="0.25">
      <c r="B26" s="131">
        <f t="shared" ref="B26:B73" si="0">YEAR(C26)</f>
        <v>2015</v>
      </c>
      <c r="C26" s="134">
        <v>42005</v>
      </c>
      <c r="D26" s="135">
        <v>9.5</v>
      </c>
      <c r="E26" s="141" t="e">
        <v>#N/A</v>
      </c>
      <c r="F26" s="140"/>
      <c r="G26" s="541">
        <v>9.5</v>
      </c>
      <c r="H26" s="138"/>
      <c r="I26" s="135">
        <v>3.1077720000000002</v>
      </c>
      <c r="J26" s="141" t="e">
        <v>#N/A</v>
      </c>
      <c r="K26" s="140"/>
      <c r="L26" s="140">
        <v>3.1077720000000002</v>
      </c>
      <c r="M26" s="140"/>
    </row>
    <row r="27" spans="1:29" x14ac:dyDescent="0.25">
      <c r="B27" s="131">
        <f t="shared" si="0"/>
        <v>2015</v>
      </c>
      <c r="C27" s="134">
        <v>42036</v>
      </c>
      <c r="D27" s="135">
        <v>9.08</v>
      </c>
      <c r="E27" s="141" t="e">
        <v>#N/A</v>
      </c>
      <c r="F27" s="149">
        <f t="shared" ref="F27:F36" si="1">AVERAGEIF($B$26:$B$97,B27,$G$26:$G$97)</f>
        <v>12.295000000000002</v>
      </c>
      <c r="G27" s="140">
        <v>9.08</v>
      </c>
      <c r="H27" s="138"/>
      <c r="I27" s="135">
        <v>2.9821740000000001</v>
      </c>
      <c r="J27" s="141" t="e">
        <v>#N/A</v>
      </c>
      <c r="K27" s="149">
        <f t="shared" ref="K27:K36" si="2">AVERAGEIF($B$26:$B$97,B27,$L$26:$L$97)</f>
        <v>2.7314104999999995</v>
      </c>
      <c r="L27" s="140">
        <v>2.9821740000000001</v>
      </c>
      <c r="M27" s="138"/>
    </row>
    <row r="28" spans="1:29" x14ac:dyDescent="0.25">
      <c r="B28" s="131">
        <f t="shared" si="0"/>
        <v>2015</v>
      </c>
      <c r="C28" s="134">
        <v>42064</v>
      </c>
      <c r="D28" s="135">
        <v>9.2799999999999994</v>
      </c>
      <c r="E28" s="141" t="e">
        <v>#N/A</v>
      </c>
      <c r="F28" s="149">
        <f t="shared" si="1"/>
        <v>12.295000000000002</v>
      </c>
      <c r="G28" s="140">
        <v>9.2799999999999994</v>
      </c>
      <c r="H28" s="138"/>
      <c r="I28" s="135">
        <v>2.9385780000000001</v>
      </c>
      <c r="J28" s="141" t="e">
        <v>#N/A</v>
      </c>
      <c r="K28" s="149">
        <f t="shared" si="2"/>
        <v>2.7314104999999995</v>
      </c>
      <c r="L28" s="140">
        <v>2.9385780000000001</v>
      </c>
      <c r="M28" s="138"/>
    </row>
    <row r="29" spans="1:29" x14ac:dyDescent="0.25">
      <c r="B29" s="131">
        <f t="shared" si="0"/>
        <v>2015</v>
      </c>
      <c r="C29" s="134">
        <v>42095</v>
      </c>
      <c r="D29" s="135">
        <v>10.43</v>
      </c>
      <c r="E29" s="141" t="e">
        <v>#N/A</v>
      </c>
      <c r="F29" s="149">
        <f t="shared" si="1"/>
        <v>12.295000000000002</v>
      </c>
      <c r="G29" s="140">
        <v>10.43</v>
      </c>
      <c r="H29" s="138"/>
      <c r="I29" s="135">
        <v>2.7091799999999999</v>
      </c>
      <c r="J29" s="141" t="e">
        <v>#N/A</v>
      </c>
      <c r="K29" s="140">
        <f t="shared" si="2"/>
        <v>2.7314104999999995</v>
      </c>
      <c r="L29" s="140">
        <v>2.7091799999999999</v>
      </c>
      <c r="M29" s="138"/>
    </row>
    <row r="30" spans="1:29" x14ac:dyDescent="0.25">
      <c r="B30" s="131">
        <f t="shared" si="0"/>
        <v>2015</v>
      </c>
      <c r="C30" s="134">
        <v>42125</v>
      </c>
      <c r="D30" s="135">
        <v>12.73</v>
      </c>
      <c r="E30" s="141" t="e">
        <v>#N/A</v>
      </c>
      <c r="F30" s="149">
        <f t="shared" si="1"/>
        <v>12.295000000000002</v>
      </c>
      <c r="G30" s="140">
        <v>12.73</v>
      </c>
      <c r="H30" s="138"/>
      <c r="I30" s="135">
        <v>2.9572620000000001</v>
      </c>
      <c r="J30" s="141" t="e">
        <v>#N/A</v>
      </c>
      <c r="K30" s="140">
        <f t="shared" si="2"/>
        <v>2.7314104999999995</v>
      </c>
      <c r="L30" s="140">
        <v>2.9572620000000001</v>
      </c>
      <c r="M30" s="138"/>
    </row>
    <row r="31" spans="1:29" x14ac:dyDescent="0.25">
      <c r="B31" s="131">
        <f t="shared" si="0"/>
        <v>2015</v>
      </c>
      <c r="C31" s="134">
        <v>42156</v>
      </c>
      <c r="D31" s="135">
        <v>15.07</v>
      </c>
      <c r="E31" s="141" t="e">
        <v>#N/A</v>
      </c>
      <c r="F31" s="149">
        <f t="shared" si="1"/>
        <v>12.295000000000002</v>
      </c>
      <c r="G31" s="140">
        <v>15.07</v>
      </c>
      <c r="H31" s="138"/>
      <c r="I31" s="135">
        <v>2.8897919999999999</v>
      </c>
      <c r="J31" s="141" t="e">
        <v>#N/A</v>
      </c>
      <c r="K31" s="140">
        <f t="shared" si="2"/>
        <v>2.7314104999999995</v>
      </c>
      <c r="L31" s="140">
        <v>2.8897919999999999</v>
      </c>
      <c r="M31" s="138"/>
    </row>
    <row r="32" spans="1:29" x14ac:dyDescent="0.25">
      <c r="B32" s="131">
        <f t="shared" si="0"/>
        <v>2015</v>
      </c>
      <c r="C32" s="134">
        <v>42186</v>
      </c>
      <c r="D32" s="135">
        <v>16.28</v>
      </c>
      <c r="E32" s="141" t="e">
        <v>#N/A</v>
      </c>
      <c r="F32" s="149">
        <f t="shared" si="1"/>
        <v>12.295000000000002</v>
      </c>
      <c r="G32" s="140">
        <v>16.28</v>
      </c>
      <c r="H32" s="138"/>
      <c r="I32" s="135">
        <v>2.946882</v>
      </c>
      <c r="J32" s="141" t="e">
        <v>#N/A</v>
      </c>
      <c r="K32" s="140">
        <f t="shared" si="2"/>
        <v>2.7314104999999995</v>
      </c>
      <c r="L32" s="140">
        <v>2.946882</v>
      </c>
      <c r="M32" s="138"/>
    </row>
    <row r="33" spans="2:13" x14ac:dyDescent="0.25">
      <c r="B33" s="131">
        <f t="shared" si="0"/>
        <v>2015</v>
      </c>
      <c r="C33" s="134">
        <v>42217</v>
      </c>
      <c r="D33" s="135">
        <v>16.88</v>
      </c>
      <c r="E33" s="141" t="e">
        <v>#N/A</v>
      </c>
      <c r="F33" s="149">
        <f t="shared" si="1"/>
        <v>12.295000000000002</v>
      </c>
      <c r="G33" s="140">
        <v>16.88</v>
      </c>
      <c r="H33" s="138"/>
      <c r="I33" s="135">
        <v>2.8794119999999999</v>
      </c>
      <c r="J33" s="141" t="e">
        <v>#N/A</v>
      </c>
      <c r="K33" s="140">
        <f t="shared" si="2"/>
        <v>2.7314104999999995</v>
      </c>
      <c r="L33" s="140">
        <v>2.8794119999999999</v>
      </c>
      <c r="M33" s="138"/>
    </row>
    <row r="34" spans="2:13" x14ac:dyDescent="0.25">
      <c r="B34" s="131">
        <f t="shared" si="0"/>
        <v>2015</v>
      </c>
      <c r="C34" s="134">
        <v>42248</v>
      </c>
      <c r="D34" s="135">
        <v>16.399999999999999</v>
      </c>
      <c r="E34" s="141" t="e">
        <v>#N/A</v>
      </c>
      <c r="F34" s="149">
        <f t="shared" si="1"/>
        <v>12.295000000000002</v>
      </c>
      <c r="G34" s="140">
        <v>16.399999999999999</v>
      </c>
      <c r="H34" s="138"/>
      <c r="I34" s="135">
        <v>2.7610800000000002</v>
      </c>
      <c r="J34" s="141" t="e">
        <v>#N/A</v>
      </c>
      <c r="K34" s="140">
        <f t="shared" si="2"/>
        <v>2.7314104999999995</v>
      </c>
      <c r="L34" s="140">
        <v>2.7610800000000002</v>
      </c>
      <c r="M34" s="138"/>
    </row>
    <row r="35" spans="2:13" x14ac:dyDescent="0.25">
      <c r="B35" s="131">
        <f t="shared" si="0"/>
        <v>2015</v>
      </c>
      <c r="C35" s="134">
        <v>42278</v>
      </c>
      <c r="D35" s="135">
        <v>12.6</v>
      </c>
      <c r="E35" s="141" t="e">
        <v>#N/A</v>
      </c>
      <c r="F35" s="149">
        <f t="shared" si="1"/>
        <v>12.295000000000002</v>
      </c>
      <c r="G35" s="140">
        <v>12.6</v>
      </c>
      <c r="H35" s="138"/>
      <c r="I35" s="135">
        <v>2.4299580000000001</v>
      </c>
      <c r="J35" s="141" t="e">
        <v>#N/A</v>
      </c>
      <c r="K35" s="140">
        <f t="shared" si="2"/>
        <v>2.7314104999999995</v>
      </c>
      <c r="L35" s="140">
        <v>2.4299580000000001</v>
      </c>
      <c r="M35" s="138"/>
    </row>
    <row r="36" spans="2:13" x14ac:dyDescent="0.25">
      <c r="B36" s="131">
        <f t="shared" si="0"/>
        <v>2015</v>
      </c>
      <c r="C36" s="134">
        <v>42309</v>
      </c>
      <c r="D36" s="135">
        <v>10.02</v>
      </c>
      <c r="E36" s="141" t="e">
        <v>#N/A</v>
      </c>
      <c r="F36" s="149">
        <f t="shared" si="1"/>
        <v>12.295000000000002</v>
      </c>
      <c r="G36" s="140">
        <v>10.02</v>
      </c>
      <c r="H36" s="138"/>
      <c r="I36" s="135">
        <v>2.1725340000000002</v>
      </c>
      <c r="J36" s="141" t="e">
        <v>#N/A</v>
      </c>
      <c r="K36" s="149">
        <f t="shared" si="2"/>
        <v>2.7314104999999995</v>
      </c>
      <c r="L36" s="140">
        <v>2.1725340000000002</v>
      </c>
      <c r="M36" s="138"/>
    </row>
    <row r="37" spans="2:13" x14ac:dyDescent="0.25">
      <c r="B37" s="131">
        <f t="shared" si="0"/>
        <v>2015</v>
      </c>
      <c r="C37" s="134">
        <v>42339</v>
      </c>
      <c r="D37" s="135">
        <v>9.27</v>
      </c>
      <c r="E37" s="141" t="e">
        <v>#N/A</v>
      </c>
      <c r="F37" s="140"/>
      <c r="G37" s="140">
        <v>9.27</v>
      </c>
      <c r="H37" s="138"/>
      <c r="I37" s="135">
        <v>2.0023019999999998</v>
      </c>
      <c r="J37" s="141" t="e">
        <v>#N/A</v>
      </c>
      <c r="K37" s="140"/>
      <c r="L37" s="140">
        <v>2.0023019999999998</v>
      </c>
      <c r="M37" s="138"/>
    </row>
    <row r="38" spans="2:13" x14ac:dyDescent="0.25">
      <c r="B38" s="131">
        <f t="shared" si="0"/>
        <v>2016</v>
      </c>
      <c r="C38" s="134">
        <v>42370</v>
      </c>
      <c r="D38" s="135">
        <v>8.2799999999999994</v>
      </c>
      <c r="E38" s="141" t="e">
        <v>#N/A</v>
      </c>
      <c r="F38" s="140"/>
      <c r="G38" s="140">
        <v>8.2799999999999994</v>
      </c>
      <c r="H38" s="138"/>
      <c r="I38" s="135">
        <v>2.3720370000000002</v>
      </c>
      <c r="J38" s="141" t="e">
        <v>#N/A</v>
      </c>
      <c r="K38" s="140"/>
      <c r="L38" s="140">
        <v>2.3720370000000002</v>
      </c>
      <c r="M38" s="138"/>
    </row>
    <row r="39" spans="2:13" x14ac:dyDescent="0.25">
      <c r="B39" s="131">
        <f t="shared" si="0"/>
        <v>2016</v>
      </c>
      <c r="C39" s="134">
        <v>42401</v>
      </c>
      <c r="D39" s="135">
        <v>8.36</v>
      </c>
      <c r="E39" s="141" t="e">
        <v>#N/A</v>
      </c>
      <c r="F39" s="149">
        <f t="shared" ref="F39" si="3">AVERAGEIF($B$26:$B$97,B39,$G$26:$G$97)</f>
        <v>12.17</v>
      </c>
      <c r="G39" s="140">
        <v>8.36</v>
      </c>
      <c r="H39" s="138"/>
      <c r="I39" s="135">
        <v>2.0665710000000002</v>
      </c>
      <c r="J39" s="141" t="e">
        <v>#N/A</v>
      </c>
      <c r="K39" s="149">
        <f t="shared" ref="K39" si="4">AVERAGEIF($B$26:$B$97,B39,$L$26:$L$97)</f>
        <v>2.6129984166666667</v>
      </c>
      <c r="L39" s="140">
        <v>2.0665710000000002</v>
      </c>
      <c r="M39" s="138"/>
    </row>
    <row r="40" spans="2:13" x14ac:dyDescent="0.25">
      <c r="B40" s="131">
        <f t="shared" si="0"/>
        <v>2016</v>
      </c>
      <c r="C40" s="134">
        <v>42430</v>
      </c>
      <c r="D40" s="135">
        <v>9.19</v>
      </c>
      <c r="E40" s="141" t="e">
        <v>#N/A</v>
      </c>
      <c r="F40" s="140">
        <f t="shared" ref="F40:F48" si="5">AVERAGEIF($B$26:$B$97,B40,$G$26:$G$97)</f>
        <v>12.17</v>
      </c>
      <c r="G40" s="140">
        <v>9.19</v>
      </c>
      <c r="H40" s="138"/>
      <c r="I40" s="135">
        <v>1.7964310000000001</v>
      </c>
      <c r="J40" s="141" t="e">
        <v>#N/A</v>
      </c>
      <c r="K40" s="140">
        <f t="shared" ref="K40:K48" si="6">AVERAGEIF($B$26:$B$97,B40,$L$26:$L$97)</f>
        <v>2.6129984166666667</v>
      </c>
      <c r="L40" s="140">
        <v>1.7964310000000001</v>
      </c>
      <c r="M40" s="138"/>
    </row>
    <row r="41" spans="2:13" x14ac:dyDescent="0.25">
      <c r="B41" s="131">
        <f t="shared" si="0"/>
        <v>2016</v>
      </c>
      <c r="C41" s="134">
        <v>42461</v>
      </c>
      <c r="D41" s="135">
        <v>9.65</v>
      </c>
      <c r="E41" s="141" t="e">
        <v>#N/A</v>
      </c>
      <c r="F41" s="140">
        <f t="shared" si="5"/>
        <v>12.17</v>
      </c>
      <c r="G41" s="140">
        <v>9.65</v>
      </c>
      <c r="H41" s="138"/>
      <c r="I41" s="135">
        <v>1.991763</v>
      </c>
      <c r="J41" s="141" t="e">
        <v>#N/A</v>
      </c>
      <c r="K41" s="140">
        <f t="shared" si="6"/>
        <v>2.6129984166666667</v>
      </c>
      <c r="L41" s="140">
        <v>1.991763</v>
      </c>
      <c r="M41" s="138"/>
    </row>
    <row r="42" spans="2:13" x14ac:dyDescent="0.25">
      <c r="B42" s="131">
        <f t="shared" si="0"/>
        <v>2016</v>
      </c>
      <c r="C42" s="134">
        <v>42491</v>
      </c>
      <c r="D42" s="135">
        <v>11.62</v>
      </c>
      <c r="E42" s="141" t="e">
        <v>#N/A</v>
      </c>
      <c r="F42" s="140">
        <f t="shared" si="5"/>
        <v>12.17</v>
      </c>
      <c r="G42" s="140">
        <v>11.62</v>
      </c>
      <c r="H42" s="138"/>
      <c r="I42" s="135">
        <v>1.996958</v>
      </c>
      <c r="J42" s="141" t="e">
        <v>#N/A</v>
      </c>
      <c r="K42" s="140">
        <f t="shared" si="6"/>
        <v>2.6129984166666667</v>
      </c>
      <c r="L42" s="140">
        <v>1.996958</v>
      </c>
      <c r="M42" s="138"/>
    </row>
    <row r="43" spans="2:13" x14ac:dyDescent="0.25">
      <c r="B43" s="131">
        <f t="shared" si="0"/>
        <v>2016</v>
      </c>
      <c r="C43" s="134">
        <v>42522</v>
      </c>
      <c r="D43" s="135">
        <v>14.43</v>
      </c>
      <c r="E43" s="141" t="e">
        <v>#N/A</v>
      </c>
      <c r="F43" s="140">
        <f t="shared" si="5"/>
        <v>12.17</v>
      </c>
      <c r="G43" s="140">
        <v>14.43</v>
      </c>
      <c r="H43" s="138"/>
      <c r="I43" s="135">
        <v>2.6878929999999999</v>
      </c>
      <c r="J43" s="141" t="e">
        <v>#N/A</v>
      </c>
      <c r="K43" s="140">
        <f t="shared" si="6"/>
        <v>2.6129984166666667</v>
      </c>
      <c r="L43" s="140">
        <v>2.6878929999999999</v>
      </c>
      <c r="M43" s="138"/>
    </row>
    <row r="44" spans="2:13" x14ac:dyDescent="0.25">
      <c r="B44" s="131">
        <f t="shared" si="0"/>
        <v>2016</v>
      </c>
      <c r="C44" s="134">
        <v>42552</v>
      </c>
      <c r="D44" s="135">
        <v>16.559999999999999</v>
      </c>
      <c r="E44" s="141" t="e">
        <v>#N/A</v>
      </c>
      <c r="F44" s="140">
        <f t="shared" si="5"/>
        <v>12.17</v>
      </c>
      <c r="G44" s="140">
        <v>16.559999999999999</v>
      </c>
      <c r="H44" s="138"/>
      <c r="I44" s="135">
        <v>2.9320580000000001</v>
      </c>
      <c r="J44" s="141" t="e">
        <v>#N/A</v>
      </c>
      <c r="K44" s="140">
        <f t="shared" si="6"/>
        <v>2.6129984166666667</v>
      </c>
      <c r="L44" s="140">
        <v>2.9320580000000001</v>
      </c>
      <c r="M44" s="138"/>
    </row>
    <row r="45" spans="2:13" x14ac:dyDescent="0.25">
      <c r="B45" s="131">
        <f t="shared" si="0"/>
        <v>2016</v>
      </c>
      <c r="C45" s="134">
        <v>42583</v>
      </c>
      <c r="D45" s="135">
        <v>17.600000000000001</v>
      </c>
      <c r="E45" s="141" t="e">
        <v>#N/A</v>
      </c>
      <c r="F45" s="140">
        <f t="shared" si="5"/>
        <v>12.17</v>
      </c>
      <c r="G45" s="140">
        <v>17.600000000000001</v>
      </c>
      <c r="H45" s="138"/>
      <c r="I45" s="135">
        <v>2.9320580000000001</v>
      </c>
      <c r="J45" s="141" t="e">
        <v>#N/A</v>
      </c>
      <c r="K45" s="140">
        <f t="shared" si="6"/>
        <v>2.6129984166666667</v>
      </c>
      <c r="L45" s="140">
        <v>2.9320580000000001</v>
      </c>
      <c r="M45" s="138"/>
    </row>
    <row r="46" spans="2:13" x14ac:dyDescent="0.25">
      <c r="B46" s="131">
        <f t="shared" si="0"/>
        <v>2016</v>
      </c>
      <c r="C46" s="134">
        <v>42614</v>
      </c>
      <c r="D46" s="135">
        <v>16.78</v>
      </c>
      <c r="E46" s="141" t="e">
        <v>#N/A</v>
      </c>
      <c r="F46" s="140">
        <f t="shared" si="5"/>
        <v>12.17</v>
      </c>
      <c r="G46" s="140">
        <v>16.78</v>
      </c>
      <c r="H46" s="138"/>
      <c r="I46" s="135">
        <v>3.1086879999999999</v>
      </c>
      <c r="J46" s="141" t="e">
        <v>#N/A</v>
      </c>
      <c r="K46" s="140">
        <f t="shared" si="6"/>
        <v>2.6129984166666667</v>
      </c>
      <c r="L46" s="140">
        <v>3.1086879999999999</v>
      </c>
      <c r="M46" s="138"/>
    </row>
    <row r="47" spans="2:13" x14ac:dyDescent="0.25">
      <c r="B47" s="131">
        <f t="shared" si="0"/>
        <v>2016</v>
      </c>
      <c r="C47" s="134">
        <v>42644</v>
      </c>
      <c r="D47" s="135">
        <v>13.74</v>
      </c>
      <c r="E47" s="141" t="e">
        <v>#N/A</v>
      </c>
      <c r="F47" s="140">
        <f t="shared" si="5"/>
        <v>12.17</v>
      </c>
      <c r="G47" s="140">
        <v>13.74</v>
      </c>
      <c r="H47" s="138"/>
      <c r="I47" s="135">
        <v>3.0931030000000002</v>
      </c>
      <c r="J47" s="141" t="e">
        <v>#N/A</v>
      </c>
      <c r="K47" s="140">
        <f t="shared" si="6"/>
        <v>2.6129984166666667</v>
      </c>
      <c r="L47" s="140">
        <v>3.0931030000000002</v>
      </c>
      <c r="M47" s="138"/>
    </row>
    <row r="48" spans="2:13" x14ac:dyDescent="0.25">
      <c r="B48" s="131">
        <f t="shared" si="0"/>
        <v>2016</v>
      </c>
      <c r="C48" s="134">
        <v>42675</v>
      </c>
      <c r="D48" s="135">
        <v>10.77</v>
      </c>
      <c r="E48" s="141" t="e">
        <v>#N/A</v>
      </c>
      <c r="F48" s="149">
        <f t="shared" si="5"/>
        <v>12.17</v>
      </c>
      <c r="G48" s="140">
        <v>10.77</v>
      </c>
      <c r="H48" s="138"/>
      <c r="I48" s="135">
        <v>2.6473719999999998</v>
      </c>
      <c r="J48" s="141" t="e">
        <v>#N/A</v>
      </c>
      <c r="K48" s="149">
        <f t="shared" si="6"/>
        <v>2.6129984166666667</v>
      </c>
      <c r="L48" s="140">
        <v>2.6473719999999998</v>
      </c>
      <c r="M48" s="138"/>
    </row>
    <row r="49" spans="2:13" x14ac:dyDescent="0.25">
      <c r="B49" s="131">
        <f t="shared" si="0"/>
        <v>2016</v>
      </c>
      <c r="C49" s="134">
        <v>42705</v>
      </c>
      <c r="D49" s="135">
        <v>9.06</v>
      </c>
      <c r="E49" s="141" t="e">
        <v>#N/A</v>
      </c>
      <c r="F49" s="140"/>
      <c r="G49" s="140">
        <v>9.06</v>
      </c>
      <c r="H49" s="138"/>
      <c r="I49" s="135">
        <v>3.7310490000000001</v>
      </c>
      <c r="J49" s="141" t="e">
        <v>#N/A</v>
      </c>
      <c r="K49" s="140"/>
      <c r="L49" s="140">
        <v>3.7310490000000001</v>
      </c>
      <c r="M49" s="138"/>
    </row>
    <row r="50" spans="2:13" x14ac:dyDescent="0.25">
      <c r="B50" s="131">
        <f t="shared" si="0"/>
        <v>2017</v>
      </c>
      <c r="C50" s="134">
        <v>42736</v>
      </c>
      <c r="D50" s="135">
        <v>9.32</v>
      </c>
      <c r="E50" s="141" t="e">
        <v>#N/A</v>
      </c>
      <c r="F50" s="140"/>
      <c r="G50" s="140">
        <v>9.32</v>
      </c>
      <c r="H50" s="138"/>
      <c r="I50" s="135">
        <v>3.4262480000000002</v>
      </c>
      <c r="J50" s="141" t="e">
        <v>#N/A</v>
      </c>
      <c r="K50" s="140"/>
      <c r="L50" s="140">
        <v>3.4262480000000002</v>
      </c>
      <c r="M50" s="138"/>
    </row>
    <row r="51" spans="2:13" x14ac:dyDescent="0.25">
      <c r="B51" s="131">
        <f t="shared" si="0"/>
        <v>2017</v>
      </c>
      <c r="C51" s="134">
        <v>42767</v>
      </c>
      <c r="D51" s="135">
        <v>10.01</v>
      </c>
      <c r="E51" s="141" t="e">
        <v>#N/A</v>
      </c>
      <c r="F51" s="149">
        <f t="shared" ref="F51" si="7">AVERAGEIF($B$26:$B$97,B51,$G$26:$G$97)</f>
        <v>12.970833333333331</v>
      </c>
      <c r="G51" s="140">
        <v>10.01</v>
      </c>
      <c r="H51" s="138"/>
      <c r="I51" s="135">
        <v>2.9575239999999998</v>
      </c>
      <c r="J51" s="141" t="e">
        <v>#N/A</v>
      </c>
      <c r="K51" s="149">
        <f t="shared" ref="K51" si="8">AVERAGEIF($B$26:$B$97,B51,$L$26:$L$97)</f>
        <v>3.0970005</v>
      </c>
      <c r="L51" s="140">
        <v>2.9575239999999998</v>
      </c>
      <c r="M51" s="138"/>
    </row>
    <row r="52" spans="2:13" x14ac:dyDescent="0.25">
      <c r="B52" s="131">
        <f t="shared" si="0"/>
        <v>2017</v>
      </c>
      <c r="C52" s="134">
        <v>42795</v>
      </c>
      <c r="D52" s="135">
        <v>9.86</v>
      </c>
      <c r="E52" s="141" t="e">
        <v>#N/A</v>
      </c>
      <c r="F52" s="140">
        <f t="shared" ref="F52:F60" si="9">AVERAGEIF($B$26:$B$97,B52,$G$26:$G$97)</f>
        <v>12.970833333333331</v>
      </c>
      <c r="G52" s="140">
        <v>9.86</v>
      </c>
      <c r="H52" s="138"/>
      <c r="I52" s="135">
        <v>2.9865599999999999</v>
      </c>
      <c r="J52" s="141" t="e">
        <v>#N/A</v>
      </c>
      <c r="K52" s="140">
        <f t="shared" ref="K52:K60" si="10">AVERAGEIF($B$26:$B$97,B52,$L$26:$L$97)</f>
        <v>3.0970005</v>
      </c>
      <c r="L52" s="140">
        <v>2.9865599999999999</v>
      </c>
      <c r="M52" s="138"/>
    </row>
    <row r="53" spans="2:13" x14ac:dyDescent="0.25">
      <c r="B53" s="131">
        <f t="shared" si="0"/>
        <v>2017</v>
      </c>
      <c r="C53" s="134">
        <v>42826</v>
      </c>
      <c r="D53" s="135">
        <v>11.34</v>
      </c>
      <c r="E53" s="141" t="e">
        <v>#N/A</v>
      </c>
      <c r="F53" s="140">
        <f t="shared" si="9"/>
        <v>12.970833333333331</v>
      </c>
      <c r="G53" s="140">
        <v>11.34</v>
      </c>
      <c r="H53" s="138"/>
      <c r="I53" s="135">
        <v>3.2178110000000002</v>
      </c>
      <c r="J53" s="141" t="e">
        <v>#N/A</v>
      </c>
      <c r="K53" s="140">
        <f t="shared" si="10"/>
        <v>3.0970005</v>
      </c>
      <c r="L53" s="140">
        <v>3.2178110000000002</v>
      </c>
      <c r="M53" s="138"/>
    </row>
    <row r="54" spans="2:13" x14ac:dyDescent="0.25">
      <c r="B54" s="131">
        <f t="shared" si="0"/>
        <v>2017</v>
      </c>
      <c r="C54" s="134">
        <v>42856</v>
      </c>
      <c r="D54" s="135">
        <v>13.26</v>
      </c>
      <c r="E54" s="141" t="e">
        <v>#N/A</v>
      </c>
      <c r="F54" s="140">
        <f t="shared" si="9"/>
        <v>12.970833333333331</v>
      </c>
      <c r="G54" s="140">
        <v>13.26</v>
      </c>
      <c r="H54" s="138"/>
      <c r="I54" s="135">
        <v>3.2665500000000001</v>
      </c>
      <c r="J54" s="141" t="e">
        <v>#N/A</v>
      </c>
      <c r="K54" s="140">
        <f t="shared" si="10"/>
        <v>3.0970005</v>
      </c>
      <c r="L54" s="140">
        <v>3.2665500000000001</v>
      </c>
      <c r="M54" s="138"/>
    </row>
    <row r="55" spans="2:13" x14ac:dyDescent="0.25">
      <c r="B55" s="131">
        <f t="shared" si="0"/>
        <v>2017</v>
      </c>
      <c r="C55" s="134">
        <v>42887</v>
      </c>
      <c r="D55" s="135">
        <v>16.059999999999999</v>
      </c>
      <c r="E55" s="141" t="e">
        <v>#N/A</v>
      </c>
      <c r="F55" s="140">
        <f t="shared" si="9"/>
        <v>12.970833333333331</v>
      </c>
      <c r="G55" s="140">
        <v>16.059999999999999</v>
      </c>
      <c r="H55" s="138"/>
      <c r="I55" s="135">
        <v>3.0850749999999998</v>
      </c>
      <c r="J55" s="141" t="e">
        <v>#N/A</v>
      </c>
      <c r="K55" s="140">
        <f t="shared" si="10"/>
        <v>3.0970005</v>
      </c>
      <c r="L55" s="140">
        <v>3.0850749999999998</v>
      </c>
      <c r="M55" s="138"/>
    </row>
    <row r="56" spans="2:13" x14ac:dyDescent="0.25">
      <c r="B56" s="131">
        <f t="shared" si="0"/>
        <v>2017</v>
      </c>
      <c r="C56" s="134">
        <v>42917</v>
      </c>
      <c r="D56" s="135">
        <v>17.86</v>
      </c>
      <c r="E56" s="141" t="e">
        <v>#N/A</v>
      </c>
      <c r="F56" s="140">
        <f t="shared" si="9"/>
        <v>12.970833333333331</v>
      </c>
      <c r="G56" s="140">
        <v>17.86</v>
      </c>
      <c r="H56" s="138"/>
      <c r="I56" s="135">
        <v>3.094408</v>
      </c>
      <c r="J56" s="141" t="e">
        <v>#N/A</v>
      </c>
      <c r="K56" s="140">
        <f t="shared" si="10"/>
        <v>3.0970005</v>
      </c>
      <c r="L56" s="140">
        <v>3.094408</v>
      </c>
      <c r="M56" s="138"/>
    </row>
    <row r="57" spans="2:13" x14ac:dyDescent="0.25">
      <c r="B57" s="131">
        <f t="shared" si="0"/>
        <v>2017</v>
      </c>
      <c r="C57" s="134">
        <v>42948</v>
      </c>
      <c r="D57" s="135">
        <v>18.22</v>
      </c>
      <c r="E57" s="141" t="e">
        <v>#N/A</v>
      </c>
      <c r="F57" s="140">
        <f t="shared" si="9"/>
        <v>12.970833333333331</v>
      </c>
      <c r="G57" s="140">
        <v>18.22</v>
      </c>
      <c r="H57" s="138"/>
      <c r="I57" s="135">
        <v>3.0072999999999999</v>
      </c>
      <c r="J57" s="141" t="e">
        <v>#N/A</v>
      </c>
      <c r="K57" s="140">
        <f t="shared" si="10"/>
        <v>3.0970005</v>
      </c>
      <c r="L57" s="140">
        <v>3.0072999999999999</v>
      </c>
      <c r="M57" s="138"/>
    </row>
    <row r="58" spans="2:13" x14ac:dyDescent="0.25">
      <c r="B58" s="131">
        <f t="shared" si="0"/>
        <v>2017</v>
      </c>
      <c r="C58" s="134">
        <v>42979</v>
      </c>
      <c r="D58" s="135">
        <v>16.920000000000002</v>
      </c>
      <c r="E58" s="141" t="e">
        <v>#N/A</v>
      </c>
      <c r="F58" s="140">
        <f t="shared" si="9"/>
        <v>12.970833333333331</v>
      </c>
      <c r="G58" s="140">
        <v>16.920000000000002</v>
      </c>
      <c r="H58" s="138"/>
      <c r="I58" s="135">
        <v>3.086112</v>
      </c>
      <c r="J58" s="141" t="e">
        <v>#N/A</v>
      </c>
      <c r="K58" s="140">
        <f t="shared" si="10"/>
        <v>3.0970005</v>
      </c>
      <c r="L58" s="140">
        <v>3.086112</v>
      </c>
      <c r="M58" s="138"/>
    </row>
    <row r="59" spans="2:13" x14ac:dyDescent="0.25">
      <c r="B59" s="131">
        <f t="shared" si="0"/>
        <v>2017</v>
      </c>
      <c r="C59" s="134">
        <v>43009</v>
      </c>
      <c r="D59" s="135">
        <v>13.36</v>
      </c>
      <c r="E59" s="141" t="e">
        <v>#N/A</v>
      </c>
      <c r="F59" s="140">
        <f t="shared" si="9"/>
        <v>12.970833333333331</v>
      </c>
      <c r="G59" s="140">
        <v>13.36</v>
      </c>
      <c r="H59" s="138"/>
      <c r="I59" s="135">
        <v>2.9855230000000001</v>
      </c>
      <c r="J59" s="141" t="e">
        <v>#N/A</v>
      </c>
      <c r="K59" s="140">
        <f t="shared" si="10"/>
        <v>3.0970005</v>
      </c>
      <c r="L59" s="140">
        <v>2.9855230000000001</v>
      </c>
      <c r="M59" s="138"/>
    </row>
    <row r="60" spans="2:13" x14ac:dyDescent="0.25">
      <c r="B60" s="131">
        <f t="shared" si="0"/>
        <v>2017</v>
      </c>
      <c r="C60" s="134">
        <v>43040</v>
      </c>
      <c r="D60" s="135">
        <v>10.15</v>
      </c>
      <c r="E60" s="141" t="e">
        <v>#N/A</v>
      </c>
      <c r="F60" s="149">
        <f t="shared" si="9"/>
        <v>12.970833333333331</v>
      </c>
      <c r="G60" s="140">
        <v>10.15</v>
      </c>
      <c r="H60" s="138"/>
      <c r="I60" s="135">
        <v>3.125518</v>
      </c>
      <c r="J60" s="141" t="e">
        <v>#N/A</v>
      </c>
      <c r="K60" s="149">
        <f t="shared" si="10"/>
        <v>3.0970005</v>
      </c>
      <c r="L60" s="140">
        <v>3.125518</v>
      </c>
      <c r="M60" s="138"/>
    </row>
    <row r="61" spans="2:13" x14ac:dyDescent="0.25">
      <c r="B61" s="131">
        <f t="shared" si="0"/>
        <v>2017</v>
      </c>
      <c r="C61" s="134">
        <v>43070</v>
      </c>
      <c r="D61" s="135">
        <v>9.2899999999999991</v>
      </c>
      <c r="E61" s="141" t="e">
        <v>#N/A</v>
      </c>
      <c r="F61" s="140"/>
      <c r="G61" s="140">
        <v>9.2899999999999991</v>
      </c>
      <c r="H61" s="138"/>
      <c r="I61" s="135">
        <v>2.9253770000000001</v>
      </c>
      <c r="J61" s="141" t="e">
        <v>#N/A</v>
      </c>
      <c r="K61" s="140"/>
      <c r="L61" s="140">
        <v>2.9253770000000001</v>
      </c>
      <c r="M61" s="138"/>
    </row>
    <row r="62" spans="2:13" x14ac:dyDescent="0.25">
      <c r="B62" s="131">
        <f t="shared" si="0"/>
        <v>2018</v>
      </c>
      <c r="C62" s="134">
        <v>43101</v>
      </c>
      <c r="D62" s="135">
        <v>8.91</v>
      </c>
      <c r="E62" s="141" t="e">
        <v>#N/A</v>
      </c>
      <c r="F62" s="140"/>
      <c r="G62" s="140">
        <v>8.91</v>
      </c>
      <c r="H62" s="138"/>
      <c r="I62" s="135">
        <v>3.8302200000000002</v>
      </c>
      <c r="J62" s="141" t="e">
        <v>#N/A</v>
      </c>
      <c r="K62" s="140"/>
      <c r="L62" s="140">
        <v>3.8302200000000002</v>
      </c>
      <c r="M62" s="138"/>
    </row>
    <row r="63" spans="2:13" x14ac:dyDescent="0.25">
      <c r="B63" s="131">
        <f t="shared" si="0"/>
        <v>2018</v>
      </c>
      <c r="C63" s="134">
        <v>43132</v>
      </c>
      <c r="D63" s="135">
        <v>9.64</v>
      </c>
      <c r="E63" s="141" t="e">
        <v>#N/A</v>
      </c>
      <c r="F63" s="140">
        <f t="shared" ref="F63:F72" si="11">AVERAGEIF($B$26:$B$97,B63,$G$26:$G$97)</f>
        <v>12.808333333333332</v>
      </c>
      <c r="G63" s="140">
        <v>9.64</v>
      </c>
      <c r="H63" s="138"/>
      <c r="I63" s="135">
        <v>2.7714599999999998</v>
      </c>
      <c r="J63" s="141" t="e">
        <v>#N/A</v>
      </c>
      <c r="K63" s="149">
        <f t="shared" ref="K63" si="12">AVERAGEIF($B$26:$B$97,B63,$L$26:$L$97)</f>
        <v>3.2708244999999998</v>
      </c>
      <c r="L63" s="140">
        <v>2.7714599999999998</v>
      </c>
      <c r="M63" s="138"/>
    </row>
    <row r="64" spans="2:13" x14ac:dyDescent="0.25">
      <c r="B64" s="131">
        <f t="shared" si="0"/>
        <v>2018</v>
      </c>
      <c r="C64" s="134">
        <v>43160</v>
      </c>
      <c r="D64" s="135">
        <v>9.7799999999999994</v>
      </c>
      <c r="E64" s="141" t="e">
        <v>#N/A</v>
      </c>
      <c r="F64" s="140">
        <f t="shared" si="11"/>
        <v>12.808333333333332</v>
      </c>
      <c r="G64" s="140">
        <v>9.7799999999999994</v>
      </c>
      <c r="H64" s="138"/>
      <c r="I64" s="135">
        <v>2.795334</v>
      </c>
      <c r="J64" s="141" t="e">
        <v>#N/A</v>
      </c>
      <c r="K64" s="140">
        <f t="shared" ref="K64:K72" si="13">AVERAGEIF($B$26:$B$97,B64,$L$26:$L$97)</f>
        <v>3.2708244999999998</v>
      </c>
      <c r="L64" s="140">
        <v>2.795334</v>
      </c>
      <c r="M64" s="138"/>
    </row>
    <row r="65" spans="2:13" x14ac:dyDescent="0.25">
      <c r="B65" s="131">
        <f t="shared" si="0"/>
        <v>2018</v>
      </c>
      <c r="C65" s="134">
        <v>43191</v>
      </c>
      <c r="D65" s="135">
        <v>10.039999999999999</v>
      </c>
      <c r="E65" s="141" t="e">
        <v>#N/A</v>
      </c>
      <c r="F65" s="150">
        <f t="shared" si="11"/>
        <v>12.808333333333332</v>
      </c>
      <c r="G65" s="140">
        <v>10.039999999999999</v>
      </c>
      <c r="H65" s="138"/>
      <c r="I65" s="135">
        <v>2.9022480000000002</v>
      </c>
      <c r="J65" s="141" t="e">
        <v>#N/A</v>
      </c>
      <c r="K65" s="140">
        <f t="shared" si="13"/>
        <v>3.2708244999999998</v>
      </c>
      <c r="L65" s="140">
        <v>2.9022480000000002</v>
      </c>
      <c r="M65" s="138"/>
    </row>
    <row r="66" spans="2:13" x14ac:dyDescent="0.25">
      <c r="B66" s="131">
        <f t="shared" si="0"/>
        <v>2018</v>
      </c>
      <c r="C66" s="134">
        <v>43221</v>
      </c>
      <c r="D66" s="135">
        <v>13.64</v>
      </c>
      <c r="E66" s="141" t="e">
        <v>#N/A</v>
      </c>
      <c r="F66" s="150">
        <f t="shared" si="11"/>
        <v>12.808333333333332</v>
      </c>
      <c r="G66" s="140">
        <v>13.64</v>
      </c>
      <c r="H66" s="138"/>
      <c r="I66" s="135">
        <v>2.9064000000000001</v>
      </c>
      <c r="J66" s="141" t="e">
        <v>#N/A</v>
      </c>
      <c r="K66" s="140">
        <f t="shared" si="13"/>
        <v>3.2708244999999998</v>
      </c>
      <c r="L66" s="140">
        <v>2.9064000000000001</v>
      </c>
      <c r="M66" s="138"/>
    </row>
    <row r="67" spans="2:13" x14ac:dyDescent="0.25">
      <c r="B67" s="131">
        <f t="shared" si="0"/>
        <v>2018</v>
      </c>
      <c r="C67" s="134">
        <v>43252</v>
      </c>
      <c r="D67" s="135">
        <v>16.510000000000002</v>
      </c>
      <c r="E67" s="141" t="e">
        <v>#N/A</v>
      </c>
      <c r="F67" s="150">
        <f t="shared" si="11"/>
        <v>12.808333333333332</v>
      </c>
      <c r="G67" s="140">
        <v>16.510000000000002</v>
      </c>
      <c r="H67" s="138"/>
      <c r="I67" s="135">
        <v>3.0797460000000001</v>
      </c>
      <c r="J67" s="141" t="e">
        <v>#N/A</v>
      </c>
      <c r="K67" s="140">
        <f t="shared" si="13"/>
        <v>3.2708244999999998</v>
      </c>
      <c r="L67" s="140">
        <v>3.0797460000000001</v>
      </c>
      <c r="M67" s="138"/>
    </row>
    <row r="68" spans="2:13" x14ac:dyDescent="0.25">
      <c r="B68" s="131">
        <f t="shared" si="0"/>
        <v>2018</v>
      </c>
      <c r="C68" s="134">
        <v>43282</v>
      </c>
      <c r="D68" s="135">
        <v>17.920000000000002</v>
      </c>
      <c r="E68" s="141" t="e">
        <v>#N/A</v>
      </c>
      <c r="F68" s="150">
        <f t="shared" si="11"/>
        <v>12.808333333333332</v>
      </c>
      <c r="G68" s="140">
        <v>17.920000000000002</v>
      </c>
      <c r="H68" s="138"/>
      <c r="I68" s="135">
        <v>2.9406539999999999</v>
      </c>
      <c r="J68" s="141" t="e">
        <v>#N/A</v>
      </c>
      <c r="K68" s="140">
        <f t="shared" si="13"/>
        <v>3.2708244999999998</v>
      </c>
      <c r="L68" s="140">
        <v>2.9406539999999999</v>
      </c>
      <c r="M68" s="138"/>
    </row>
    <row r="69" spans="2:13" x14ac:dyDescent="0.25">
      <c r="B69" s="131">
        <f t="shared" si="0"/>
        <v>2018</v>
      </c>
      <c r="C69" s="134">
        <v>43313</v>
      </c>
      <c r="D69" s="135">
        <v>18.63</v>
      </c>
      <c r="E69" s="141" t="e">
        <v>#N/A</v>
      </c>
      <c r="F69" s="150">
        <f t="shared" si="11"/>
        <v>12.808333333333332</v>
      </c>
      <c r="G69" s="140">
        <v>18.63</v>
      </c>
      <c r="H69" s="138"/>
      <c r="I69" s="135">
        <v>3.073518</v>
      </c>
      <c r="J69" s="141" t="e">
        <v>#N/A</v>
      </c>
      <c r="K69" s="140">
        <f t="shared" si="13"/>
        <v>3.2708244999999998</v>
      </c>
      <c r="L69" s="140">
        <v>3.073518</v>
      </c>
      <c r="M69" s="138"/>
    </row>
    <row r="70" spans="2:13" x14ac:dyDescent="0.25">
      <c r="B70" s="131">
        <f t="shared" si="0"/>
        <v>2018</v>
      </c>
      <c r="C70" s="134">
        <v>43344</v>
      </c>
      <c r="D70" s="135">
        <v>17.309999999999999</v>
      </c>
      <c r="E70" s="141" t="e">
        <v>#N/A</v>
      </c>
      <c r="F70" s="150">
        <f t="shared" si="11"/>
        <v>12.808333333333332</v>
      </c>
      <c r="G70" s="140">
        <v>17.309999999999999</v>
      </c>
      <c r="H70" s="138"/>
      <c r="I70" s="135">
        <v>3.1088100000000001</v>
      </c>
      <c r="J70" s="141" t="e">
        <v>#N/A</v>
      </c>
      <c r="K70" s="140">
        <f t="shared" si="13"/>
        <v>3.2708244999999998</v>
      </c>
      <c r="L70" s="140">
        <v>3.1088100000000001</v>
      </c>
      <c r="M70" s="138"/>
    </row>
    <row r="71" spans="2:13" x14ac:dyDescent="0.25">
      <c r="B71" s="131">
        <f t="shared" si="0"/>
        <v>2018</v>
      </c>
      <c r="C71" s="134">
        <v>43374</v>
      </c>
      <c r="D71" s="135">
        <v>12.26</v>
      </c>
      <c r="E71" s="141" t="e">
        <v>#N/A</v>
      </c>
      <c r="F71" s="150">
        <f t="shared" si="11"/>
        <v>12.808333333333332</v>
      </c>
      <c r="G71" s="140">
        <v>12.26</v>
      </c>
      <c r="H71" s="138"/>
      <c r="I71" s="135">
        <v>3.4004880000000002</v>
      </c>
      <c r="J71" s="141" t="e">
        <v>#N/A</v>
      </c>
      <c r="K71" s="140">
        <f t="shared" si="13"/>
        <v>3.2708244999999998</v>
      </c>
      <c r="L71" s="140">
        <v>3.4004880000000002</v>
      </c>
      <c r="M71" s="138"/>
    </row>
    <row r="72" spans="2:13" x14ac:dyDescent="0.25">
      <c r="B72" s="131">
        <f t="shared" si="0"/>
        <v>2018</v>
      </c>
      <c r="C72" s="134">
        <v>43405</v>
      </c>
      <c r="D72" s="135">
        <v>9.43</v>
      </c>
      <c r="E72" s="141" t="e">
        <v>#N/A</v>
      </c>
      <c r="F72" s="140">
        <f t="shared" si="11"/>
        <v>12.808333333333332</v>
      </c>
      <c r="G72" s="140">
        <v>9.43</v>
      </c>
      <c r="H72" s="138"/>
      <c r="I72" s="135">
        <v>4.2464579999999996</v>
      </c>
      <c r="J72" s="141" t="e">
        <v>#N/A</v>
      </c>
      <c r="K72" s="149">
        <f t="shared" si="13"/>
        <v>3.2708244999999998</v>
      </c>
      <c r="L72" s="140">
        <v>4.2464579999999996</v>
      </c>
      <c r="M72" s="138"/>
    </row>
    <row r="73" spans="2:13" x14ac:dyDescent="0.25">
      <c r="B73" s="131">
        <f t="shared" si="0"/>
        <v>2018</v>
      </c>
      <c r="C73" s="134">
        <v>43435</v>
      </c>
      <c r="D73" s="135">
        <v>9.6300000000000008</v>
      </c>
      <c r="E73" s="141" t="e">
        <v>#N/A</v>
      </c>
      <c r="F73" s="140"/>
      <c r="G73" s="140">
        <v>9.6300000000000008</v>
      </c>
      <c r="H73" s="138"/>
      <c r="I73" s="135">
        <v>4.1945579999999998</v>
      </c>
      <c r="J73" s="141" t="e">
        <v>#N/A</v>
      </c>
      <c r="K73" s="140"/>
      <c r="L73" s="140">
        <v>4.1945579999999998</v>
      </c>
      <c r="M73" s="138"/>
    </row>
    <row r="74" spans="2:13" x14ac:dyDescent="0.25">
      <c r="B74" s="131">
        <f t="shared" ref="B74:B97" si="14">YEAR(C74)</f>
        <v>2019</v>
      </c>
      <c r="C74" s="134">
        <v>43466</v>
      </c>
      <c r="D74" s="135">
        <v>9.43</v>
      </c>
      <c r="E74" s="141" t="e">
        <v>#N/A</v>
      </c>
      <c r="F74" s="140"/>
      <c r="G74" s="140">
        <v>9.43</v>
      </c>
      <c r="H74" s="138"/>
      <c r="I74" s="135">
        <v>3.2271420000000002</v>
      </c>
      <c r="J74" s="141" t="e">
        <v>#N/A</v>
      </c>
      <c r="K74" s="140"/>
      <c r="L74" s="140">
        <v>3.2271420000000002</v>
      </c>
      <c r="M74" s="138"/>
    </row>
    <row r="75" spans="2:13" x14ac:dyDescent="0.25">
      <c r="B75" s="131">
        <f t="shared" si="14"/>
        <v>2019</v>
      </c>
      <c r="C75" s="134">
        <v>43497</v>
      </c>
      <c r="D75" s="135">
        <v>9.4700000000000006</v>
      </c>
      <c r="E75" s="141" t="e">
        <v>#N/A</v>
      </c>
      <c r="F75" s="140">
        <f t="shared" ref="F75" si="15">AVERAGEIF($B$26:$B$97,B75,$G$26:$G$97)</f>
        <v>12.898455166666666</v>
      </c>
      <c r="G75" s="140">
        <v>9.4700000000000006</v>
      </c>
      <c r="H75" s="138"/>
      <c r="I75" s="135">
        <v>2.7932579999999998</v>
      </c>
      <c r="J75" s="141" t="e">
        <v>#N/A</v>
      </c>
      <c r="K75" s="149">
        <f t="shared" ref="K75" si="16">AVERAGEIF($B$26:$B$97,B75,$L$26:$L$97)</f>
        <v>2.67046625</v>
      </c>
      <c r="L75" s="140">
        <v>2.7932579999999998</v>
      </c>
      <c r="M75" s="138"/>
    </row>
    <row r="76" spans="2:13" x14ac:dyDescent="0.25">
      <c r="B76" s="131">
        <f t="shared" si="14"/>
        <v>2019</v>
      </c>
      <c r="C76" s="134">
        <v>43525</v>
      </c>
      <c r="D76" s="135">
        <v>9.48</v>
      </c>
      <c r="E76" s="141" t="e">
        <v>#N/A</v>
      </c>
      <c r="F76" s="140">
        <f t="shared" ref="F76:F84" si="17">AVERAGEIF($B$26:$B$97,B76,$G$26:$G$97)</f>
        <v>12.898455166666666</v>
      </c>
      <c r="G76" s="140">
        <v>9.48</v>
      </c>
      <c r="H76" s="138"/>
      <c r="I76" s="135">
        <v>3.0600239999999999</v>
      </c>
      <c r="J76" s="141" t="e">
        <v>#N/A</v>
      </c>
      <c r="K76" s="140">
        <f t="shared" ref="K76:K84" si="18">AVERAGEIF($B$26:$B$97,B76,$L$26:$L$97)</f>
        <v>2.67046625</v>
      </c>
      <c r="L76" s="140">
        <v>3.0600239999999999</v>
      </c>
      <c r="M76" s="138"/>
    </row>
    <row r="77" spans="2:13" x14ac:dyDescent="0.25">
      <c r="B77" s="131">
        <f t="shared" si="14"/>
        <v>2019</v>
      </c>
      <c r="C77" s="134">
        <v>43556</v>
      </c>
      <c r="D77" s="135">
        <v>10.92</v>
      </c>
      <c r="E77" s="141" t="e">
        <v>#N/A</v>
      </c>
      <c r="F77" s="140">
        <f t="shared" si="17"/>
        <v>12.898455166666666</v>
      </c>
      <c r="G77" s="140">
        <v>10.92</v>
      </c>
      <c r="H77" s="138"/>
      <c r="I77" s="135">
        <v>2.7475860000000001</v>
      </c>
      <c r="J77" s="141" t="e">
        <v>#N/A</v>
      </c>
      <c r="K77" s="140">
        <f t="shared" si="18"/>
        <v>2.67046625</v>
      </c>
      <c r="L77" s="140">
        <v>2.7475860000000001</v>
      </c>
      <c r="M77" s="138"/>
    </row>
    <row r="78" spans="2:13" x14ac:dyDescent="0.25">
      <c r="B78" s="131">
        <f t="shared" si="14"/>
        <v>2019</v>
      </c>
      <c r="C78" s="134">
        <v>43586</v>
      </c>
      <c r="D78" s="135">
        <v>12.85</v>
      </c>
      <c r="E78" s="141" t="e">
        <v>#N/A</v>
      </c>
      <c r="F78" s="140">
        <f t="shared" si="17"/>
        <v>12.898455166666666</v>
      </c>
      <c r="G78" s="140">
        <v>12.85</v>
      </c>
      <c r="H78" s="138"/>
      <c r="I78" s="135">
        <v>2.7382439999999999</v>
      </c>
      <c r="J78" s="141" t="e">
        <v>#N/A</v>
      </c>
      <c r="K78" s="140">
        <f t="shared" si="18"/>
        <v>2.67046625</v>
      </c>
      <c r="L78" s="140">
        <v>2.7382439999999999</v>
      </c>
      <c r="M78" s="138"/>
    </row>
    <row r="79" spans="2:13" x14ac:dyDescent="0.25">
      <c r="B79" s="131">
        <f t="shared" si="14"/>
        <v>2019</v>
      </c>
      <c r="C79" s="134">
        <v>43617</v>
      </c>
      <c r="D79" s="135">
        <v>15.67</v>
      </c>
      <c r="E79" s="141" t="e">
        <v>#N/A</v>
      </c>
      <c r="F79" s="140">
        <f t="shared" si="17"/>
        <v>12.898455166666666</v>
      </c>
      <c r="G79" s="140">
        <v>15.67</v>
      </c>
      <c r="H79" s="138"/>
      <c r="I79" s="135">
        <v>2.4901620000000002</v>
      </c>
      <c r="J79" s="141" t="e">
        <v>#N/A</v>
      </c>
      <c r="K79" s="140">
        <f t="shared" si="18"/>
        <v>2.67046625</v>
      </c>
      <c r="L79" s="140">
        <v>2.4901620000000002</v>
      </c>
      <c r="M79" s="138"/>
    </row>
    <row r="80" spans="2:13" x14ac:dyDescent="0.25">
      <c r="B80" s="131">
        <f t="shared" si="14"/>
        <v>2019</v>
      </c>
      <c r="C80" s="134">
        <v>43647</v>
      </c>
      <c r="D80" s="135">
        <v>17.89</v>
      </c>
      <c r="E80" s="141" t="e">
        <v>#N/A</v>
      </c>
      <c r="F80" s="140">
        <f t="shared" si="17"/>
        <v>12.898455166666666</v>
      </c>
      <c r="G80" s="140">
        <v>17.89</v>
      </c>
      <c r="H80" s="138"/>
      <c r="I80" s="135">
        <v>2.455908</v>
      </c>
      <c r="J80" s="141" t="e">
        <v>#N/A</v>
      </c>
      <c r="K80" s="140">
        <f t="shared" si="18"/>
        <v>2.67046625</v>
      </c>
      <c r="L80" s="140">
        <v>2.455908</v>
      </c>
      <c r="M80" s="138"/>
    </row>
    <row r="81" spans="2:13" x14ac:dyDescent="0.25">
      <c r="B81" s="131">
        <f t="shared" si="14"/>
        <v>2019</v>
      </c>
      <c r="C81" s="134">
        <v>43678</v>
      </c>
      <c r="D81" s="135">
        <v>18.193339999999999</v>
      </c>
      <c r="E81" s="141" t="e">
        <v>#N/A</v>
      </c>
      <c r="F81" s="140">
        <f t="shared" si="17"/>
        <v>12.898455166666666</v>
      </c>
      <c r="G81" s="140">
        <v>18.193339999999999</v>
      </c>
      <c r="H81" s="138"/>
      <c r="I81" s="135">
        <v>2.3053979999999998</v>
      </c>
      <c r="J81" s="141" t="e">
        <v>#N/A</v>
      </c>
      <c r="K81" s="140">
        <f t="shared" si="18"/>
        <v>2.67046625</v>
      </c>
      <c r="L81" s="140">
        <v>2.3053979999999998</v>
      </c>
      <c r="M81" s="138"/>
    </row>
    <row r="82" spans="2:13" x14ac:dyDescent="0.25">
      <c r="B82" s="131">
        <f t="shared" si="14"/>
        <v>2019</v>
      </c>
      <c r="C82" s="134">
        <v>43709</v>
      </c>
      <c r="D82" s="135">
        <v>16.95289</v>
      </c>
      <c r="E82" s="141">
        <v>16.95289</v>
      </c>
      <c r="F82" s="140">
        <f t="shared" si="17"/>
        <v>12.898455166666666</v>
      </c>
      <c r="G82" s="140">
        <v>16.95289</v>
      </c>
      <c r="H82" s="138"/>
      <c r="I82" s="135">
        <v>2.6562420000000002</v>
      </c>
      <c r="J82" s="141">
        <v>2.6562420000000002</v>
      </c>
      <c r="K82" s="140">
        <f t="shared" si="18"/>
        <v>2.67046625</v>
      </c>
      <c r="L82" s="140">
        <v>2.6562420000000002</v>
      </c>
      <c r="M82" s="138"/>
    </row>
    <row r="83" spans="2:13" x14ac:dyDescent="0.25">
      <c r="B83" s="131">
        <f t="shared" si="14"/>
        <v>2019</v>
      </c>
      <c r="C83" s="134">
        <v>43739</v>
      </c>
      <c r="D83" s="135" t="e">
        <v>#N/A</v>
      </c>
      <c r="E83" s="141">
        <v>13.549189999999999</v>
      </c>
      <c r="F83" s="140">
        <f t="shared" si="17"/>
        <v>12.898455166666666</v>
      </c>
      <c r="G83" s="140">
        <v>13.549189999999999</v>
      </c>
      <c r="H83" s="138"/>
      <c r="I83" s="135" t="e">
        <v>#N/A</v>
      </c>
      <c r="J83" s="141">
        <v>2.4443389999999998</v>
      </c>
      <c r="K83" s="140">
        <f t="shared" si="18"/>
        <v>2.67046625</v>
      </c>
      <c r="L83" s="140">
        <v>2.4443389999999998</v>
      </c>
      <c r="M83" s="138"/>
    </row>
    <row r="84" spans="2:13" x14ac:dyDescent="0.25">
      <c r="B84" s="131">
        <f t="shared" si="14"/>
        <v>2019</v>
      </c>
      <c r="C84" s="134">
        <v>43770</v>
      </c>
      <c r="D84" s="135" t="e">
        <v>#N/A</v>
      </c>
      <c r="E84" s="141">
        <v>10.73775</v>
      </c>
      <c r="F84" s="140">
        <f t="shared" si="17"/>
        <v>12.898455166666666</v>
      </c>
      <c r="G84" s="140">
        <v>10.73775</v>
      </c>
      <c r="H84" s="138"/>
      <c r="I84" s="135" t="e">
        <v>#N/A</v>
      </c>
      <c r="J84" s="141">
        <v>2.4830890000000001</v>
      </c>
      <c r="K84" s="149">
        <f t="shared" si="18"/>
        <v>2.67046625</v>
      </c>
      <c r="L84" s="140">
        <v>2.4830890000000001</v>
      </c>
      <c r="M84" s="138"/>
    </row>
    <row r="85" spans="2:13" x14ac:dyDescent="0.25">
      <c r="B85" s="131">
        <f t="shared" si="14"/>
        <v>2019</v>
      </c>
      <c r="C85" s="134">
        <v>43800</v>
      </c>
      <c r="D85" s="135" t="e">
        <v>#N/A</v>
      </c>
      <c r="E85" s="141">
        <v>9.6382919999999999</v>
      </c>
      <c r="F85" s="140"/>
      <c r="G85" s="140">
        <v>9.6382919999999999</v>
      </c>
      <c r="H85" s="138"/>
      <c r="I85" s="135" t="e">
        <v>#N/A</v>
      </c>
      <c r="J85" s="141">
        <v>2.6442030000000001</v>
      </c>
      <c r="K85" s="140"/>
      <c r="L85" s="140">
        <v>2.6442030000000001</v>
      </c>
      <c r="M85" s="138"/>
    </row>
    <row r="86" spans="2:13" x14ac:dyDescent="0.25">
      <c r="B86" s="131">
        <f t="shared" si="14"/>
        <v>2020</v>
      </c>
      <c r="C86" s="134">
        <v>43831</v>
      </c>
      <c r="D86" s="135" t="e">
        <v>#N/A</v>
      </c>
      <c r="E86" s="141">
        <v>9.2588290000000004</v>
      </c>
      <c r="F86" s="140"/>
      <c r="G86" s="140">
        <v>9.2588290000000004</v>
      </c>
      <c r="H86" s="138"/>
      <c r="I86" s="135" t="e">
        <v>#N/A</v>
      </c>
      <c r="J86" s="141">
        <v>2.8282349999999998</v>
      </c>
      <c r="K86" s="140"/>
      <c r="L86" s="140">
        <v>2.8282349999999998</v>
      </c>
      <c r="M86" s="138"/>
    </row>
    <row r="87" spans="2:13" x14ac:dyDescent="0.25">
      <c r="B87" s="131">
        <f t="shared" si="14"/>
        <v>2020</v>
      </c>
      <c r="C87" s="134">
        <v>43862</v>
      </c>
      <c r="D87" s="135" t="e">
        <v>#N/A</v>
      </c>
      <c r="E87" s="141">
        <v>9.4420730000000006</v>
      </c>
      <c r="F87" s="149">
        <f t="shared" ref="F87" si="19">AVERAGEIF($B$26:$B$97,B87,$G$26:$G$97)</f>
        <v>12.513593999999999</v>
      </c>
      <c r="G87" s="140">
        <v>9.4420730000000006</v>
      </c>
      <c r="H87" s="138"/>
      <c r="I87" s="135" t="e">
        <v>#N/A</v>
      </c>
      <c r="J87" s="141">
        <v>2.826562</v>
      </c>
      <c r="K87" s="149">
        <f t="shared" ref="K87" si="20">AVERAGEIF($B$26:$B$97,B87,$L$26:$L$97)</f>
        <v>2.6119877500000004</v>
      </c>
      <c r="L87" s="140">
        <v>2.826562</v>
      </c>
      <c r="M87" s="138"/>
    </row>
    <row r="88" spans="2:13" x14ac:dyDescent="0.25">
      <c r="B88" s="131">
        <f t="shared" si="14"/>
        <v>2020</v>
      </c>
      <c r="C88" s="134">
        <v>43891</v>
      </c>
      <c r="D88" s="135" t="e">
        <v>#N/A</v>
      </c>
      <c r="E88" s="141">
        <v>9.771903</v>
      </c>
      <c r="F88" s="140">
        <f t="shared" ref="F88:F96" si="21">AVERAGEIF($B$26:$B$97,B88,$G$26:$G$97)</f>
        <v>12.513593999999999</v>
      </c>
      <c r="G88" s="140">
        <v>9.771903</v>
      </c>
      <c r="H88" s="138"/>
      <c r="I88" s="135" t="e">
        <v>#N/A</v>
      </c>
      <c r="J88" s="141">
        <v>2.743042</v>
      </c>
      <c r="K88" s="140">
        <f t="shared" ref="K88:K96" si="22">AVERAGEIF($B$26:$B$97,B88,$L$26:$L$97)</f>
        <v>2.6119877500000004</v>
      </c>
      <c r="L88" s="140">
        <v>2.743042</v>
      </c>
      <c r="M88" s="138"/>
    </row>
    <row r="89" spans="2:13" x14ac:dyDescent="0.25">
      <c r="B89" s="131">
        <f t="shared" si="14"/>
        <v>2020</v>
      </c>
      <c r="C89" s="134">
        <v>43922</v>
      </c>
      <c r="D89" s="135" t="e">
        <v>#N/A</v>
      </c>
      <c r="E89" s="141">
        <v>10.747920000000001</v>
      </c>
      <c r="F89" s="140">
        <f t="shared" si="21"/>
        <v>12.513593999999999</v>
      </c>
      <c r="G89" s="140">
        <v>10.747920000000001</v>
      </c>
      <c r="H89" s="138"/>
      <c r="I89" s="135" t="e">
        <v>#N/A</v>
      </c>
      <c r="J89" s="141">
        <v>2.5007869999999999</v>
      </c>
      <c r="K89" s="140">
        <f t="shared" si="22"/>
        <v>2.6119877500000004</v>
      </c>
      <c r="L89" s="140">
        <v>2.5007869999999999</v>
      </c>
      <c r="M89" s="138"/>
    </row>
    <row r="90" spans="2:13" x14ac:dyDescent="0.25">
      <c r="B90" s="131">
        <f t="shared" si="14"/>
        <v>2020</v>
      </c>
      <c r="C90" s="134">
        <v>43952</v>
      </c>
      <c r="D90" s="135" t="e">
        <v>#N/A</v>
      </c>
      <c r="E90" s="141">
        <v>12.76895</v>
      </c>
      <c r="F90" s="140">
        <f t="shared" si="21"/>
        <v>12.513593999999999</v>
      </c>
      <c r="G90" s="140">
        <v>12.76895</v>
      </c>
      <c r="H90" s="138"/>
      <c r="I90" s="135" t="e">
        <v>#N/A</v>
      </c>
      <c r="J90" s="141">
        <v>2.4874179999999999</v>
      </c>
      <c r="K90" s="140">
        <f t="shared" si="22"/>
        <v>2.6119877500000004</v>
      </c>
      <c r="L90" s="140">
        <v>2.4874179999999999</v>
      </c>
      <c r="M90" s="138"/>
    </row>
    <row r="91" spans="2:13" x14ac:dyDescent="0.25">
      <c r="B91" s="131">
        <f t="shared" si="14"/>
        <v>2020</v>
      </c>
      <c r="C91" s="134">
        <v>43983</v>
      </c>
      <c r="D91" s="135" t="e">
        <v>#N/A</v>
      </c>
      <c r="E91" s="141">
        <v>15.29288</v>
      </c>
      <c r="F91" s="140">
        <f t="shared" si="21"/>
        <v>12.513593999999999</v>
      </c>
      <c r="G91" s="140">
        <v>15.29288</v>
      </c>
      <c r="H91" s="138"/>
      <c r="I91" s="135" t="e">
        <v>#N/A</v>
      </c>
      <c r="J91" s="141">
        <v>2.4967950000000001</v>
      </c>
      <c r="K91" s="140">
        <f t="shared" si="22"/>
        <v>2.6119877500000004</v>
      </c>
      <c r="L91" s="140">
        <v>2.4967950000000001</v>
      </c>
      <c r="M91" s="138"/>
    </row>
    <row r="92" spans="2:13" x14ac:dyDescent="0.25">
      <c r="B92" s="131">
        <f t="shared" si="14"/>
        <v>2020</v>
      </c>
      <c r="C92" s="134">
        <v>44013</v>
      </c>
      <c r="D92" s="135" t="e">
        <v>#N/A</v>
      </c>
      <c r="E92" s="141">
        <v>16.720400000000001</v>
      </c>
      <c r="F92" s="140">
        <f t="shared" si="21"/>
        <v>12.513593999999999</v>
      </c>
      <c r="G92" s="140">
        <v>16.720400000000001</v>
      </c>
      <c r="H92" s="138"/>
      <c r="I92" s="135" t="e">
        <v>#N/A</v>
      </c>
      <c r="J92" s="141">
        <v>2.5299520000000002</v>
      </c>
      <c r="K92" s="140">
        <f t="shared" si="22"/>
        <v>2.6119877500000004</v>
      </c>
      <c r="L92" s="140">
        <v>2.5299520000000002</v>
      </c>
      <c r="M92" s="138"/>
    </row>
    <row r="93" spans="2:13" x14ac:dyDescent="0.25">
      <c r="B93" s="131">
        <f t="shared" si="14"/>
        <v>2020</v>
      </c>
      <c r="C93" s="134">
        <v>44044</v>
      </c>
      <c r="D93" s="135" t="e">
        <v>#N/A</v>
      </c>
      <c r="E93" s="141">
        <v>17.294609999999999</v>
      </c>
      <c r="F93" s="140">
        <f t="shared" si="21"/>
        <v>12.513593999999999</v>
      </c>
      <c r="G93" s="140">
        <v>17.294609999999999</v>
      </c>
      <c r="H93" s="138"/>
      <c r="I93" s="135" t="e">
        <v>#N/A</v>
      </c>
      <c r="J93" s="141">
        <v>2.5251739999999998</v>
      </c>
      <c r="K93" s="140">
        <f t="shared" si="22"/>
        <v>2.6119877500000004</v>
      </c>
      <c r="L93" s="140">
        <v>2.5251739999999998</v>
      </c>
      <c r="M93" s="138"/>
    </row>
    <row r="94" spans="2:13" x14ac:dyDescent="0.25">
      <c r="B94" s="131">
        <f t="shared" si="14"/>
        <v>2020</v>
      </c>
      <c r="C94" s="134">
        <v>44075</v>
      </c>
      <c r="D94" s="135" t="e">
        <v>#N/A</v>
      </c>
      <c r="E94" s="141">
        <v>16.26801</v>
      </c>
      <c r="F94" s="140">
        <f t="shared" si="21"/>
        <v>12.513593999999999</v>
      </c>
      <c r="G94" s="140">
        <v>16.26801</v>
      </c>
      <c r="H94" s="138"/>
      <c r="I94" s="135" t="e">
        <v>#N/A</v>
      </c>
      <c r="J94" s="141">
        <v>2.4911970000000001</v>
      </c>
      <c r="K94" s="140">
        <f t="shared" si="22"/>
        <v>2.6119877500000004</v>
      </c>
      <c r="L94" s="140">
        <v>2.4911970000000001</v>
      </c>
      <c r="M94" s="138"/>
    </row>
    <row r="95" spans="2:13" x14ac:dyDescent="0.25">
      <c r="B95" s="131">
        <f t="shared" si="14"/>
        <v>2020</v>
      </c>
      <c r="C95" s="134">
        <v>44105</v>
      </c>
      <c r="D95" s="135" t="e">
        <v>#N/A</v>
      </c>
      <c r="E95" s="141">
        <v>12.930479999999999</v>
      </c>
      <c r="F95" s="140">
        <f t="shared" si="21"/>
        <v>12.513593999999999</v>
      </c>
      <c r="G95" s="140">
        <v>12.930479999999999</v>
      </c>
      <c r="H95" s="138"/>
      <c r="I95" s="135" t="e">
        <v>#N/A</v>
      </c>
      <c r="J95" s="141">
        <v>2.5169600000000001</v>
      </c>
      <c r="K95" s="140">
        <f t="shared" si="22"/>
        <v>2.6119877500000004</v>
      </c>
      <c r="L95" s="140">
        <v>2.5169600000000001</v>
      </c>
      <c r="M95" s="138"/>
    </row>
    <row r="96" spans="2:13" x14ac:dyDescent="0.25">
      <c r="B96" s="131">
        <f t="shared" si="14"/>
        <v>2020</v>
      </c>
      <c r="C96" s="134">
        <v>44136</v>
      </c>
      <c r="D96" s="135" t="e">
        <v>#N/A</v>
      </c>
      <c r="E96" s="141">
        <v>10.2563</v>
      </c>
      <c r="F96" s="149">
        <f t="shared" si="21"/>
        <v>12.513593999999999</v>
      </c>
      <c r="G96" s="140">
        <v>10.2563</v>
      </c>
      <c r="H96" s="138"/>
      <c r="I96" s="135" t="e">
        <v>#N/A</v>
      </c>
      <c r="J96" s="141">
        <v>2.6483789999999998</v>
      </c>
      <c r="K96" s="149">
        <f t="shared" si="22"/>
        <v>2.6119877500000004</v>
      </c>
      <c r="L96" s="140">
        <v>2.6483789999999998</v>
      </c>
      <c r="M96" s="138"/>
    </row>
    <row r="97" spans="2:13" x14ac:dyDescent="0.25">
      <c r="B97" s="131">
        <f t="shared" si="14"/>
        <v>2020</v>
      </c>
      <c r="C97" s="134">
        <v>44166</v>
      </c>
      <c r="D97" s="135" t="e">
        <v>#N/A</v>
      </c>
      <c r="E97" s="141">
        <v>9.4107730000000007</v>
      </c>
      <c r="F97" s="140"/>
      <c r="G97" s="140">
        <v>9.4107730000000007</v>
      </c>
      <c r="H97" s="138"/>
      <c r="I97" s="135" t="e">
        <v>#N/A</v>
      </c>
      <c r="J97" s="141">
        <v>2.749352</v>
      </c>
      <c r="K97" s="140"/>
      <c r="L97" s="140">
        <v>2.749352</v>
      </c>
      <c r="M97" s="138"/>
    </row>
    <row r="98" spans="2:13" x14ac:dyDescent="0.25">
      <c r="G98" s="140"/>
    </row>
    <row r="109" spans="2:13" x14ac:dyDescent="0.25">
      <c r="G109" s="140"/>
    </row>
    <row r="110" spans="2:13" x14ac:dyDescent="0.25">
      <c r="G110" s="140"/>
    </row>
    <row r="111" spans="2:13" x14ac:dyDescent="0.25">
      <c r="B111" s="32"/>
      <c r="G111" s="140"/>
    </row>
    <row r="112" spans="2:13" x14ac:dyDescent="0.25">
      <c r="B112" s="32" t="s">
        <v>553</v>
      </c>
      <c r="G112" s="140"/>
    </row>
    <row r="113" spans="7:7" x14ac:dyDescent="0.25">
      <c r="G113" s="140"/>
    </row>
    <row r="114" spans="7:7" x14ac:dyDescent="0.25">
      <c r="G114" s="140"/>
    </row>
    <row r="115" spans="7:7" x14ac:dyDescent="0.25">
      <c r="G115" s="140"/>
    </row>
    <row r="116" spans="7:7" x14ac:dyDescent="0.25">
      <c r="G116" s="140"/>
    </row>
    <row r="117" spans="7:7" x14ac:dyDescent="0.25">
      <c r="G117" s="140"/>
    </row>
    <row r="118" spans="7:7" x14ac:dyDescent="0.25">
      <c r="G118" s="140"/>
    </row>
    <row r="119" spans="7:7" x14ac:dyDescent="0.25">
      <c r="G119" s="140"/>
    </row>
    <row r="120" spans="7:7" x14ac:dyDescent="0.25">
      <c r="G120" s="140"/>
    </row>
    <row r="121" spans="7:7" x14ac:dyDescent="0.25">
      <c r="G121" s="140"/>
    </row>
    <row r="122" spans="7:7" x14ac:dyDescent="0.25">
      <c r="G122" s="140"/>
    </row>
    <row r="123" spans="7:7" x14ac:dyDescent="0.25">
      <c r="G123" s="140"/>
    </row>
    <row r="124" spans="7:7" x14ac:dyDescent="0.25">
      <c r="G124" s="140"/>
    </row>
    <row r="125" spans="7:7" x14ac:dyDescent="0.25">
      <c r="G125" s="140"/>
    </row>
    <row r="126" spans="7:7" x14ac:dyDescent="0.25">
      <c r="G126" s="140"/>
    </row>
    <row r="127" spans="7:7" x14ac:dyDescent="0.25">
      <c r="G127" s="140"/>
    </row>
    <row r="128" spans="7:7" x14ac:dyDescent="0.25">
      <c r="G128" s="140"/>
    </row>
    <row r="129" spans="7:7" x14ac:dyDescent="0.25">
      <c r="G129" s="140"/>
    </row>
    <row r="130" spans="7:7" x14ac:dyDescent="0.25">
      <c r="G130" s="140"/>
    </row>
    <row r="131" spans="7:7" x14ac:dyDescent="0.25">
      <c r="G131" s="140"/>
    </row>
  </sheetData>
  <mergeCells count="2">
    <mergeCell ref="D24:H24"/>
    <mergeCell ref="J24:M24"/>
  </mergeCells>
  <conditionalFormatting sqref="D26">
    <cfRule type="expression" dxfId="107" priority="27" stopIfTrue="1">
      <formula>ISNA(D26)</formula>
    </cfRule>
  </conditionalFormatting>
  <conditionalFormatting sqref="D26">
    <cfRule type="expression" dxfId="106" priority="26" stopIfTrue="1">
      <formula>ISNA(D26)</formula>
    </cfRule>
  </conditionalFormatting>
  <conditionalFormatting sqref="E26">
    <cfRule type="expression" dxfId="105" priority="25" stopIfTrue="1">
      <formula>ISNA(E26)</formula>
    </cfRule>
  </conditionalFormatting>
  <conditionalFormatting sqref="D27:D97">
    <cfRule type="expression" dxfId="104" priority="9" stopIfTrue="1">
      <formula>ISNA(D27)</formula>
    </cfRule>
  </conditionalFormatting>
  <conditionalFormatting sqref="D27:D97">
    <cfRule type="expression" dxfId="103" priority="8" stopIfTrue="1">
      <formula>ISNA(D27)</formula>
    </cfRule>
  </conditionalFormatting>
  <conditionalFormatting sqref="E27:E97">
    <cfRule type="expression" dxfId="102" priority="7" stopIfTrue="1">
      <formula>ISNA(E27)</formula>
    </cfRule>
  </conditionalFormatting>
  <conditionalFormatting sqref="I26">
    <cfRule type="expression" dxfId="101" priority="6" stopIfTrue="1">
      <formula>ISNA(I26)</formula>
    </cfRule>
  </conditionalFormatting>
  <conditionalFormatting sqref="I26">
    <cfRule type="expression" dxfId="100" priority="5" stopIfTrue="1">
      <formula>ISNA(I26)</formula>
    </cfRule>
  </conditionalFormatting>
  <conditionalFormatting sqref="J26">
    <cfRule type="expression" dxfId="99" priority="4" stopIfTrue="1">
      <formula>ISNA(J26)</formula>
    </cfRule>
  </conditionalFormatting>
  <conditionalFormatting sqref="I27:I97">
    <cfRule type="expression" dxfId="98" priority="3" stopIfTrue="1">
      <formula>ISNA(I27)</formula>
    </cfRule>
  </conditionalFormatting>
  <conditionalFormatting sqref="I27:I97">
    <cfRule type="expression" dxfId="97" priority="2" stopIfTrue="1">
      <formula>ISNA(I27)</formula>
    </cfRule>
  </conditionalFormatting>
  <conditionalFormatting sqref="J27:J97">
    <cfRule type="expression" dxfId="96" priority="1" stopIfTrue="1">
      <formula>ISNA(J27)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portrait" verticalDpi="599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X63"/>
  <sheetViews>
    <sheetView workbookViewId="0"/>
  </sheetViews>
  <sheetFormatPr defaultRowHeight="12.75" x14ac:dyDescent="0.2"/>
  <cols>
    <col min="1" max="1" width="9.140625" style="98" customWidth="1"/>
    <col min="2" max="2" width="5.28515625" style="98" customWidth="1"/>
    <col min="3" max="3" width="4.140625" style="98" customWidth="1"/>
    <col min="4" max="16" width="9.140625" style="98"/>
    <col min="17" max="17" width="21.85546875" style="98" bestFit="1" customWidth="1"/>
    <col min="18" max="18" width="22" style="98" customWidth="1"/>
    <col min="19" max="16384" width="9.140625" style="98"/>
  </cols>
  <sheetData>
    <row r="1" spans="1:24" x14ac:dyDescent="0.2">
      <c r="R1" s="178"/>
      <c r="S1" s="178"/>
      <c r="T1" s="178"/>
      <c r="U1" s="178"/>
      <c r="V1" s="178"/>
      <c r="W1" s="178"/>
      <c r="X1" s="178"/>
    </row>
    <row r="2" spans="1:24" ht="15.75" x14ac:dyDescent="0.25">
      <c r="A2" s="44" t="s">
        <v>550</v>
      </c>
      <c r="G2" s="120"/>
    </row>
    <row r="3" spans="1:24" x14ac:dyDescent="0.2">
      <c r="A3" s="22" t="s">
        <v>16</v>
      </c>
      <c r="G3" s="120"/>
    </row>
    <row r="4" spans="1:24" x14ac:dyDescent="0.2">
      <c r="C4" s="184"/>
      <c r="D4" s="184"/>
      <c r="E4" s="184"/>
      <c r="F4" s="184"/>
      <c r="G4" s="184"/>
      <c r="H4" s="184"/>
      <c r="I4" s="184"/>
      <c r="J4" s="184"/>
      <c r="K4" s="184"/>
      <c r="L4" s="184"/>
      <c r="M4" s="184"/>
    </row>
    <row r="5" spans="1:24" x14ac:dyDescent="0.2"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Q5" s="180" t="s">
        <v>361</v>
      </c>
      <c r="R5" s="181"/>
    </row>
    <row r="6" spans="1:24" x14ac:dyDescent="0.2">
      <c r="C6" s="184"/>
      <c r="D6" s="184"/>
      <c r="E6" s="184"/>
      <c r="F6" s="184"/>
      <c r="G6" s="184"/>
      <c r="H6" s="184"/>
      <c r="I6" s="184"/>
      <c r="J6" s="184"/>
      <c r="K6" s="184"/>
      <c r="L6" s="184"/>
      <c r="M6" s="184"/>
      <c r="Q6" s="203" t="s">
        <v>489</v>
      </c>
      <c r="R6" s="204" t="s">
        <v>310</v>
      </c>
    </row>
    <row r="7" spans="1:24" x14ac:dyDescent="0.2">
      <c r="C7" s="184"/>
      <c r="D7" s="184"/>
      <c r="E7" s="184"/>
      <c r="F7" s="184"/>
      <c r="G7" s="184"/>
      <c r="H7" s="184"/>
      <c r="I7" s="184"/>
      <c r="J7" s="184"/>
      <c r="K7" s="184"/>
      <c r="L7" s="184"/>
      <c r="M7" s="184"/>
      <c r="Q7" s="203" t="s">
        <v>488</v>
      </c>
      <c r="R7" s="204" t="s">
        <v>311</v>
      </c>
    </row>
    <row r="8" spans="1:24" x14ac:dyDescent="0.2">
      <c r="C8" s="184"/>
      <c r="D8" s="184"/>
      <c r="E8" s="184"/>
      <c r="F8" s="184"/>
      <c r="G8" s="184"/>
      <c r="H8" s="184"/>
      <c r="I8" s="184"/>
      <c r="J8" s="184"/>
      <c r="K8" s="184"/>
      <c r="L8" s="184"/>
      <c r="M8" s="184"/>
      <c r="Q8" s="247" t="s">
        <v>487</v>
      </c>
      <c r="R8" s="248" t="s">
        <v>312</v>
      </c>
    </row>
    <row r="9" spans="1:24" x14ac:dyDescent="0.2"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184"/>
    </row>
    <row r="10" spans="1:24" x14ac:dyDescent="0.2">
      <c r="C10" s="184"/>
      <c r="D10" s="184"/>
      <c r="E10" s="184"/>
      <c r="F10" s="184"/>
      <c r="G10" s="184"/>
      <c r="H10" s="184"/>
      <c r="I10" s="184"/>
      <c r="J10" s="184"/>
      <c r="K10" s="184"/>
      <c r="L10" s="184"/>
      <c r="M10" s="184"/>
    </row>
    <row r="11" spans="1:24" x14ac:dyDescent="0.2">
      <c r="C11" s="184"/>
      <c r="D11" s="184"/>
      <c r="E11" s="184"/>
      <c r="F11" s="184"/>
      <c r="G11" s="184"/>
      <c r="H11" s="184"/>
      <c r="I11" s="184"/>
      <c r="J11" s="184"/>
      <c r="K11" s="184"/>
      <c r="L11" s="184"/>
      <c r="M11" s="184"/>
    </row>
    <row r="12" spans="1:24" x14ac:dyDescent="0.2">
      <c r="C12" s="184"/>
      <c r="D12" s="184"/>
      <c r="E12" s="184"/>
      <c r="F12" s="184"/>
      <c r="G12" s="184"/>
      <c r="H12" s="184"/>
      <c r="I12" s="184"/>
      <c r="J12" s="184"/>
      <c r="K12" s="184"/>
      <c r="L12" s="184"/>
      <c r="M12" s="184"/>
    </row>
    <row r="13" spans="1:24" x14ac:dyDescent="0.2">
      <c r="C13" s="184"/>
      <c r="D13" s="184"/>
      <c r="E13" s="184"/>
      <c r="F13" s="184"/>
      <c r="G13" s="184"/>
      <c r="H13" s="184"/>
      <c r="I13" s="184"/>
      <c r="J13" s="184"/>
      <c r="K13" s="184"/>
      <c r="L13" s="184"/>
      <c r="M13" s="184"/>
    </row>
    <row r="14" spans="1:24" x14ac:dyDescent="0.2">
      <c r="C14" s="184"/>
      <c r="D14" s="184"/>
      <c r="E14" s="184"/>
      <c r="F14" s="184"/>
      <c r="G14" s="184"/>
      <c r="H14" s="184"/>
      <c r="I14" s="184"/>
      <c r="J14" s="184"/>
      <c r="K14" s="184"/>
      <c r="L14" s="184"/>
      <c r="M14" s="184"/>
    </row>
    <row r="15" spans="1:24" x14ac:dyDescent="0.2">
      <c r="C15" s="184"/>
      <c r="D15" s="184"/>
      <c r="E15" s="184"/>
      <c r="F15" s="184"/>
      <c r="G15" s="184"/>
      <c r="H15" s="184"/>
      <c r="I15" s="184"/>
      <c r="J15" s="184"/>
      <c r="K15" s="184"/>
      <c r="L15" s="184"/>
      <c r="M15" s="184"/>
    </row>
    <row r="16" spans="1:24" x14ac:dyDescent="0.2">
      <c r="C16" s="184"/>
      <c r="D16" s="184"/>
      <c r="E16" s="184"/>
      <c r="F16" s="184"/>
      <c r="G16" s="184"/>
      <c r="H16" s="184"/>
      <c r="I16" s="184"/>
      <c r="J16" s="184"/>
      <c r="K16" s="184"/>
      <c r="L16" s="184"/>
      <c r="M16" s="184"/>
    </row>
    <row r="17" spans="1:13" x14ac:dyDescent="0.2">
      <c r="C17" s="184"/>
      <c r="D17" s="184"/>
      <c r="E17" s="184"/>
      <c r="F17" s="184"/>
      <c r="G17" s="184"/>
      <c r="H17" s="184"/>
      <c r="I17" s="184"/>
      <c r="J17" s="184"/>
      <c r="K17" s="184"/>
      <c r="L17" s="184"/>
      <c r="M17" s="184"/>
    </row>
    <row r="18" spans="1:13" x14ac:dyDescent="0.2">
      <c r="C18" s="184"/>
      <c r="D18" s="184"/>
      <c r="E18" s="184"/>
      <c r="F18" s="184"/>
      <c r="G18" s="184"/>
      <c r="H18" s="184"/>
      <c r="I18" s="184"/>
      <c r="J18" s="184"/>
      <c r="K18" s="184"/>
      <c r="L18" s="184"/>
      <c r="M18" s="184"/>
    </row>
    <row r="19" spans="1:13" x14ac:dyDescent="0.2">
      <c r="C19" s="184"/>
      <c r="D19" s="184"/>
      <c r="E19" s="184"/>
      <c r="F19" s="184"/>
      <c r="G19" s="184"/>
      <c r="H19" s="184"/>
      <c r="I19" s="184"/>
      <c r="J19" s="184"/>
      <c r="K19" s="184"/>
      <c r="L19" s="184"/>
      <c r="M19" s="184"/>
    </row>
    <row r="20" spans="1:13" x14ac:dyDescent="0.2">
      <c r="C20" s="184"/>
      <c r="D20" s="184"/>
      <c r="E20" s="184"/>
      <c r="F20" s="184"/>
      <c r="G20" s="184"/>
      <c r="H20" s="184"/>
      <c r="I20" s="184"/>
      <c r="J20" s="184"/>
      <c r="K20" s="184"/>
      <c r="L20" s="184"/>
      <c r="M20" s="184"/>
    </row>
    <row r="21" spans="1:13" x14ac:dyDescent="0.2">
      <c r="C21" s="184"/>
      <c r="D21" s="184"/>
      <c r="E21" s="184"/>
      <c r="F21" s="184"/>
      <c r="G21" s="184"/>
      <c r="H21" s="184"/>
      <c r="I21" s="184"/>
      <c r="J21" s="184"/>
      <c r="K21" s="184"/>
      <c r="L21" s="184"/>
      <c r="M21" s="184"/>
    </row>
    <row r="22" spans="1:13" x14ac:dyDescent="0.2">
      <c r="C22" s="184"/>
      <c r="D22" s="184"/>
      <c r="E22" s="184"/>
      <c r="F22" s="184"/>
      <c r="G22" s="184"/>
      <c r="H22" s="184"/>
      <c r="I22" s="184"/>
      <c r="J22" s="184"/>
      <c r="K22" s="184"/>
      <c r="L22" s="184"/>
      <c r="M22" s="184"/>
    </row>
    <row r="23" spans="1:13" x14ac:dyDescent="0.2">
      <c r="C23" s="184"/>
      <c r="D23" s="184"/>
      <c r="E23" s="184"/>
      <c r="F23" s="184"/>
      <c r="G23" s="184"/>
      <c r="H23" s="184"/>
      <c r="I23" s="184"/>
      <c r="J23" s="184"/>
      <c r="K23" s="184"/>
      <c r="L23" s="184"/>
      <c r="M23" s="184"/>
    </row>
    <row r="24" spans="1:13" x14ac:dyDescent="0.2">
      <c r="C24" s="205"/>
      <c r="D24" s="205"/>
      <c r="E24" s="206"/>
      <c r="F24" s="206"/>
      <c r="G24" s="206"/>
      <c r="H24" s="206"/>
      <c r="I24" s="206"/>
      <c r="J24" s="206"/>
      <c r="K24" s="205"/>
      <c r="L24" s="205"/>
      <c r="M24" s="205"/>
    </row>
    <row r="25" spans="1:13" x14ac:dyDescent="0.2">
      <c r="C25" s="99"/>
      <c r="D25" s="99"/>
      <c r="F25" s="121"/>
      <c r="G25" s="121"/>
      <c r="I25" s="122"/>
    </row>
    <row r="26" spans="1:13" s="119" customFormat="1" x14ac:dyDescent="0.2">
      <c r="C26" s="462"/>
      <c r="D26" s="462"/>
      <c r="E26" s="467" t="s">
        <v>36</v>
      </c>
    </row>
    <row r="27" spans="1:13" x14ac:dyDescent="0.2">
      <c r="A27" s="123" t="s">
        <v>491</v>
      </c>
      <c r="D27" s="123" t="s">
        <v>490</v>
      </c>
      <c r="E27" s="465" t="s">
        <v>489</v>
      </c>
      <c r="F27" s="464"/>
      <c r="G27" s="465" t="s">
        <v>488</v>
      </c>
      <c r="H27" s="464"/>
      <c r="I27" s="465" t="s">
        <v>487</v>
      </c>
      <c r="J27" s="466" t="s">
        <v>231</v>
      </c>
      <c r="K27" s="466" t="s">
        <v>230</v>
      </c>
    </row>
    <row r="28" spans="1:13" x14ac:dyDescent="0.2">
      <c r="A28" s="16" t="s">
        <v>554</v>
      </c>
      <c r="B28" s="578" t="str">
        <f>LEFT(A28,4)</f>
        <v>2014</v>
      </c>
      <c r="C28" s="179" t="str">
        <f t="shared" ref="C28:C55" si="0">RIGHT(A28,2)</f>
        <v>Q1</v>
      </c>
      <c r="D28" s="80">
        <v>41640</v>
      </c>
      <c r="E28" s="321">
        <v>92.713877855999996</v>
      </c>
      <c r="G28" s="6">
        <v>92.967532392999999</v>
      </c>
      <c r="I28" s="6">
        <v>0.25365453773000002</v>
      </c>
      <c r="J28" s="165">
        <f>+IF(I28&gt;0,+I28,0)*-1</f>
        <v>-0.25365453773000002</v>
      </c>
      <c r="K28" s="165">
        <f>+IF(I28&lt;0,+I28,0)*-1</f>
        <v>0</v>
      </c>
    </row>
    <row r="29" spans="1:13" x14ac:dyDescent="0.2">
      <c r="A29" s="16" t="s">
        <v>555</v>
      </c>
      <c r="B29" s="577"/>
      <c r="C29" s="179" t="str">
        <f t="shared" si="0"/>
        <v>Q2</v>
      </c>
      <c r="D29" s="80">
        <v>41730</v>
      </c>
      <c r="E29" s="6">
        <v>93.361184120999994</v>
      </c>
      <c r="G29" s="6">
        <v>93.313351072000003</v>
      </c>
      <c r="I29" s="6">
        <v>-4.7833048476999998E-2</v>
      </c>
      <c r="J29" s="165">
        <f t="shared" ref="J29:J55" si="1">+IF(I29&gt;0,+I29,0)*-1</f>
        <v>0</v>
      </c>
      <c r="K29" s="165">
        <f t="shared" ref="K29:K55" si="2">+IF(I29&lt;0,+I29,0)*-1</f>
        <v>4.7833048476999998E-2</v>
      </c>
    </row>
    <row r="30" spans="1:13" x14ac:dyDescent="0.2">
      <c r="A30" s="16" t="s">
        <v>556</v>
      </c>
      <c r="B30" s="577"/>
      <c r="C30" s="179" t="str">
        <f t="shared" si="0"/>
        <v>Q3</v>
      </c>
      <c r="D30" s="80">
        <v>41821</v>
      </c>
      <c r="E30" s="6">
        <v>94.702566413</v>
      </c>
      <c r="G30" s="6">
        <v>94.418674057000004</v>
      </c>
      <c r="I30" s="6">
        <v>-0.28389235607000002</v>
      </c>
      <c r="J30" s="165">
        <f t="shared" si="1"/>
        <v>0</v>
      </c>
      <c r="K30" s="165">
        <f t="shared" si="2"/>
        <v>0.28389235607000002</v>
      </c>
    </row>
    <row r="31" spans="1:13" x14ac:dyDescent="0.2">
      <c r="A31" s="16" t="s">
        <v>557</v>
      </c>
      <c r="B31" s="577"/>
      <c r="C31" s="179" t="str">
        <f t="shared" si="0"/>
        <v>Q4</v>
      </c>
      <c r="D31" s="80">
        <v>41913</v>
      </c>
      <c r="E31" s="6">
        <v>96.287322598000003</v>
      </c>
      <c r="G31" s="6">
        <v>94.943657586</v>
      </c>
      <c r="I31" s="6">
        <v>-1.3436650113999999</v>
      </c>
      <c r="J31" s="165">
        <f t="shared" si="1"/>
        <v>0</v>
      </c>
      <c r="K31" s="165">
        <f t="shared" si="2"/>
        <v>1.3436650113999999</v>
      </c>
    </row>
    <row r="32" spans="1:13" x14ac:dyDescent="0.2">
      <c r="A32" s="16" t="s">
        <v>558</v>
      </c>
      <c r="B32" s="577" t="str">
        <f>LEFT(A32,4)</f>
        <v>2015</v>
      </c>
      <c r="C32" s="179" t="str">
        <f t="shared" si="0"/>
        <v>Q1</v>
      </c>
      <c r="D32" s="80">
        <v>42005</v>
      </c>
      <c r="E32" s="6">
        <v>95.785457140000005</v>
      </c>
      <c r="G32" s="6">
        <v>94.590326824000002</v>
      </c>
      <c r="I32" s="6">
        <v>-1.1951303154999999</v>
      </c>
      <c r="J32" s="165">
        <f t="shared" si="1"/>
        <v>0</v>
      </c>
      <c r="K32" s="165">
        <f t="shared" si="2"/>
        <v>1.1951303154999999</v>
      </c>
    </row>
    <row r="33" spans="1:11" x14ac:dyDescent="0.2">
      <c r="A33" s="3" t="s">
        <v>559</v>
      </c>
      <c r="B33" s="577"/>
      <c r="C33" s="179" t="str">
        <f t="shared" si="0"/>
        <v>Q2</v>
      </c>
      <c r="D33" s="80">
        <v>42095</v>
      </c>
      <c r="E33" s="6">
        <v>96.862821749000005</v>
      </c>
      <c r="G33" s="6">
        <v>95.422536135000001</v>
      </c>
      <c r="I33" s="6">
        <v>-1.4402856145</v>
      </c>
      <c r="J33" s="165">
        <f t="shared" si="1"/>
        <v>0</v>
      </c>
      <c r="K33" s="165">
        <f t="shared" si="2"/>
        <v>1.4402856145</v>
      </c>
    </row>
    <row r="34" spans="1:11" x14ac:dyDescent="0.2">
      <c r="A34" s="3" t="s">
        <v>560</v>
      </c>
      <c r="B34" s="577"/>
      <c r="C34" s="179" t="str">
        <f t="shared" si="0"/>
        <v>Q3</v>
      </c>
      <c r="D34" s="80">
        <v>42186</v>
      </c>
      <c r="E34" s="6">
        <v>97.787874541999997</v>
      </c>
      <c r="G34" s="6">
        <v>97.085385694999999</v>
      </c>
      <c r="I34" s="6">
        <v>-0.70248884675000001</v>
      </c>
      <c r="J34" s="165">
        <f t="shared" si="1"/>
        <v>0</v>
      </c>
      <c r="K34" s="165">
        <f t="shared" si="2"/>
        <v>0.70248884675000001</v>
      </c>
    </row>
    <row r="35" spans="1:11" x14ac:dyDescent="0.2">
      <c r="A35" s="3" t="s">
        <v>561</v>
      </c>
      <c r="B35" s="577"/>
      <c r="C35" s="179" t="str">
        <f t="shared" si="0"/>
        <v>Q4</v>
      </c>
      <c r="D35" s="80">
        <v>42278</v>
      </c>
      <c r="E35" s="6">
        <v>97.944640419999999</v>
      </c>
      <c r="G35" s="6">
        <v>96.516710209999999</v>
      </c>
      <c r="I35" s="6">
        <v>-1.42793021</v>
      </c>
      <c r="J35" s="165">
        <f t="shared" si="1"/>
        <v>0</v>
      </c>
      <c r="K35" s="165">
        <f t="shared" si="2"/>
        <v>1.42793021</v>
      </c>
    </row>
    <row r="36" spans="1:11" x14ac:dyDescent="0.2">
      <c r="A36" s="3" t="s">
        <v>562</v>
      </c>
      <c r="B36" s="577" t="str">
        <f>LEFT(A36,4)</f>
        <v>2016</v>
      </c>
      <c r="C36" s="179" t="str">
        <f t="shared" si="0"/>
        <v>Q1</v>
      </c>
      <c r="D36" s="80">
        <v>42370</v>
      </c>
      <c r="E36" s="6">
        <v>97.329165426000003</v>
      </c>
      <c r="G36" s="6">
        <v>96.120221732000005</v>
      </c>
      <c r="I36" s="6">
        <v>-1.2089436939</v>
      </c>
      <c r="J36" s="165">
        <f t="shared" si="1"/>
        <v>0</v>
      </c>
      <c r="K36" s="165">
        <f t="shared" si="2"/>
        <v>1.2089436939</v>
      </c>
    </row>
    <row r="37" spans="1:11" x14ac:dyDescent="0.2">
      <c r="A37" s="3" t="s">
        <v>563</v>
      </c>
      <c r="B37" s="577"/>
      <c r="C37" s="179" t="str">
        <f t="shared" si="0"/>
        <v>Q2</v>
      </c>
      <c r="D37" s="80">
        <v>42461</v>
      </c>
      <c r="E37" s="6">
        <v>96.668334521999995</v>
      </c>
      <c r="G37" s="6">
        <v>96.574230438000001</v>
      </c>
      <c r="I37" s="6">
        <v>-9.410408479E-2</v>
      </c>
      <c r="J37" s="165">
        <f t="shared" si="1"/>
        <v>0</v>
      </c>
      <c r="K37" s="165">
        <f t="shared" si="2"/>
        <v>9.410408479E-2</v>
      </c>
    </row>
    <row r="38" spans="1:11" x14ac:dyDescent="0.2">
      <c r="A38" s="3" t="s">
        <v>564</v>
      </c>
      <c r="B38" s="577"/>
      <c r="C38" s="179" t="str">
        <f t="shared" si="0"/>
        <v>Q3</v>
      </c>
      <c r="D38" s="80">
        <v>42552</v>
      </c>
      <c r="E38" s="6">
        <v>97.281513364999995</v>
      </c>
      <c r="G38" s="6">
        <v>97.541420071000005</v>
      </c>
      <c r="I38" s="6">
        <v>0.25990670582999997</v>
      </c>
      <c r="J38" s="165">
        <f t="shared" si="1"/>
        <v>-0.25990670582999997</v>
      </c>
      <c r="K38" s="165">
        <f t="shared" si="2"/>
        <v>0</v>
      </c>
    </row>
    <row r="39" spans="1:11" x14ac:dyDescent="0.2">
      <c r="A39" s="3" t="s">
        <v>565</v>
      </c>
      <c r="B39" s="577"/>
      <c r="C39" s="179" t="str">
        <f t="shared" si="0"/>
        <v>Q4</v>
      </c>
      <c r="D39" s="80">
        <v>42644</v>
      </c>
      <c r="E39" s="6">
        <v>98.663862289999997</v>
      </c>
      <c r="G39" s="6">
        <v>97.607730773</v>
      </c>
      <c r="I39" s="6">
        <v>-1.0561315162</v>
      </c>
      <c r="J39" s="165">
        <f t="shared" si="1"/>
        <v>0</v>
      </c>
      <c r="K39" s="165">
        <f t="shared" si="2"/>
        <v>1.0561315162</v>
      </c>
    </row>
    <row r="40" spans="1:11" x14ac:dyDescent="0.2">
      <c r="A40" s="3" t="s">
        <v>566</v>
      </c>
      <c r="B40" s="577" t="str">
        <f>LEFT(A40,4)</f>
        <v>2017</v>
      </c>
      <c r="C40" s="179" t="str">
        <f t="shared" si="0"/>
        <v>Q1</v>
      </c>
      <c r="D40" s="80">
        <v>42736</v>
      </c>
      <c r="E40" s="6">
        <v>97.225902008999995</v>
      </c>
      <c r="G40" s="6">
        <v>96.990844495000005</v>
      </c>
      <c r="I40" s="6">
        <v>-0.23505751438</v>
      </c>
      <c r="J40" s="165">
        <f t="shared" si="1"/>
        <v>0</v>
      </c>
      <c r="K40" s="165">
        <f t="shared" si="2"/>
        <v>0.23505751438</v>
      </c>
    </row>
    <row r="41" spans="1:11" x14ac:dyDescent="0.2">
      <c r="A41" s="3" t="s">
        <v>567</v>
      </c>
      <c r="B41" s="577"/>
      <c r="C41" s="179" t="str">
        <f t="shared" si="0"/>
        <v>Q2</v>
      </c>
      <c r="D41" s="80">
        <v>42826</v>
      </c>
      <c r="E41" s="6">
        <v>97.542948057999993</v>
      </c>
      <c r="G41" s="6">
        <v>98.706967702</v>
      </c>
      <c r="I41" s="6">
        <v>1.1640196449</v>
      </c>
      <c r="J41" s="165">
        <f t="shared" si="1"/>
        <v>-1.1640196449</v>
      </c>
      <c r="K41" s="165">
        <f t="shared" si="2"/>
        <v>0</v>
      </c>
    </row>
    <row r="42" spans="1:11" x14ac:dyDescent="0.2">
      <c r="A42" s="3" t="s">
        <v>568</v>
      </c>
      <c r="B42" s="577"/>
      <c r="C42" s="179" t="str">
        <f t="shared" si="0"/>
        <v>Q3</v>
      </c>
      <c r="D42" s="80">
        <v>42917</v>
      </c>
      <c r="E42" s="6">
        <v>98.590807780000006</v>
      </c>
      <c r="G42" s="6">
        <v>99.128789650000002</v>
      </c>
      <c r="I42" s="6">
        <v>0.53798186944000004</v>
      </c>
      <c r="J42" s="165">
        <f t="shared" si="1"/>
        <v>-0.53798186944000004</v>
      </c>
      <c r="K42" s="165">
        <f t="shared" si="2"/>
        <v>0</v>
      </c>
    </row>
    <row r="43" spans="1:11" x14ac:dyDescent="0.2">
      <c r="A43" s="3" t="s">
        <v>569</v>
      </c>
      <c r="B43" s="577"/>
      <c r="C43" s="179" t="str">
        <f t="shared" si="0"/>
        <v>Q4</v>
      </c>
      <c r="D43" s="80">
        <v>43009</v>
      </c>
      <c r="E43" s="6">
        <v>99.073082944000006</v>
      </c>
      <c r="G43" s="6">
        <v>99.496464072999999</v>
      </c>
      <c r="I43" s="6">
        <v>0.42338112890000001</v>
      </c>
      <c r="J43" s="165">
        <f t="shared" si="1"/>
        <v>-0.42338112890000001</v>
      </c>
      <c r="K43" s="165">
        <f t="shared" si="2"/>
        <v>0</v>
      </c>
    </row>
    <row r="44" spans="1:11" x14ac:dyDescent="0.2">
      <c r="A44" s="3" t="s">
        <v>570</v>
      </c>
      <c r="B44" s="577" t="str">
        <f>LEFT(A44,4)</f>
        <v>2018</v>
      </c>
      <c r="C44" s="179" t="str">
        <f t="shared" si="0"/>
        <v>Q1</v>
      </c>
      <c r="D44" s="80">
        <v>43101</v>
      </c>
      <c r="E44" s="6">
        <v>99.395145671999998</v>
      </c>
      <c r="G44" s="6">
        <v>99.283369215999997</v>
      </c>
      <c r="I44" s="6">
        <v>-0.11177645572</v>
      </c>
      <c r="J44" s="165">
        <f t="shared" si="1"/>
        <v>0</v>
      </c>
      <c r="K44" s="165">
        <f t="shared" si="2"/>
        <v>0.11177645572</v>
      </c>
    </row>
    <row r="45" spans="1:11" x14ac:dyDescent="0.2">
      <c r="A45" s="3" t="s">
        <v>571</v>
      </c>
      <c r="B45" s="577"/>
      <c r="C45" s="179" t="str">
        <f t="shared" si="0"/>
        <v>Q2</v>
      </c>
      <c r="D45" s="80">
        <v>43191</v>
      </c>
      <c r="E45" s="6">
        <v>99.882664172000005</v>
      </c>
      <c r="G45" s="6">
        <v>99.638292844999995</v>
      </c>
      <c r="I45" s="6">
        <v>-0.24437132646000001</v>
      </c>
      <c r="J45" s="165">
        <f t="shared" si="1"/>
        <v>0</v>
      </c>
      <c r="K45" s="165">
        <f t="shared" si="2"/>
        <v>0.24437132646000001</v>
      </c>
    </row>
    <row r="46" spans="1:11" x14ac:dyDescent="0.2">
      <c r="A46" s="3" t="s">
        <v>572</v>
      </c>
      <c r="B46" s="577"/>
      <c r="C46" s="179" t="str">
        <f t="shared" si="0"/>
        <v>Q3</v>
      </c>
      <c r="D46" s="80">
        <v>43282</v>
      </c>
      <c r="E46" s="6">
        <v>101.51730956</v>
      </c>
      <c r="G46" s="6">
        <v>100.5714955</v>
      </c>
      <c r="I46" s="6">
        <v>-0.94581405729000001</v>
      </c>
      <c r="J46" s="165">
        <f t="shared" si="1"/>
        <v>0</v>
      </c>
      <c r="K46" s="165">
        <f t="shared" si="2"/>
        <v>0.94581405729000001</v>
      </c>
    </row>
    <row r="47" spans="1:11" x14ac:dyDescent="0.2">
      <c r="A47" s="3" t="s">
        <v>573</v>
      </c>
      <c r="B47" s="577"/>
      <c r="C47" s="179" t="str">
        <f t="shared" si="0"/>
        <v>Q4</v>
      </c>
      <c r="D47" s="80">
        <v>43374</v>
      </c>
      <c r="E47" s="6">
        <v>102.40329192</v>
      </c>
      <c r="G47" s="6">
        <v>100.42355343</v>
      </c>
      <c r="I47" s="6">
        <v>-1.9797384925999999</v>
      </c>
      <c r="J47" s="165">
        <f t="shared" si="1"/>
        <v>0</v>
      </c>
      <c r="K47" s="165">
        <f t="shared" si="2"/>
        <v>1.9797384925999999</v>
      </c>
    </row>
    <row r="48" spans="1:11" x14ac:dyDescent="0.2">
      <c r="A48" s="3" t="s">
        <v>574</v>
      </c>
      <c r="B48" s="577" t="str">
        <f>LEFT(A48,4)</f>
        <v>2019</v>
      </c>
      <c r="C48" s="179" t="str">
        <f t="shared" si="0"/>
        <v>Q1</v>
      </c>
      <c r="D48" s="80">
        <v>43466</v>
      </c>
      <c r="E48" s="6">
        <v>100.25852447</v>
      </c>
      <c r="G48" s="6">
        <v>99.824839409000006</v>
      </c>
      <c r="I48" s="6">
        <v>-0.43368505729000001</v>
      </c>
      <c r="J48" s="165">
        <f t="shared" si="1"/>
        <v>0</v>
      </c>
      <c r="K48" s="165">
        <f t="shared" si="2"/>
        <v>0.43368505729000001</v>
      </c>
    </row>
    <row r="49" spans="1:11" x14ac:dyDescent="0.2">
      <c r="A49" s="3" t="s">
        <v>575</v>
      </c>
      <c r="B49" s="577"/>
      <c r="C49" s="179" t="str">
        <f t="shared" si="0"/>
        <v>Q2</v>
      </c>
      <c r="D49" s="80">
        <v>43556</v>
      </c>
      <c r="E49" s="6">
        <v>100.39932233</v>
      </c>
      <c r="G49" s="6">
        <v>100.30185956</v>
      </c>
      <c r="I49" s="6">
        <v>-9.7462765192000006E-2</v>
      </c>
      <c r="J49" s="165">
        <f t="shared" si="1"/>
        <v>0</v>
      </c>
      <c r="K49" s="165">
        <f t="shared" si="2"/>
        <v>9.7462765192000006E-2</v>
      </c>
    </row>
    <row r="50" spans="1:11" x14ac:dyDescent="0.2">
      <c r="A50" s="3" t="s">
        <v>576</v>
      </c>
      <c r="B50" s="577"/>
      <c r="C50" s="179" t="str">
        <f t="shared" si="0"/>
        <v>Q3</v>
      </c>
      <c r="D50" s="80">
        <v>43647</v>
      </c>
      <c r="E50" s="6">
        <v>100.54647262</v>
      </c>
      <c r="G50" s="6">
        <v>101.40002748000001</v>
      </c>
      <c r="I50" s="6">
        <v>0.85355485564</v>
      </c>
      <c r="J50" s="165">
        <f t="shared" si="1"/>
        <v>-0.85355485564</v>
      </c>
      <c r="K50" s="165">
        <f t="shared" si="2"/>
        <v>0</v>
      </c>
    </row>
    <row r="51" spans="1:11" x14ac:dyDescent="0.2">
      <c r="A51" s="3" t="s">
        <v>577</v>
      </c>
      <c r="B51" s="577"/>
      <c r="C51" s="179" t="str">
        <f t="shared" si="0"/>
        <v>Q4</v>
      </c>
      <c r="D51" s="80">
        <v>43739</v>
      </c>
      <c r="E51" s="6">
        <v>101.99017148999999</v>
      </c>
      <c r="G51" s="6">
        <v>101.70771111000001</v>
      </c>
      <c r="I51" s="6">
        <v>-0.28246037949000002</v>
      </c>
      <c r="J51" s="165">
        <f t="shared" si="1"/>
        <v>0</v>
      </c>
      <c r="K51" s="165">
        <f t="shared" si="2"/>
        <v>0.28246037949000002</v>
      </c>
    </row>
    <row r="52" spans="1:11" x14ac:dyDescent="0.2">
      <c r="A52" s="3" t="s">
        <v>578</v>
      </c>
      <c r="B52" s="577" t="str">
        <f>LEFT(A52,4)</f>
        <v>2020</v>
      </c>
      <c r="C52" s="179" t="str">
        <f t="shared" si="0"/>
        <v>Q1</v>
      </c>
      <c r="D52" s="80">
        <v>43831</v>
      </c>
      <c r="E52" s="6">
        <v>101.25716925</v>
      </c>
      <c r="G52" s="6">
        <v>101.13066797</v>
      </c>
      <c r="I52" s="6">
        <v>-0.12650127757999999</v>
      </c>
      <c r="J52" s="165">
        <f t="shared" si="1"/>
        <v>0</v>
      </c>
      <c r="K52" s="165">
        <f t="shared" si="2"/>
        <v>0.12650127757999999</v>
      </c>
    </row>
    <row r="53" spans="1:11" x14ac:dyDescent="0.2">
      <c r="A53" s="3" t="s">
        <v>579</v>
      </c>
      <c r="B53" s="577"/>
      <c r="C53" s="179" t="str">
        <f t="shared" si="0"/>
        <v>Q2</v>
      </c>
      <c r="D53" s="80">
        <v>43922</v>
      </c>
      <c r="E53" s="6">
        <v>102.52655344</v>
      </c>
      <c r="G53" s="6">
        <v>101.55543339</v>
      </c>
      <c r="I53" s="6">
        <v>-0.97112005366999998</v>
      </c>
      <c r="J53" s="165">
        <f t="shared" si="1"/>
        <v>0</v>
      </c>
      <c r="K53" s="165">
        <f t="shared" si="2"/>
        <v>0.97112005366999998</v>
      </c>
    </row>
    <row r="54" spans="1:11" x14ac:dyDescent="0.2">
      <c r="A54" s="3" t="s">
        <v>580</v>
      </c>
      <c r="B54" s="577"/>
      <c r="C54" s="179" t="str">
        <f t="shared" si="0"/>
        <v>Q3</v>
      </c>
      <c r="D54" s="80">
        <v>44013</v>
      </c>
      <c r="E54" s="6">
        <v>102.98224155</v>
      </c>
      <c r="G54" s="6">
        <v>102.71065873000001</v>
      </c>
      <c r="I54" s="6">
        <v>-0.27158282043999998</v>
      </c>
      <c r="J54" s="165">
        <f t="shared" si="1"/>
        <v>0</v>
      </c>
      <c r="K54" s="165">
        <f t="shared" si="2"/>
        <v>0.27158282043999998</v>
      </c>
    </row>
    <row r="55" spans="1:11" x14ac:dyDescent="0.2">
      <c r="A55" s="5" t="s">
        <v>581</v>
      </c>
      <c r="B55" s="577"/>
      <c r="C55" s="179" t="str">
        <f t="shared" si="0"/>
        <v>Q4</v>
      </c>
      <c r="D55" s="81">
        <v>44105</v>
      </c>
      <c r="E55" s="6">
        <v>102.99299684</v>
      </c>
      <c r="G55" s="6">
        <v>103.0722729</v>
      </c>
      <c r="I55" s="6">
        <v>7.9276064310000005E-2</v>
      </c>
      <c r="J55" s="165">
        <f t="shared" si="1"/>
        <v>-7.9276064310000005E-2</v>
      </c>
      <c r="K55" s="165">
        <f t="shared" si="2"/>
        <v>0</v>
      </c>
    </row>
    <row r="56" spans="1:11" x14ac:dyDescent="0.2">
      <c r="C56" s="367" t="s">
        <v>552</v>
      </c>
      <c r="D56"/>
      <c r="E56"/>
      <c r="G56" s="6"/>
      <c r="I56"/>
    </row>
    <row r="57" spans="1:11" x14ac:dyDescent="0.2">
      <c r="B57"/>
      <c r="C57"/>
      <c r="D57"/>
      <c r="F57"/>
      <c r="H57"/>
    </row>
    <row r="58" spans="1:11" x14ac:dyDescent="0.2">
      <c r="B58" s="5"/>
      <c r="C58" s="5" t="s">
        <v>0</v>
      </c>
      <c r="D58"/>
      <c r="F58"/>
      <c r="H58"/>
    </row>
    <row r="59" spans="1:11" x14ac:dyDescent="0.2">
      <c r="B59" s="376">
        <v>23.5</v>
      </c>
      <c r="C59" s="17">
        <v>86</v>
      </c>
      <c r="D59"/>
      <c r="F59"/>
      <c r="H59"/>
    </row>
    <row r="60" spans="1:11" x14ac:dyDescent="0.2">
      <c r="B60">
        <v>23.5</v>
      </c>
      <c r="C60" s="17">
        <v>106</v>
      </c>
      <c r="D60"/>
      <c r="F60"/>
      <c r="H60"/>
    </row>
    <row r="61" spans="1:11" x14ac:dyDescent="0.2">
      <c r="C61" s="123" t="s">
        <v>0</v>
      </c>
    </row>
    <row r="62" spans="1:11" x14ac:dyDescent="0.2">
      <c r="B62">
        <v>23.5</v>
      </c>
      <c r="C62" s="124">
        <v>-2</v>
      </c>
    </row>
    <row r="63" spans="1:11" x14ac:dyDescent="0.2">
      <c r="B63">
        <v>23.5</v>
      </c>
      <c r="C63" s="124">
        <v>2</v>
      </c>
    </row>
  </sheetData>
  <mergeCells count="7">
    <mergeCell ref="B52:B55"/>
    <mergeCell ref="B28:B31"/>
    <mergeCell ref="B32:B35"/>
    <mergeCell ref="B36:B39"/>
    <mergeCell ref="B40:B43"/>
    <mergeCell ref="B44:B47"/>
    <mergeCell ref="B48:B51"/>
  </mergeCells>
  <hyperlinks>
    <hyperlink ref="A3" location="Contents!A1" display="Return to Contents"/>
  </hyperlinks>
  <pageMargins left="0.7" right="0.7" top="0.75" bottom="0.75" header="0.3" footer="0.3"/>
  <pageSetup scale="50" fitToHeight="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S68"/>
  <sheetViews>
    <sheetView workbookViewId="0"/>
  </sheetViews>
  <sheetFormatPr defaultRowHeight="12.75" x14ac:dyDescent="0.2"/>
  <cols>
    <col min="17" max="17" width="16.85546875" customWidth="1"/>
    <col min="18" max="18" width="15.28515625" customWidth="1"/>
  </cols>
  <sheetData>
    <row r="1" spans="1:19" x14ac:dyDescent="0.2">
      <c r="M1" s="117"/>
    </row>
    <row r="2" spans="1:19" ht="15.75" x14ac:dyDescent="0.25">
      <c r="A2" s="44" t="s">
        <v>550</v>
      </c>
      <c r="M2" s="117"/>
    </row>
    <row r="3" spans="1:19" x14ac:dyDescent="0.2">
      <c r="A3" s="22" t="s">
        <v>16</v>
      </c>
      <c r="S3" s="30"/>
    </row>
    <row r="4" spans="1:19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9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Q5" s="180" t="s">
        <v>361</v>
      </c>
      <c r="R5" s="181"/>
    </row>
    <row r="6" spans="1:19" ht="25.5" customHeight="1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Q6" s="312" t="s">
        <v>182</v>
      </c>
      <c r="R6" s="315" t="s">
        <v>414</v>
      </c>
    </row>
    <row r="7" spans="1:19" ht="15" x14ac:dyDescent="0.25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Q7" s="220" t="s">
        <v>183</v>
      </c>
      <c r="R7" s="314" t="s">
        <v>415</v>
      </c>
    </row>
    <row r="8" spans="1:19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  <c r="Q8" s="220" t="s">
        <v>184</v>
      </c>
      <c r="R8" s="214" t="s">
        <v>416</v>
      </c>
    </row>
    <row r="9" spans="1:19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  <c r="Q9" s="220" t="s">
        <v>185</v>
      </c>
      <c r="R9" s="309" t="s">
        <v>417</v>
      </c>
    </row>
    <row r="10" spans="1:19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  <c r="Q10" s="220" t="s">
        <v>191</v>
      </c>
      <c r="R10" s="214" t="s">
        <v>418</v>
      </c>
    </row>
    <row r="11" spans="1:19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  <c r="Q11" s="220" t="s">
        <v>404</v>
      </c>
      <c r="R11" s="309" t="s">
        <v>419</v>
      </c>
    </row>
    <row r="12" spans="1:19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  <c r="Q12" s="551" t="s">
        <v>527</v>
      </c>
      <c r="R12" s="452" t="s">
        <v>528</v>
      </c>
    </row>
    <row r="13" spans="1:19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  <c r="Q13" s="316" t="s">
        <v>420</v>
      </c>
      <c r="R13" s="214" t="s">
        <v>421</v>
      </c>
    </row>
    <row r="14" spans="1:19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  <c r="Q14" s="316" t="s">
        <v>424</v>
      </c>
      <c r="R14" s="309" t="s">
        <v>422</v>
      </c>
    </row>
    <row r="15" spans="1:19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  <c r="Q15" s="316" t="s">
        <v>113</v>
      </c>
      <c r="R15" s="309" t="s">
        <v>423</v>
      </c>
    </row>
    <row r="16" spans="1:19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  <c r="Q16" s="317" t="s">
        <v>112</v>
      </c>
      <c r="R16" s="313" t="s">
        <v>512</v>
      </c>
    </row>
    <row r="17" spans="1:18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8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8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8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8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8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  <c r="R22" s="30"/>
    </row>
    <row r="23" spans="1:18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5" spans="1:18" x14ac:dyDescent="0.2">
      <c r="A25" s="579" t="s">
        <v>525</v>
      </c>
      <c r="B25" s="579"/>
      <c r="C25" s="579"/>
      <c r="D25" s="579"/>
      <c r="E25" s="579"/>
      <c r="F25" s="579"/>
      <c r="G25" s="579"/>
      <c r="H25" s="579"/>
      <c r="I25" s="23"/>
      <c r="K25" s="579" t="s">
        <v>526</v>
      </c>
      <c r="L25" s="579"/>
      <c r="M25" s="579"/>
      <c r="N25" s="579"/>
      <c r="O25" s="579"/>
      <c r="P25" s="579"/>
      <c r="Q25" s="579"/>
      <c r="R25" s="579"/>
    </row>
    <row r="26" spans="1:18" x14ac:dyDescent="0.2">
      <c r="A26" s="310"/>
      <c r="B26" s="310"/>
      <c r="C26" s="310"/>
      <c r="D26" s="310"/>
      <c r="E26" s="310"/>
      <c r="G26" s="3"/>
    </row>
    <row r="27" spans="1:18" x14ac:dyDescent="0.2">
      <c r="A27" s="9"/>
      <c r="B27" s="5" t="s">
        <v>182</v>
      </c>
      <c r="C27" s="5" t="s">
        <v>183</v>
      </c>
      <c r="D27" s="5" t="s">
        <v>184</v>
      </c>
      <c r="E27" s="5" t="s">
        <v>185</v>
      </c>
      <c r="F27" s="5" t="s">
        <v>191</v>
      </c>
      <c r="G27" s="293" t="s">
        <v>404</v>
      </c>
      <c r="H27" s="552" t="s">
        <v>527</v>
      </c>
      <c r="I27" s="5" t="s">
        <v>5</v>
      </c>
      <c r="K27" s="318" t="s">
        <v>424</v>
      </c>
      <c r="L27" s="9" t="s">
        <v>113</v>
      </c>
      <c r="M27" s="9" t="s">
        <v>112</v>
      </c>
      <c r="N27" s="9" t="s">
        <v>413</v>
      </c>
    </row>
    <row r="28" spans="1:18" x14ac:dyDescent="0.2">
      <c r="A28" s="1">
        <v>42736</v>
      </c>
      <c r="B28" s="114">
        <v>0</v>
      </c>
      <c r="C28" s="114">
        <v>0.622</v>
      </c>
      <c r="D28" s="114">
        <v>0.55275446702999997</v>
      </c>
      <c r="E28" s="114">
        <v>0.13</v>
      </c>
      <c r="F28" s="114">
        <v>0.25</v>
      </c>
      <c r="G28" s="114">
        <v>0.25</v>
      </c>
      <c r="H28" s="114">
        <v>0</v>
      </c>
      <c r="I28" s="114">
        <v>1.80475446703</v>
      </c>
      <c r="K28" s="114">
        <v>0.30887096774</v>
      </c>
      <c r="L28" s="114">
        <v>0</v>
      </c>
      <c r="M28" s="114">
        <v>0</v>
      </c>
      <c r="N28" s="20">
        <f>+K28-L28-M28</f>
        <v>0.30887096774</v>
      </c>
    </row>
    <row r="29" spans="1:18" x14ac:dyDescent="0.2">
      <c r="A29" s="1">
        <v>42767</v>
      </c>
      <c r="B29" s="114">
        <v>0</v>
      </c>
      <c r="C29" s="114">
        <v>0.61</v>
      </c>
      <c r="D29" s="114">
        <v>0.51132692235999999</v>
      </c>
      <c r="E29" s="114">
        <v>0.16</v>
      </c>
      <c r="F29" s="114">
        <v>0.25</v>
      </c>
      <c r="G29" s="114">
        <v>0.25</v>
      </c>
      <c r="H29" s="114">
        <v>0</v>
      </c>
      <c r="I29" s="114">
        <v>1.7813269223599999</v>
      </c>
      <c r="K29" s="114">
        <v>0.20714285714</v>
      </c>
      <c r="L29" s="114">
        <v>0</v>
      </c>
      <c r="M29" s="114">
        <v>0</v>
      </c>
      <c r="N29" s="20">
        <f t="shared" ref="N29:N63" si="0">+K29-L29-M29</f>
        <v>0.20714285714</v>
      </c>
    </row>
    <row r="30" spans="1:18" x14ac:dyDescent="0.2">
      <c r="A30" s="1">
        <v>42795</v>
      </c>
      <c r="B30" s="114">
        <v>0</v>
      </c>
      <c r="C30" s="114">
        <v>0.71</v>
      </c>
      <c r="D30" s="114">
        <v>0.40491365314</v>
      </c>
      <c r="E30" s="114">
        <v>0.223</v>
      </c>
      <c r="F30" s="114">
        <v>0.25</v>
      </c>
      <c r="G30" s="114">
        <v>0.25</v>
      </c>
      <c r="H30" s="114">
        <v>0</v>
      </c>
      <c r="I30" s="114">
        <v>1.83791365314</v>
      </c>
      <c r="K30" s="114">
        <v>0.377</v>
      </c>
      <c r="L30" s="114">
        <v>0.192</v>
      </c>
      <c r="M30" s="114">
        <v>0</v>
      </c>
      <c r="N30" s="20">
        <f t="shared" si="0"/>
        <v>0.185</v>
      </c>
    </row>
    <row r="31" spans="1:18" x14ac:dyDescent="0.2">
      <c r="A31" s="1">
        <v>42826</v>
      </c>
      <c r="B31" s="114">
        <v>0</v>
      </c>
      <c r="C31" s="114">
        <v>0.76500000000000001</v>
      </c>
      <c r="D31" s="114">
        <v>0.36951451661000001</v>
      </c>
      <c r="E31" s="114">
        <v>0.26</v>
      </c>
      <c r="F31" s="114">
        <v>0.25</v>
      </c>
      <c r="G31" s="114">
        <v>0.25</v>
      </c>
      <c r="H31" s="114">
        <v>0</v>
      </c>
      <c r="I31" s="114">
        <v>1.8945145166099999</v>
      </c>
      <c r="K31" s="114">
        <v>0.62133333332999996</v>
      </c>
      <c r="L31" s="114">
        <v>0.42499999999999999</v>
      </c>
      <c r="M31" s="114">
        <v>0</v>
      </c>
      <c r="N31" s="20">
        <f t="shared" si="0"/>
        <v>0.19633333332999997</v>
      </c>
    </row>
    <row r="32" spans="1:18" x14ac:dyDescent="0.2">
      <c r="A32" s="1">
        <v>42856</v>
      </c>
      <c r="B32" s="114">
        <v>0</v>
      </c>
      <c r="C32" s="114">
        <v>0.52</v>
      </c>
      <c r="D32" s="114">
        <v>0.36012937144000001</v>
      </c>
      <c r="E32" s="114">
        <v>0.16</v>
      </c>
      <c r="F32" s="114">
        <v>0.25</v>
      </c>
      <c r="G32" s="114">
        <v>0.25</v>
      </c>
      <c r="H32" s="114">
        <v>0</v>
      </c>
      <c r="I32" s="114">
        <v>1.54012937144</v>
      </c>
      <c r="K32" s="114">
        <v>0.55000000000000004</v>
      </c>
      <c r="L32" s="114">
        <v>0.36499999999999999</v>
      </c>
      <c r="M32" s="114">
        <v>0</v>
      </c>
      <c r="N32" s="20">
        <f t="shared" si="0"/>
        <v>0.18500000000000005</v>
      </c>
    </row>
    <row r="33" spans="1:14" x14ac:dyDescent="0.2">
      <c r="A33" s="1">
        <v>42887</v>
      </c>
      <c r="B33" s="114">
        <v>0</v>
      </c>
      <c r="C33" s="114">
        <v>0.45</v>
      </c>
      <c r="D33" s="114">
        <v>0.28975807773000001</v>
      </c>
      <c r="E33" s="114">
        <v>0.13</v>
      </c>
      <c r="F33" s="114">
        <v>0.25</v>
      </c>
      <c r="G33" s="114">
        <v>0.25</v>
      </c>
      <c r="H33" s="114">
        <v>0</v>
      </c>
      <c r="I33" s="114">
        <v>1.36975807773</v>
      </c>
      <c r="K33" s="114">
        <v>0.47333333332999999</v>
      </c>
      <c r="L33" s="114">
        <v>0.29499999999999998</v>
      </c>
      <c r="M33" s="114">
        <v>0</v>
      </c>
      <c r="N33" s="20">
        <f t="shared" si="0"/>
        <v>0.17833333333000001</v>
      </c>
    </row>
    <row r="34" spans="1:14" x14ac:dyDescent="0.2">
      <c r="A34" s="1">
        <v>42917</v>
      </c>
      <c r="B34" s="114">
        <v>0</v>
      </c>
      <c r="C34" s="114">
        <v>0.29499999999999998</v>
      </c>
      <c r="D34" s="114">
        <v>0.25340049695</v>
      </c>
      <c r="E34" s="114">
        <v>0.1</v>
      </c>
      <c r="F34" s="114">
        <v>0.25</v>
      </c>
      <c r="G34" s="114">
        <v>0.25</v>
      </c>
      <c r="H34" s="114">
        <v>0</v>
      </c>
      <c r="I34" s="114">
        <v>1.1484004969499999</v>
      </c>
      <c r="K34" s="114">
        <v>0.41241935483999997</v>
      </c>
      <c r="L34" s="114">
        <v>0.22</v>
      </c>
      <c r="M34" s="114">
        <v>0</v>
      </c>
      <c r="N34" s="20">
        <f t="shared" si="0"/>
        <v>0.19241935483999997</v>
      </c>
    </row>
    <row r="35" spans="1:14" x14ac:dyDescent="0.2">
      <c r="A35" s="1">
        <v>42948</v>
      </c>
      <c r="B35" s="114">
        <v>0</v>
      </c>
      <c r="C35" s="114">
        <v>0.41</v>
      </c>
      <c r="D35" s="114">
        <v>0.22705649198</v>
      </c>
      <c r="E35" s="114">
        <v>0.1</v>
      </c>
      <c r="F35" s="114">
        <v>0.25</v>
      </c>
      <c r="G35" s="114">
        <v>0.25</v>
      </c>
      <c r="H35" s="114">
        <v>0</v>
      </c>
      <c r="I35" s="114">
        <v>1.2370564919799998</v>
      </c>
      <c r="K35" s="114">
        <v>0.58399999999999996</v>
      </c>
      <c r="L35" s="114">
        <v>0.13</v>
      </c>
      <c r="M35" s="114">
        <v>0.27700000000000002</v>
      </c>
      <c r="N35" s="20">
        <f t="shared" si="0"/>
        <v>0.17699999999999994</v>
      </c>
    </row>
    <row r="36" spans="1:14" x14ac:dyDescent="0.2">
      <c r="A36" s="1">
        <v>42979</v>
      </c>
      <c r="B36" s="114">
        <v>0</v>
      </c>
      <c r="C36" s="114">
        <v>0.375</v>
      </c>
      <c r="D36" s="114">
        <v>0.2</v>
      </c>
      <c r="E36" s="114">
        <v>0.05</v>
      </c>
      <c r="F36" s="114">
        <v>0.25</v>
      </c>
      <c r="G36" s="114">
        <v>0.25</v>
      </c>
      <c r="H36" s="114">
        <v>0</v>
      </c>
      <c r="I36" s="114">
        <v>1.125</v>
      </c>
      <c r="K36" s="114">
        <v>0.503</v>
      </c>
      <c r="L36" s="114">
        <v>0.17499999999999999</v>
      </c>
      <c r="M36" s="114">
        <v>1.6E-2</v>
      </c>
      <c r="N36" s="20">
        <f t="shared" si="0"/>
        <v>0.312</v>
      </c>
    </row>
    <row r="37" spans="1:14" x14ac:dyDescent="0.2">
      <c r="A37" s="1">
        <v>43009</v>
      </c>
      <c r="B37" s="114">
        <v>0</v>
      </c>
      <c r="C37" s="114">
        <v>0.34</v>
      </c>
      <c r="D37" s="114">
        <v>0.20499999999999999</v>
      </c>
      <c r="E37" s="114">
        <v>0.18</v>
      </c>
      <c r="F37" s="114">
        <v>0.25</v>
      </c>
      <c r="G37" s="114">
        <v>0.25</v>
      </c>
      <c r="H37" s="114">
        <v>0</v>
      </c>
      <c r="I37" s="114">
        <v>1.2250000000000001</v>
      </c>
      <c r="K37" s="114">
        <v>0.48632258065</v>
      </c>
      <c r="L37" s="114">
        <v>0</v>
      </c>
      <c r="M37" s="114">
        <v>0.27100000000000002</v>
      </c>
      <c r="N37" s="20">
        <f t="shared" si="0"/>
        <v>0.21532258064999998</v>
      </c>
    </row>
    <row r="38" spans="1:14" x14ac:dyDescent="0.2">
      <c r="A38" s="1">
        <v>43040</v>
      </c>
      <c r="B38" s="114">
        <v>0</v>
      </c>
      <c r="C38" s="114">
        <v>0.32</v>
      </c>
      <c r="D38" s="114">
        <v>0.16500000000000001</v>
      </c>
      <c r="E38" s="114">
        <v>0.22</v>
      </c>
      <c r="F38" s="114">
        <v>0.25</v>
      </c>
      <c r="G38" s="114">
        <v>0.25</v>
      </c>
      <c r="H38" s="114">
        <v>0</v>
      </c>
      <c r="I38" s="114">
        <v>1.2050000000000001</v>
      </c>
      <c r="K38" s="114">
        <v>0.22500000000000001</v>
      </c>
      <c r="L38" s="114">
        <v>0</v>
      </c>
      <c r="M38" s="114">
        <v>0</v>
      </c>
      <c r="N38" s="20">
        <f t="shared" si="0"/>
        <v>0.22500000000000001</v>
      </c>
    </row>
    <row r="39" spans="1:14" x14ac:dyDescent="0.2">
      <c r="A39" s="1">
        <v>43070</v>
      </c>
      <c r="B39" s="114">
        <v>0</v>
      </c>
      <c r="C39" s="114">
        <v>0.38</v>
      </c>
      <c r="D39" s="114">
        <v>0.14000000000000001</v>
      </c>
      <c r="E39" s="114">
        <v>0.17</v>
      </c>
      <c r="F39" s="114">
        <v>0.25</v>
      </c>
      <c r="G39" s="114">
        <v>0.25</v>
      </c>
      <c r="H39" s="114">
        <v>0</v>
      </c>
      <c r="I39" s="114">
        <v>1.19</v>
      </c>
      <c r="K39" s="114">
        <v>0.51798387096999998</v>
      </c>
      <c r="L39" s="114">
        <v>0</v>
      </c>
      <c r="M39" s="114">
        <v>0.03</v>
      </c>
      <c r="N39" s="20">
        <f t="shared" si="0"/>
        <v>0.48798387096999996</v>
      </c>
    </row>
    <row r="40" spans="1:14" x14ac:dyDescent="0.2">
      <c r="A40" s="1">
        <v>43101</v>
      </c>
      <c r="B40" s="114">
        <v>0</v>
      </c>
      <c r="C40" s="114">
        <v>0.28499999999999998</v>
      </c>
      <c r="D40" s="114">
        <v>0.14000000000000001</v>
      </c>
      <c r="E40" s="114">
        <v>0.23</v>
      </c>
      <c r="F40" s="114">
        <v>0.25</v>
      </c>
      <c r="G40" s="114">
        <v>0.25</v>
      </c>
      <c r="H40" s="114">
        <v>0</v>
      </c>
      <c r="I40" s="114">
        <v>1.155</v>
      </c>
      <c r="K40" s="114">
        <v>0.31577419355000003</v>
      </c>
      <c r="L40" s="114">
        <v>0.1</v>
      </c>
      <c r="M40" s="114">
        <v>4.9000000000000002E-2</v>
      </c>
      <c r="N40" s="20">
        <f t="shared" si="0"/>
        <v>0.16677419355000001</v>
      </c>
    </row>
    <row r="41" spans="1:14" x14ac:dyDescent="0.2">
      <c r="A41" s="1">
        <v>43132</v>
      </c>
      <c r="B41" s="114">
        <v>0</v>
      </c>
      <c r="C41" s="114">
        <v>0.31</v>
      </c>
      <c r="D41" s="114">
        <v>0.14000000000000001</v>
      </c>
      <c r="E41" s="114">
        <v>0.28000000000000003</v>
      </c>
      <c r="F41" s="114">
        <v>0.25</v>
      </c>
      <c r="G41" s="114">
        <v>0.25</v>
      </c>
      <c r="H41" s="114">
        <v>0</v>
      </c>
      <c r="I41" s="114">
        <v>1.23</v>
      </c>
      <c r="K41" s="114">
        <v>0.42012500000000003</v>
      </c>
      <c r="L41" s="114">
        <v>0.17</v>
      </c>
      <c r="M41" s="114">
        <v>4.9000000000000002E-2</v>
      </c>
      <c r="N41" s="20">
        <f t="shared" si="0"/>
        <v>0.20112500000000005</v>
      </c>
    </row>
    <row r="42" spans="1:14" x14ac:dyDescent="0.2">
      <c r="A42" s="1">
        <v>43160</v>
      </c>
      <c r="B42" s="114">
        <v>0</v>
      </c>
      <c r="C42" s="114">
        <v>0.315</v>
      </c>
      <c r="D42" s="114">
        <v>0.17</v>
      </c>
      <c r="E42" s="114">
        <v>0.25</v>
      </c>
      <c r="F42" s="114">
        <v>0.25</v>
      </c>
      <c r="G42" s="114">
        <v>0.25</v>
      </c>
      <c r="H42" s="114">
        <v>0</v>
      </c>
      <c r="I42" s="114">
        <v>1.2349999999999999</v>
      </c>
      <c r="K42" s="114">
        <v>0.45350000000000001</v>
      </c>
      <c r="L42" s="114">
        <v>0.249</v>
      </c>
      <c r="M42" s="114">
        <v>4.9000000000000002E-2</v>
      </c>
      <c r="N42" s="20">
        <f t="shared" si="0"/>
        <v>0.15550000000000003</v>
      </c>
    </row>
    <row r="43" spans="1:14" x14ac:dyDescent="0.2">
      <c r="A43" s="1">
        <v>43191</v>
      </c>
      <c r="B43" s="114">
        <v>0</v>
      </c>
      <c r="C43" s="114">
        <v>0.29499999999999998</v>
      </c>
      <c r="D43" s="114">
        <v>0.17</v>
      </c>
      <c r="E43" s="114">
        <v>0.27</v>
      </c>
      <c r="F43" s="114">
        <v>0.25</v>
      </c>
      <c r="G43" s="114">
        <v>0.25</v>
      </c>
      <c r="H43" s="114">
        <v>0</v>
      </c>
      <c r="I43" s="114">
        <v>1.2349999999999999</v>
      </c>
      <c r="K43" s="114">
        <v>0.27150000000000002</v>
      </c>
      <c r="L43" s="114">
        <v>0</v>
      </c>
      <c r="M43" s="114">
        <v>0.13600000000000001</v>
      </c>
      <c r="N43" s="20">
        <f t="shared" si="0"/>
        <v>0.13550000000000001</v>
      </c>
    </row>
    <row r="44" spans="1:14" x14ac:dyDescent="0.2">
      <c r="A44" s="1">
        <v>43221</v>
      </c>
      <c r="B44" s="114">
        <v>0</v>
      </c>
      <c r="C44" s="114">
        <v>0.31</v>
      </c>
      <c r="D44" s="114">
        <v>0.35</v>
      </c>
      <c r="E44" s="114">
        <v>0.23</v>
      </c>
      <c r="F44" s="114">
        <v>0.25</v>
      </c>
      <c r="G44" s="114">
        <v>0.25</v>
      </c>
      <c r="H44" s="114">
        <v>0</v>
      </c>
      <c r="I44" s="114">
        <v>1.39</v>
      </c>
      <c r="K44" s="114">
        <v>0.24049999999999999</v>
      </c>
      <c r="L44" s="114">
        <v>0</v>
      </c>
      <c r="M44" s="114">
        <v>0.115</v>
      </c>
      <c r="N44" s="20">
        <f t="shared" si="0"/>
        <v>0.1255</v>
      </c>
    </row>
    <row r="45" spans="1:14" x14ac:dyDescent="0.2">
      <c r="A45" s="1">
        <v>43252</v>
      </c>
      <c r="B45" s="114">
        <v>0.02</v>
      </c>
      <c r="C45" s="114">
        <v>0.55000000000000004</v>
      </c>
      <c r="D45" s="114">
        <v>0.42</v>
      </c>
      <c r="E45" s="114">
        <v>0.18</v>
      </c>
      <c r="F45" s="114">
        <v>0.25</v>
      </c>
      <c r="G45" s="114">
        <v>0.25</v>
      </c>
      <c r="H45" s="114">
        <v>0</v>
      </c>
      <c r="I45" s="114">
        <v>1.67</v>
      </c>
      <c r="K45" s="114">
        <v>0.30649999999999999</v>
      </c>
      <c r="L45" s="114">
        <v>0.11700000000000001</v>
      </c>
      <c r="M45" s="114">
        <v>6.4000000000000001E-2</v>
      </c>
      <c r="N45" s="20">
        <f t="shared" si="0"/>
        <v>0.1255</v>
      </c>
    </row>
    <row r="46" spans="1:14" x14ac:dyDescent="0.2">
      <c r="A46" s="1">
        <v>43282</v>
      </c>
      <c r="B46" s="114">
        <v>7.8E-2</v>
      </c>
      <c r="C46" s="114">
        <v>0.64500000000000002</v>
      </c>
      <c r="D46" s="114">
        <v>0.37</v>
      </c>
      <c r="E46" s="114">
        <v>0.17</v>
      </c>
      <c r="F46" s="114">
        <v>0.25</v>
      </c>
      <c r="G46" s="114">
        <v>0.25</v>
      </c>
      <c r="H46" s="114">
        <v>0</v>
      </c>
      <c r="I46" s="114">
        <v>1.7629999999999999</v>
      </c>
      <c r="K46" s="114">
        <v>0.13548387097</v>
      </c>
      <c r="L46" s="114">
        <v>0</v>
      </c>
      <c r="M46" s="114">
        <v>0</v>
      </c>
      <c r="N46" s="20">
        <f t="shared" si="0"/>
        <v>0.13548387097</v>
      </c>
    </row>
    <row r="47" spans="1:14" x14ac:dyDescent="0.2">
      <c r="A47" s="1">
        <v>43313</v>
      </c>
      <c r="B47" s="114">
        <v>0.28000000000000003</v>
      </c>
      <c r="C47" s="114">
        <v>0.31</v>
      </c>
      <c r="D47" s="114">
        <v>0.3</v>
      </c>
      <c r="E47" s="114">
        <v>0.14000000000000001</v>
      </c>
      <c r="F47" s="114">
        <v>0.25</v>
      </c>
      <c r="G47" s="114">
        <v>0.25</v>
      </c>
      <c r="H47" s="114">
        <v>0</v>
      </c>
      <c r="I47" s="114">
        <v>1.5300000000000002</v>
      </c>
      <c r="K47" s="114">
        <v>0.14294354839000001</v>
      </c>
      <c r="L47" s="114">
        <v>0</v>
      </c>
      <c r="M47" s="114">
        <v>1.2E-2</v>
      </c>
      <c r="N47" s="20">
        <f t="shared" si="0"/>
        <v>0.13094354839</v>
      </c>
    </row>
    <row r="48" spans="1:14" x14ac:dyDescent="0.2">
      <c r="A48" s="1">
        <v>43344</v>
      </c>
      <c r="B48" s="114">
        <v>0.4</v>
      </c>
      <c r="C48" s="114">
        <v>0.22</v>
      </c>
      <c r="D48" s="114">
        <v>0.2</v>
      </c>
      <c r="E48" s="114">
        <v>0.14000000000000001</v>
      </c>
      <c r="F48" s="114">
        <v>0.25</v>
      </c>
      <c r="G48" s="114">
        <v>0.25</v>
      </c>
      <c r="H48" s="114">
        <v>0</v>
      </c>
      <c r="I48" s="114">
        <v>1.46</v>
      </c>
      <c r="K48" s="114">
        <v>0.23400000000000001</v>
      </c>
      <c r="L48" s="114">
        <v>0</v>
      </c>
      <c r="M48" s="114">
        <v>0.08</v>
      </c>
      <c r="N48" s="20">
        <f t="shared" si="0"/>
        <v>0.15400000000000003</v>
      </c>
    </row>
    <row r="49" spans="1:14" x14ac:dyDescent="0.2">
      <c r="A49" s="1">
        <v>43374</v>
      </c>
      <c r="B49" s="114">
        <v>0.4</v>
      </c>
      <c r="C49" s="114">
        <v>0.22</v>
      </c>
      <c r="D49" s="114">
        <v>0.24</v>
      </c>
      <c r="E49" s="114">
        <v>0.125</v>
      </c>
      <c r="F49" s="114">
        <v>0.25</v>
      </c>
      <c r="G49" s="114">
        <v>0.25</v>
      </c>
      <c r="H49" s="114">
        <v>0</v>
      </c>
      <c r="I49" s="114">
        <v>1.4849999999999999</v>
      </c>
      <c r="K49" s="114">
        <v>0.26514516128999999</v>
      </c>
      <c r="L49" s="114">
        <v>0</v>
      </c>
      <c r="M49" s="114">
        <v>0.16</v>
      </c>
      <c r="N49" s="20">
        <f t="shared" si="0"/>
        <v>0.10514516128999998</v>
      </c>
    </row>
    <row r="50" spans="1:14" x14ac:dyDescent="0.2">
      <c r="A50" s="1">
        <v>43405</v>
      </c>
      <c r="B50" s="114">
        <v>1.1000000000000001</v>
      </c>
      <c r="C50" s="114">
        <v>0.17</v>
      </c>
      <c r="D50" s="114">
        <v>0.25</v>
      </c>
      <c r="E50" s="114">
        <v>0.1</v>
      </c>
      <c r="F50" s="114">
        <v>0.25</v>
      </c>
      <c r="G50" s="114">
        <v>0.25</v>
      </c>
      <c r="H50" s="114">
        <v>0</v>
      </c>
      <c r="I50" s="114">
        <v>2.12</v>
      </c>
      <c r="K50" s="114">
        <v>0.26500000000000001</v>
      </c>
      <c r="L50" s="114">
        <v>0.11899999999999999</v>
      </c>
      <c r="M50" s="114">
        <v>0</v>
      </c>
      <c r="N50" s="20">
        <f t="shared" si="0"/>
        <v>0.14600000000000002</v>
      </c>
    </row>
    <row r="51" spans="1:14" x14ac:dyDescent="0.2">
      <c r="A51" s="1">
        <v>43435</v>
      </c>
      <c r="B51" s="114">
        <v>1.2</v>
      </c>
      <c r="C51" s="114">
        <v>0.42</v>
      </c>
      <c r="D51" s="114">
        <v>0.22</v>
      </c>
      <c r="E51" s="114">
        <v>7.4999999999999997E-2</v>
      </c>
      <c r="F51" s="114">
        <v>0.25</v>
      </c>
      <c r="G51" s="114">
        <v>0.25</v>
      </c>
      <c r="H51" s="114">
        <v>0</v>
      </c>
      <c r="I51" s="114">
        <v>2.415</v>
      </c>
      <c r="K51" s="114">
        <v>0.38374193548000002</v>
      </c>
      <c r="L51" s="114">
        <v>5.0999999999999997E-2</v>
      </c>
      <c r="M51" s="114">
        <v>0.13100000000000001</v>
      </c>
      <c r="N51" s="20">
        <f t="shared" si="0"/>
        <v>0.20174193548000002</v>
      </c>
    </row>
    <row r="52" spans="1:14" x14ac:dyDescent="0.2">
      <c r="A52" s="1">
        <v>43466</v>
      </c>
      <c r="B52" s="114">
        <v>1.1499999999999999</v>
      </c>
      <c r="C52" s="114">
        <v>0.47</v>
      </c>
      <c r="D52" s="114">
        <v>0.28100000000000003</v>
      </c>
      <c r="E52" s="114">
        <v>7.4999999999999997E-2</v>
      </c>
      <c r="F52" s="114">
        <v>0.25</v>
      </c>
      <c r="G52" s="114">
        <v>0.31774193548000002</v>
      </c>
      <c r="H52" s="114">
        <v>0</v>
      </c>
      <c r="I52" s="114">
        <v>2.5437419354799999</v>
      </c>
      <c r="K52" s="114">
        <v>0.255</v>
      </c>
      <c r="L52" s="114">
        <v>0.04</v>
      </c>
      <c r="M52" s="114">
        <v>0.126</v>
      </c>
      <c r="N52" s="20">
        <f t="shared" si="0"/>
        <v>8.8999999999999996E-2</v>
      </c>
    </row>
    <row r="53" spans="1:14" x14ac:dyDescent="0.2">
      <c r="A53" s="1">
        <v>43497</v>
      </c>
      <c r="B53" s="114">
        <v>1.1499999999999999</v>
      </c>
      <c r="C53" s="114">
        <v>0.44</v>
      </c>
      <c r="D53" s="114">
        <v>0.25900000000000001</v>
      </c>
      <c r="E53" s="114">
        <v>7.4999999999999997E-2</v>
      </c>
      <c r="F53" s="114">
        <v>0.25</v>
      </c>
      <c r="G53" s="114">
        <v>0.44285714286</v>
      </c>
      <c r="H53" s="114">
        <v>0.1</v>
      </c>
      <c r="I53" s="114">
        <v>2.7168571428599995</v>
      </c>
      <c r="K53" s="114">
        <v>0.58599999999999997</v>
      </c>
      <c r="L53" s="114">
        <v>0.04</v>
      </c>
      <c r="M53" s="114">
        <v>0.29199999999999998</v>
      </c>
      <c r="N53" s="20">
        <f t="shared" si="0"/>
        <v>0.25399999999999995</v>
      </c>
    </row>
    <row r="54" spans="1:14" x14ac:dyDescent="0.2">
      <c r="A54" s="1">
        <v>43525</v>
      </c>
      <c r="B54" s="114">
        <v>1.2</v>
      </c>
      <c r="C54" s="114">
        <v>0.21</v>
      </c>
      <c r="D54" s="114">
        <v>0.23699999999999999</v>
      </c>
      <c r="E54" s="114">
        <v>0.155</v>
      </c>
      <c r="F54" s="114">
        <v>0.25</v>
      </c>
      <c r="G54" s="114">
        <v>0.25</v>
      </c>
      <c r="H54" s="114">
        <v>0</v>
      </c>
      <c r="I54" s="114">
        <v>2.3019999999999996</v>
      </c>
      <c r="K54" s="114">
        <v>0.23599999999999999</v>
      </c>
      <c r="L54" s="114">
        <v>0.04</v>
      </c>
      <c r="M54" s="114">
        <v>0.11600000000000001</v>
      </c>
      <c r="N54" s="20">
        <f t="shared" si="0"/>
        <v>7.9999999999999974E-2</v>
      </c>
    </row>
    <row r="55" spans="1:14" x14ac:dyDescent="0.2">
      <c r="A55" s="1">
        <v>43556</v>
      </c>
      <c r="B55" s="114">
        <v>1.3</v>
      </c>
      <c r="C55" s="114">
        <v>0.13</v>
      </c>
      <c r="D55" s="114">
        <v>0.17499999999999999</v>
      </c>
      <c r="E55" s="114">
        <v>7.4999999999999997E-2</v>
      </c>
      <c r="F55" s="114">
        <v>0.25</v>
      </c>
      <c r="G55" s="114">
        <v>0.25</v>
      </c>
      <c r="H55" s="114">
        <v>0</v>
      </c>
      <c r="I55" s="114">
        <v>2.1800000000000002</v>
      </c>
      <c r="K55" s="114">
        <v>0.22700000000000001</v>
      </c>
      <c r="L55" s="114">
        <v>7.4999999999999997E-2</v>
      </c>
      <c r="M55" s="114">
        <v>5.1999999999999998E-2</v>
      </c>
      <c r="N55" s="20">
        <f t="shared" si="0"/>
        <v>0.10000000000000003</v>
      </c>
    </row>
    <row r="56" spans="1:14" x14ac:dyDescent="0.2">
      <c r="A56" s="1">
        <v>43586</v>
      </c>
      <c r="B56" s="114">
        <v>1.5</v>
      </c>
      <c r="C56" s="114">
        <v>0.14000000000000001</v>
      </c>
      <c r="D56" s="114">
        <v>0.28299999999999997</v>
      </c>
      <c r="E56" s="114">
        <v>7.4999999999999997E-2</v>
      </c>
      <c r="F56" s="114">
        <v>0.25</v>
      </c>
      <c r="G56" s="114">
        <v>0.25</v>
      </c>
      <c r="H56" s="114">
        <v>0</v>
      </c>
      <c r="I56" s="114">
        <v>2.4980000000000002</v>
      </c>
      <c r="K56" s="114">
        <v>0.29799999999999999</v>
      </c>
      <c r="L56" s="114">
        <v>0.04</v>
      </c>
      <c r="M56" s="114">
        <v>5.8000000000000003E-2</v>
      </c>
      <c r="N56" s="20">
        <f t="shared" si="0"/>
        <v>0.2</v>
      </c>
    </row>
    <row r="57" spans="1:14" x14ac:dyDescent="0.2">
      <c r="A57" s="1">
        <v>43617</v>
      </c>
      <c r="B57" s="114">
        <v>1.6</v>
      </c>
      <c r="C57" s="114">
        <v>0.2</v>
      </c>
      <c r="D57" s="114">
        <v>0.17</v>
      </c>
      <c r="E57" s="114">
        <v>7.4999999999999997E-2</v>
      </c>
      <c r="F57" s="114">
        <v>0.25</v>
      </c>
      <c r="G57" s="114">
        <v>0.25</v>
      </c>
      <c r="H57" s="114">
        <v>0</v>
      </c>
      <c r="I57" s="114">
        <v>2.5449999999999999</v>
      </c>
      <c r="K57" s="114">
        <v>0.23899999999999999</v>
      </c>
      <c r="L57" s="114">
        <v>0.04</v>
      </c>
      <c r="M57" s="114">
        <v>6.4000000000000001E-2</v>
      </c>
      <c r="N57" s="20">
        <f t="shared" si="0"/>
        <v>0.13499999999999998</v>
      </c>
    </row>
    <row r="58" spans="1:14" x14ac:dyDescent="0.2">
      <c r="A58" s="1">
        <v>43647</v>
      </c>
      <c r="B58" s="114">
        <v>1.7</v>
      </c>
      <c r="C58" s="114">
        <v>0.17499999999999999</v>
      </c>
      <c r="D58" s="114">
        <v>0.17799999999999999</v>
      </c>
      <c r="E58" s="114">
        <v>7.4999999999999997E-2</v>
      </c>
      <c r="F58" s="114">
        <v>0.25</v>
      </c>
      <c r="G58" s="114">
        <v>0.25</v>
      </c>
      <c r="H58" s="114">
        <v>0</v>
      </c>
      <c r="I58" s="114">
        <v>2.6280000000000001</v>
      </c>
      <c r="K58" s="114">
        <v>0.58699999999999997</v>
      </c>
      <c r="L58" s="114">
        <v>0.02</v>
      </c>
      <c r="M58" s="114">
        <v>0.42199999999999999</v>
      </c>
      <c r="N58" s="20">
        <f t="shared" si="0"/>
        <v>0.14499999999999996</v>
      </c>
    </row>
    <row r="59" spans="1:14" x14ac:dyDescent="0.2">
      <c r="A59" s="1">
        <v>43678</v>
      </c>
      <c r="B59" s="114">
        <v>1.7</v>
      </c>
      <c r="C59" s="114">
        <v>0.215</v>
      </c>
      <c r="D59" s="114">
        <v>0.13800000000000001</v>
      </c>
      <c r="E59" s="114">
        <v>7.4999999999999997E-2</v>
      </c>
      <c r="F59" s="114">
        <v>0.25</v>
      </c>
      <c r="G59" s="114">
        <v>0.25</v>
      </c>
      <c r="H59" s="114">
        <v>0</v>
      </c>
      <c r="I59" s="114">
        <v>2.6280000000000001</v>
      </c>
      <c r="K59" s="114">
        <v>8.8999999999999996E-2</v>
      </c>
      <c r="L59" s="114">
        <v>0</v>
      </c>
      <c r="M59" s="114">
        <v>0</v>
      </c>
      <c r="N59" s="20">
        <f t="shared" si="0"/>
        <v>8.8999999999999996E-2</v>
      </c>
    </row>
    <row r="60" spans="1:14" x14ac:dyDescent="0.2">
      <c r="A60" s="1">
        <v>43709</v>
      </c>
      <c r="B60" s="114">
        <v>1.7</v>
      </c>
      <c r="C60" s="114">
        <v>0.115</v>
      </c>
      <c r="D60" s="114">
        <v>0.188</v>
      </c>
      <c r="E60" s="114">
        <v>7.4999999999999997E-2</v>
      </c>
      <c r="F60" s="114">
        <v>0.25</v>
      </c>
      <c r="G60" s="114">
        <v>1.6</v>
      </c>
      <c r="H60" s="114">
        <v>0</v>
      </c>
      <c r="I60" s="114">
        <v>3.9280000000000004</v>
      </c>
      <c r="K60" s="114">
        <v>0.156</v>
      </c>
      <c r="L60" s="114">
        <v>0</v>
      </c>
      <c r="M60" s="114">
        <v>9.1999999999999998E-2</v>
      </c>
      <c r="N60" s="20">
        <f t="shared" si="0"/>
        <v>6.4000000000000001E-2</v>
      </c>
    </row>
    <row r="61" spans="1:14" x14ac:dyDescent="0.2">
      <c r="A61" s="1">
        <v>43739</v>
      </c>
      <c r="B61" s="114" t="e">
        <v>#N/A</v>
      </c>
      <c r="C61" s="114" t="e">
        <v>#N/A</v>
      </c>
      <c r="D61" s="114" t="e">
        <v>#N/A</v>
      </c>
      <c r="E61" s="114" t="e">
        <v>#N/A</v>
      </c>
      <c r="F61" s="114" t="e">
        <v>#N/A</v>
      </c>
      <c r="G61" s="114" t="e">
        <v>#N/A</v>
      </c>
      <c r="H61" s="114" t="e">
        <v>#N/A</v>
      </c>
      <c r="I61" s="114" t="e">
        <v>#N/A</v>
      </c>
      <c r="K61" s="114" t="e">
        <v>#N/A</v>
      </c>
      <c r="L61" s="114" t="e">
        <v>#N/A</v>
      </c>
      <c r="M61" s="114" t="e">
        <v>#N/A</v>
      </c>
      <c r="N61" s="20" t="e">
        <f t="shared" si="0"/>
        <v>#N/A</v>
      </c>
    </row>
    <row r="62" spans="1:14" x14ac:dyDescent="0.2">
      <c r="A62" s="1">
        <v>43770</v>
      </c>
      <c r="B62" s="114" t="e">
        <v>#N/A</v>
      </c>
      <c r="C62" s="114" t="e">
        <v>#N/A</v>
      </c>
      <c r="D62" s="114" t="e">
        <v>#N/A</v>
      </c>
      <c r="E62" s="114" t="e">
        <v>#N/A</v>
      </c>
      <c r="F62" s="114" t="e">
        <v>#N/A</v>
      </c>
      <c r="G62" s="114" t="e">
        <v>#N/A</v>
      </c>
      <c r="H62" s="114" t="e">
        <v>#N/A</v>
      </c>
      <c r="I62" s="114" t="e">
        <v>#N/A</v>
      </c>
      <c r="K62" s="114" t="e">
        <v>#N/A</v>
      </c>
      <c r="L62" s="114" t="e">
        <v>#N/A</v>
      </c>
      <c r="M62" s="114" t="e">
        <v>#N/A</v>
      </c>
      <c r="N62" s="20" t="e">
        <f t="shared" si="0"/>
        <v>#N/A</v>
      </c>
    </row>
    <row r="63" spans="1:14" x14ac:dyDescent="0.2">
      <c r="A63" s="65">
        <v>43800</v>
      </c>
      <c r="B63" s="115" t="e">
        <v>#N/A</v>
      </c>
      <c r="C63" s="115" t="e">
        <v>#N/A</v>
      </c>
      <c r="D63" s="115" t="e">
        <v>#N/A</v>
      </c>
      <c r="E63" s="115" t="e">
        <v>#N/A</v>
      </c>
      <c r="F63" s="115" t="e">
        <v>#N/A</v>
      </c>
      <c r="G63" s="115" t="e">
        <v>#N/A</v>
      </c>
      <c r="H63" s="115" t="e">
        <v>#N/A</v>
      </c>
      <c r="I63" s="115" t="e">
        <v>#N/A</v>
      </c>
      <c r="K63" s="115" t="e">
        <v>#N/A</v>
      </c>
      <c r="L63" s="115" t="e">
        <v>#N/A</v>
      </c>
      <c r="M63" s="115" t="e">
        <v>#N/A</v>
      </c>
      <c r="N63" s="68" t="e">
        <f t="shared" si="0"/>
        <v>#N/A</v>
      </c>
    </row>
    <row r="64" spans="1:14" x14ac:dyDescent="0.2">
      <c r="A64" s="367" t="s">
        <v>552</v>
      </c>
      <c r="H64" s="114"/>
    </row>
    <row r="65" spans="1:2" x14ac:dyDescent="0.2">
      <c r="A65" s="1"/>
    </row>
    <row r="66" spans="1:2" x14ac:dyDescent="0.2">
      <c r="A66" s="15"/>
      <c r="B66" s="16"/>
    </row>
    <row r="67" spans="1:2" x14ac:dyDescent="0.2">
      <c r="A67" s="58"/>
      <c r="B67" s="15"/>
    </row>
    <row r="68" spans="1:2" x14ac:dyDescent="0.2">
      <c r="A68" s="58"/>
      <c r="B68" s="15"/>
    </row>
  </sheetData>
  <mergeCells count="2">
    <mergeCell ref="A25:H25"/>
    <mergeCell ref="K25:R25"/>
  </mergeCells>
  <conditionalFormatting sqref="K28:L63 B28:G63 H28:H64 I28:I63">
    <cfRule type="expression" dxfId="95" priority="11">
      <formula>ISNA(B28)</formula>
    </cfRule>
  </conditionalFormatting>
  <conditionalFormatting sqref="M28">
    <cfRule type="expression" dxfId="94" priority="2">
      <formula>ISNA(M28)</formula>
    </cfRule>
  </conditionalFormatting>
  <conditionalFormatting sqref="M29:M63">
    <cfRule type="expression" dxfId="93" priority="1">
      <formula>ISNA(M29)</formula>
    </cfRule>
  </conditionalFormatting>
  <hyperlinks>
    <hyperlink ref="A3" location="Contents!A1" display="Return to Contents"/>
  </hyperlinks>
  <pageMargins left="0.7" right="0.7" top="0.75" bottom="0.75" header="0.3" footer="0.3"/>
  <pageSetup scale="69" fitToHeight="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B124"/>
  <sheetViews>
    <sheetView workbookViewId="0"/>
  </sheetViews>
  <sheetFormatPr defaultRowHeight="15" x14ac:dyDescent="0.25"/>
  <cols>
    <col min="1" max="1" width="9.140625" style="131"/>
    <col min="2" max="2" width="14.7109375" style="131" customWidth="1"/>
    <col min="3" max="13" width="9.140625" style="131"/>
    <col min="14" max="15" width="9.140625" style="133"/>
    <col min="16" max="16" width="9.140625" style="131"/>
    <col min="17" max="17" width="14.140625" style="131" customWidth="1"/>
    <col min="18" max="18" width="13.5703125" style="131" customWidth="1"/>
    <col min="19" max="26" width="9.140625" style="131"/>
    <col min="27" max="28" width="9.140625" style="133"/>
    <col min="29" max="16384" width="9.140625" style="131"/>
  </cols>
  <sheetData>
    <row r="1" spans="1:18" x14ac:dyDescent="0.25">
      <c r="M1" s="148"/>
    </row>
    <row r="2" spans="1:18" ht="15.75" x14ac:dyDescent="0.25">
      <c r="A2" s="44" t="s">
        <v>550</v>
      </c>
      <c r="M2" s="148"/>
      <c r="N2" s="486"/>
    </row>
    <row r="3" spans="1:18" x14ac:dyDescent="0.25">
      <c r="A3" s="22" t="s">
        <v>16</v>
      </c>
      <c r="L3" s="133"/>
      <c r="M3" s="133"/>
      <c r="Q3" s="137"/>
    </row>
    <row r="4" spans="1:18" x14ac:dyDescent="0.25">
      <c r="A4" s="144"/>
      <c r="B4" s="144"/>
      <c r="C4" s="144"/>
      <c r="D4" s="144"/>
      <c r="E4" s="144"/>
      <c r="F4" s="144"/>
      <c r="G4" s="144"/>
      <c r="H4" s="144"/>
      <c r="I4" s="144"/>
      <c r="J4" s="144"/>
      <c r="K4" s="144"/>
      <c r="L4" s="133"/>
      <c r="M4" s="133"/>
      <c r="Q4" s="137"/>
    </row>
    <row r="5" spans="1:18" x14ac:dyDescent="0.25">
      <c r="A5" s="144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33"/>
      <c r="M5" s="133"/>
      <c r="Q5" s="180" t="s">
        <v>361</v>
      </c>
      <c r="R5" s="181"/>
    </row>
    <row r="6" spans="1:18" x14ac:dyDescent="0.25">
      <c r="A6" s="144"/>
      <c r="B6" s="144"/>
      <c r="C6" s="144"/>
      <c r="D6" s="144"/>
      <c r="E6" s="144"/>
      <c r="F6" s="144"/>
      <c r="G6" s="144"/>
      <c r="H6" s="144"/>
      <c r="I6" s="144"/>
      <c r="J6" s="144"/>
      <c r="K6" s="144"/>
      <c r="L6" s="133"/>
      <c r="M6" s="133"/>
      <c r="Q6" s="308" t="s">
        <v>338</v>
      </c>
      <c r="R6" s="214" t="s">
        <v>337</v>
      </c>
    </row>
    <row r="7" spans="1:18" x14ac:dyDescent="0.25">
      <c r="A7" s="144"/>
      <c r="B7" s="144"/>
      <c r="C7" s="144"/>
      <c r="D7" s="144"/>
      <c r="E7" s="144"/>
      <c r="F7" s="144"/>
      <c r="G7" s="144"/>
      <c r="H7" s="144"/>
      <c r="I7" s="144"/>
      <c r="J7" s="144"/>
      <c r="K7" s="144"/>
      <c r="L7" s="133"/>
      <c r="M7" s="133"/>
      <c r="Q7" s="308" t="s">
        <v>340</v>
      </c>
      <c r="R7" s="214" t="s">
        <v>339</v>
      </c>
    </row>
    <row r="8" spans="1:18" x14ac:dyDescent="0.25">
      <c r="A8" s="144"/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33"/>
      <c r="M8" s="133"/>
      <c r="Q8" s="308"/>
      <c r="R8" s="214"/>
    </row>
    <row r="9" spans="1:18" x14ac:dyDescent="0.25">
      <c r="A9" s="144"/>
      <c r="B9" s="144"/>
      <c r="C9" s="144"/>
      <c r="D9" s="144"/>
      <c r="E9" s="144"/>
      <c r="F9" s="144"/>
      <c r="G9" s="144"/>
      <c r="H9" s="144"/>
      <c r="I9" s="144"/>
      <c r="J9" s="144"/>
      <c r="K9" s="144"/>
      <c r="L9" s="133"/>
      <c r="M9" s="133"/>
      <c r="Q9" s="212" t="s">
        <v>368</v>
      </c>
      <c r="R9" s="216" t="s">
        <v>311</v>
      </c>
    </row>
    <row r="10" spans="1:18" x14ac:dyDescent="0.25">
      <c r="A10" s="144"/>
      <c r="B10" s="144"/>
      <c r="C10" s="144"/>
      <c r="D10" s="144"/>
      <c r="E10" s="144"/>
      <c r="F10" s="144"/>
      <c r="G10" s="144"/>
      <c r="H10" s="144"/>
      <c r="I10" s="144"/>
      <c r="J10" s="144"/>
      <c r="K10" s="144"/>
      <c r="L10" s="133"/>
      <c r="M10" s="133"/>
    </row>
    <row r="11" spans="1:18" x14ac:dyDescent="0.25">
      <c r="A11" s="144"/>
      <c r="B11" s="144"/>
      <c r="C11" s="144"/>
      <c r="D11" s="144"/>
      <c r="E11" s="144"/>
      <c r="F11" s="144"/>
      <c r="G11" s="144"/>
      <c r="H11" s="144"/>
      <c r="I11" s="144"/>
      <c r="J11" s="144"/>
      <c r="K11" s="144"/>
      <c r="L11" s="133"/>
      <c r="M11" s="133"/>
    </row>
    <row r="12" spans="1:18" x14ac:dyDescent="0.25">
      <c r="A12" s="144"/>
      <c r="B12" s="144"/>
      <c r="C12" s="144"/>
      <c r="D12" s="144"/>
      <c r="E12" s="144"/>
      <c r="F12" s="144"/>
      <c r="G12" s="144"/>
      <c r="H12" s="144"/>
      <c r="I12" s="144"/>
      <c r="J12" s="144"/>
      <c r="K12" s="144"/>
      <c r="L12" s="133"/>
      <c r="M12" s="133"/>
    </row>
    <row r="13" spans="1:18" x14ac:dyDescent="0.25">
      <c r="A13" s="144"/>
      <c r="B13" s="144"/>
      <c r="C13" s="144"/>
      <c r="D13" s="144"/>
      <c r="E13" s="144"/>
      <c r="F13" s="144"/>
      <c r="G13" s="144"/>
      <c r="H13" s="144"/>
      <c r="I13" s="144"/>
      <c r="J13" s="144"/>
      <c r="K13" s="144"/>
      <c r="L13" s="133"/>
      <c r="M13" s="133"/>
    </row>
    <row r="14" spans="1:18" x14ac:dyDescent="0.25">
      <c r="A14" s="144"/>
      <c r="B14" s="144"/>
      <c r="C14" s="144"/>
      <c r="D14" s="144"/>
      <c r="E14" s="144"/>
      <c r="F14" s="144"/>
      <c r="G14" s="144"/>
      <c r="H14" s="144"/>
      <c r="I14" s="144"/>
      <c r="J14" s="144"/>
      <c r="K14" s="144"/>
      <c r="L14" s="133"/>
      <c r="M14" s="133"/>
    </row>
    <row r="15" spans="1:18" x14ac:dyDescent="0.25">
      <c r="A15" s="144"/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33"/>
      <c r="M15" s="133"/>
    </row>
    <row r="16" spans="1:18" x14ac:dyDescent="0.25">
      <c r="A16" s="144"/>
      <c r="B16" s="144"/>
      <c r="C16" s="144"/>
      <c r="D16" s="144"/>
      <c r="E16" s="144"/>
      <c r="F16" s="144"/>
      <c r="G16" s="144"/>
      <c r="H16" s="144"/>
      <c r="I16" s="144"/>
      <c r="J16" s="144"/>
      <c r="K16" s="144"/>
      <c r="L16" s="133"/>
      <c r="M16" s="133"/>
    </row>
    <row r="17" spans="1:26" x14ac:dyDescent="0.25">
      <c r="A17" s="144"/>
      <c r="B17" s="144"/>
      <c r="C17" s="144"/>
      <c r="D17" s="144"/>
      <c r="E17" s="144"/>
      <c r="F17" s="144"/>
      <c r="G17" s="144"/>
      <c r="H17" s="144"/>
      <c r="I17" s="144"/>
      <c r="J17" s="144"/>
      <c r="K17" s="144"/>
      <c r="L17" s="133"/>
      <c r="M17" s="133"/>
    </row>
    <row r="18" spans="1:26" x14ac:dyDescent="0.25">
      <c r="A18" s="144"/>
      <c r="B18" s="144"/>
      <c r="C18" s="144"/>
      <c r="D18" s="144"/>
      <c r="E18" s="144"/>
      <c r="F18" s="144"/>
      <c r="G18" s="144"/>
      <c r="H18" s="144"/>
      <c r="I18" s="144"/>
      <c r="J18" s="144"/>
      <c r="K18" s="144"/>
      <c r="L18" s="133"/>
      <c r="M18" s="133"/>
    </row>
    <row r="19" spans="1:26" x14ac:dyDescent="0.25">
      <c r="A19" s="144"/>
      <c r="B19" s="144"/>
      <c r="C19" s="144"/>
      <c r="D19" s="144"/>
      <c r="E19" s="144"/>
      <c r="F19" s="144"/>
      <c r="G19" s="185"/>
      <c r="H19" s="185"/>
      <c r="I19" s="144"/>
      <c r="J19" s="144"/>
      <c r="K19" s="144"/>
      <c r="L19" s="133"/>
      <c r="M19" s="133"/>
    </row>
    <row r="20" spans="1:26" x14ac:dyDescent="0.25">
      <c r="A20" s="144"/>
      <c r="B20" s="144"/>
      <c r="C20" s="144"/>
      <c r="D20" s="144"/>
      <c r="E20" s="144"/>
      <c r="F20" s="144"/>
      <c r="G20" s="144"/>
      <c r="H20" s="144"/>
      <c r="I20" s="144"/>
      <c r="J20" s="144"/>
      <c r="K20" s="186"/>
      <c r="L20" s="133"/>
      <c r="M20" s="133"/>
    </row>
    <row r="21" spans="1:26" x14ac:dyDescent="0.25">
      <c r="A21" s="144"/>
      <c r="B21" s="144"/>
      <c r="C21" s="144"/>
      <c r="D21" s="144"/>
      <c r="E21" s="144"/>
      <c r="F21" s="144"/>
      <c r="G21" s="144"/>
      <c r="H21" s="144"/>
      <c r="I21" s="144"/>
      <c r="J21" s="144"/>
      <c r="K21" s="144"/>
      <c r="L21" s="133"/>
      <c r="M21" s="133"/>
    </row>
    <row r="24" spans="1:26" x14ac:dyDescent="0.25">
      <c r="A24"/>
      <c r="B24"/>
      <c r="C24" s="580" t="s">
        <v>42</v>
      </c>
      <c r="D24" s="580"/>
      <c r="E24" s="580"/>
      <c r="F24" s="580"/>
      <c r="G24" s="580"/>
      <c r="H24" s="32"/>
      <c r="I24" s="580" t="s">
        <v>43</v>
      </c>
      <c r="J24" s="580"/>
      <c r="K24" s="580"/>
      <c r="L24" s="580"/>
    </row>
    <row r="25" spans="1:26" x14ac:dyDescent="0.25">
      <c r="A25"/>
      <c r="B25" s="9"/>
      <c r="C25" s="82">
        <v>2016</v>
      </c>
      <c r="D25" s="82">
        <v>2017</v>
      </c>
      <c r="E25" s="82">
        <v>2018</v>
      </c>
      <c r="F25" s="82">
        <v>2019</v>
      </c>
      <c r="G25" s="82">
        <v>2020</v>
      </c>
      <c r="H25" s="364"/>
      <c r="I25" s="82">
        <v>2017</v>
      </c>
      <c r="J25" s="82">
        <v>2018</v>
      </c>
      <c r="K25" s="82">
        <v>2019</v>
      </c>
      <c r="L25" s="82">
        <v>2020</v>
      </c>
    </row>
    <row r="26" spans="1:26" x14ac:dyDescent="0.25">
      <c r="A26"/>
      <c r="B26" s="308" t="s">
        <v>338</v>
      </c>
      <c r="C26" s="152">
        <v>46.844486144999998</v>
      </c>
      <c r="D26" s="83">
        <v>47.351193408</v>
      </c>
      <c r="E26" s="83">
        <v>47.571294152</v>
      </c>
      <c r="F26" s="83">
        <v>47.389537373000003</v>
      </c>
      <c r="G26" s="83">
        <v>47.599317065000001</v>
      </c>
      <c r="H26" s="24" t="s">
        <v>14</v>
      </c>
      <c r="I26" s="20">
        <f t="shared" ref="I26:L27" si="0">D26-C26</f>
        <v>0.50670726300000268</v>
      </c>
      <c r="J26" s="20">
        <f t="shared" si="0"/>
        <v>0.22010074399999979</v>
      </c>
      <c r="K26" s="20">
        <f t="shared" si="0"/>
        <v>-0.18175677899999698</v>
      </c>
      <c r="L26" s="20">
        <f t="shared" si="0"/>
        <v>0.20977969199999791</v>
      </c>
    </row>
    <row r="27" spans="1:26" x14ac:dyDescent="0.25">
      <c r="A27" s="133"/>
      <c r="B27" s="308" t="s">
        <v>340</v>
      </c>
      <c r="C27" s="83">
        <v>50.119768022000002</v>
      </c>
      <c r="D27" s="83">
        <v>51.237939216000001</v>
      </c>
      <c r="E27" s="83">
        <v>52.412630176999997</v>
      </c>
      <c r="F27" s="83">
        <v>53.425850893000003</v>
      </c>
      <c r="G27" s="83">
        <v>54.522171825000001</v>
      </c>
      <c r="H27" s="24" t="s">
        <v>112</v>
      </c>
      <c r="I27" s="20">
        <f t="shared" si="0"/>
        <v>1.1181711939999985</v>
      </c>
      <c r="J27" s="20">
        <f t="shared" si="0"/>
        <v>1.174690960999996</v>
      </c>
      <c r="K27" s="20">
        <f t="shared" si="0"/>
        <v>1.0132207160000064</v>
      </c>
      <c r="L27" s="20">
        <f t="shared" si="0"/>
        <v>1.0963209319999976</v>
      </c>
    </row>
    <row r="28" spans="1:26" s="133" customFormat="1" x14ac:dyDescent="0.25">
      <c r="B28" s="547" t="s">
        <v>368</v>
      </c>
      <c r="C28" s="362">
        <v>96.964254167000007</v>
      </c>
      <c r="D28" s="362">
        <v>98.589132624000001</v>
      </c>
      <c r="E28" s="362">
        <v>99.983924329000004</v>
      </c>
      <c r="F28" s="362">
        <v>100.81538827</v>
      </c>
      <c r="G28" s="362">
        <v>102.12148888999999</v>
      </c>
      <c r="H28"/>
      <c r="I28" s="363">
        <f>+D28-C28</f>
        <v>1.6248784569999941</v>
      </c>
      <c r="J28" s="363">
        <f t="shared" ref="J28:L28" si="1">+E28-D28</f>
        <v>1.3947917050000029</v>
      </c>
      <c r="K28" s="363">
        <f t="shared" si="1"/>
        <v>0.83146394099999554</v>
      </c>
      <c r="L28" s="363">
        <f t="shared" si="1"/>
        <v>1.3061006199999952</v>
      </c>
      <c r="M28" s="131"/>
      <c r="P28" s="131"/>
      <c r="Q28" s="131"/>
      <c r="R28" s="131"/>
      <c r="S28" s="131"/>
      <c r="T28" s="131"/>
      <c r="U28" s="131"/>
      <c r="V28" s="131"/>
      <c r="W28" s="131"/>
      <c r="X28" s="131"/>
      <c r="Y28" s="131"/>
      <c r="Z28" s="131"/>
    </row>
    <row r="29" spans="1:26" s="133" customFormat="1" x14ac:dyDescent="0.25">
      <c r="B29" s="564" t="s">
        <v>552</v>
      </c>
      <c r="C29"/>
      <c r="D29" s="10"/>
      <c r="E29"/>
      <c r="F29"/>
      <c r="G29"/>
      <c r="H29"/>
      <c r="I29" s="546"/>
      <c r="J29" s="546"/>
      <c r="K29" s="546"/>
      <c r="L29" s="546"/>
      <c r="M29" s="131"/>
      <c r="P29" s="131"/>
      <c r="Q29" s="131"/>
      <c r="R29" s="131"/>
      <c r="S29" s="131"/>
      <c r="T29" s="131"/>
      <c r="U29" s="131"/>
      <c r="V29" s="131"/>
      <c r="W29" s="131"/>
      <c r="X29" s="131"/>
      <c r="Y29" s="131"/>
      <c r="Z29" s="131"/>
    </row>
    <row r="30" spans="1:26" x14ac:dyDescent="0.25">
      <c r="B30" s="134"/>
      <c r="D30" s="140"/>
      <c r="F30" s="140"/>
      <c r="G30" s="138"/>
    </row>
    <row r="31" spans="1:26" x14ac:dyDescent="0.25">
      <c r="C31" s="395" t="s">
        <v>470</v>
      </c>
      <c r="D31" s="395" t="s">
        <v>471</v>
      </c>
      <c r="E31" s="468" t="s">
        <v>238</v>
      </c>
      <c r="F31" s="468" t="s">
        <v>480</v>
      </c>
      <c r="G31" s="138"/>
    </row>
    <row r="32" spans="1:26" x14ac:dyDescent="0.25">
      <c r="A32">
        <f>+YEAR(B32)</f>
        <v>2017</v>
      </c>
      <c r="B32" s="129">
        <v>42736</v>
      </c>
      <c r="C32" s="469">
        <v>95.094427108999994</v>
      </c>
      <c r="D32" s="470" t="e">
        <v>#N/A</v>
      </c>
      <c r="F32" s="541">
        <v>95.094427108999994</v>
      </c>
      <c r="G32" s="138"/>
    </row>
    <row r="33" spans="1:7" x14ac:dyDescent="0.25">
      <c r="A33">
        <f t="shared" ref="A33:A79" si="2">+YEAR(B33)</f>
        <v>2017</v>
      </c>
      <c r="B33" s="129">
        <v>42767</v>
      </c>
      <c r="C33" s="469">
        <v>97.262956349000007</v>
      </c>
      <c r="D33" s="470" t="e">
        <v>#N/A</v>
      </c>
      <c r="E33" s="140">
        <f>AVERAGEIF($A$32:$A$79,A33,$F$32:$F$79)</f>
        <v>98.587878022833323</v>
      </c>
      <c r="F33" s="541">
        <v>97.262956349000007</v>
      </c>
      <c r="G33" s="138"/>
    </row>
    <row r="34" spans="1:7" x14ac:dyDescent="0.25">
      <c r="A34">
        <f t="shared" si="2"/>
        <v>2017</v>
      </c>
      <c r="B34" s="129">
        <v>42795</v>
      </c>
      <c r="C34" s="469">
        <v>98.641483432000001</v>
      </c>
      <c r="D34" s="470" t="e">
        <v>#N/A</v>
      </c>
      <c r="E34" s="140">
        <f t="shared" ref="E34:E42" si="3">AVERAGEIF($A$32:$A$79,A34,$F$32:$F$79)</f>
        <v>98.587878022833323</v>
      </c>
      <c r="F34" s="541">
        <v>98.641483432000001</v>
      </c>
      <c r="G34" s="138"/>
    </row>
    <row r="35" spans="1:7" x14ac:dyDescent="0.25">
      <c r="A35">
        <f t="shared" si="2"/>
        <v>2017</v>
      </c>
      <c r="B35" s="129">
        <v>42826</v>
      </c>
      <c r="C35" s="469">
        <v>96.597367129000006</v>
      </c>
      <c r="D35" s="470" t="e">
        <v>#N/A</v>
      </c>
      <c r="E35" s="140">
        <f t="shared" si="3"/>
        <v>98.587878022833323</v>
      </c>
      <c r="F35" s="541">
        <v>96.597367129000006</v>
      </c>
      <c r="G35" s="138"/>
    </row>
    <row r="36" spans="1:7" x14ac:dyDescent="0.25">
      <c r="A36">
        <f t="shared" si="2"/>
        <v>2017</v>
      </c>
      <c r="B36" s="129">
        <v>42856</v>
      </c>
      <c r="C36" s="469">
        <v>99.032926771999996</v>
      </c>
      <c r="D36" s="470" t="e">
        <v>#N/A</v>
      </c>
      <c r="E36" s="140">
        <f t="shared" si="3"/>
        <v>98.587878022833323</v>
      </c>
      <c r="F36" s="541">
        <v>99.032926771999996</v>
      </c>
      <c r="G36" s="138"/>
    </row>
    <row r="37" spans="1:7" x14ac:dyDescent="0.25">
      <c r="A37">
        <f t="shared" si="2"/>
        <v>2017</v>
      </c>
      <c r="B37" s="129">
        <v>42887</v>
      </c>
      <c r="C37" s="469">
        <v>100.4797439</v>
      </c>
      <c r="D37" s="470" t="e">
        <v>#N/A</v>
      </c>
      <c r="E37" s="140">
        <f t="shared" si="3"/>
        <v>98.587878022833323</v>
      </c>
      <c r="F37" s="541">
        <v>100.4797439</v>
      </c>
      <c r="G37" s="138"/>
    </row>
    <row r="38" spans="1:7" x14ac:dyDescent="0.25">
      <c r="A38">
        <f t="shared" si="2"/>
        <v>2017</v>
      </c>
      <c r="B38" s="129">
        <v>42917</v>
      </c>
      <c r="C38" s="469">
        <v>98.594139330999994</v>
      </c>
      <c r="D38" s="470" t="e">
        <v>#N/A</v>
      </c>
      <c r="E38" s="140">
        <f t="shared" si="3"/>
        <v>98.587878022833323</v>
      </c>
      <c r="F38" s="541">
        <v>98.594139330999994</v>
      </c>
      <c r="G38" s="138"/>
    </row>
    <row r="39" spans="1:7" x14ac:dyDescent="0.25">
      <c r="A39">
        <f t="shared" si="2"/>
        <v>2017</v>
      </c>
      <c r="B39" s="129">
        <v>42948</v>
      </c>
      <c r="C39" s="469">
        <v>98.971029021999996</v>
      </c>
      <c r="D39" s="470" t="e">
        <v>#N/A</v>
      </c>
      <c r="E39" s="140">
        <f t="shared" si="3"/>
        <v>98.587878022833323</v>
      </c>
      <c r="F39" s="541">
        <v>98.971029021999996</v>
      </c>
      <c r="G39" s="138"/>
    </row>
    <row r="40" spans="1:7" x14ac:dyDescent="0.25">
      <c r="A40">
        <f t="shared" si="2"/>
        <v>2017</v>
      </c>
      <c r="B40" s="129">
        <v>42979</v>
      </c>
      <c r="C40" s="469">
        <v>99.844280961999999</v>
      </c>
      <c r="D40" s="470" t="e">
        <v>#N/A</v>
      </c>
      <c r="E40" s="140">
        <f t="shared" si="3"/>
        <v>98.587878022833323</v>
      </c>
      <c r="F40" s="541">
        <v>99.844280961999999</v>
      </c>
      <c r="G40" s="138"/>
    </row>
    <row r="41" spans="1:7" x14ac:dyDescent="0.25">
      <c r="A41">
        <f t="shared" si="2"/>
        <v>2017</v>
      </c>
      <c r="B41" s="129">
        <v>43009</v>
      </c>
      <c r="C41" s="469">
        <v>98.423879397999997</v>
      </c>
      <c r="D41" s="470" t="e">
        <v>#N/A</v>
      </c>
      <c r="E41" s="140">
        <f t="shared" si="3"/>
        <v>98.587878022833323</v>
      </c>
      <c r="F41" s="541">
        <v>98.423879397999997</v>
      </c>
      <c r="G41" s="138"/>
    </row>
    <row r="42" spans="1:7" x14ac:dyDescent="0.25">
      <c r="A42">
        <f t="shared" si="2"/>
        <v>2017</v>
      </c>
      <c r="B42" s="129">
        <v>43040</v>
      </c>
      <c r="C42" s="469">
        <v>100.94695572000001</v>
      </c>
      <c r="D42" s="470" t="e">
        <v>#N/A</v>
      </c>
      <c r="E42" s="140">
        <f t="shared" si="3"/>
        <v>98.587878022833323</v>
      </c>
      <c r="F42" s="541">
        <v>100.94695572000001</v>
      </c>
      <c r="G42" s="138"/>
    </row>
    <row r="43" spans="1:7" x14ac:dyDescent="0.25">
      <c r="A43">
        <f t="shared" si="2"/>
        <v>2017</v>
      </c>
      <c r="B43" s="129">
        <v>43070</v>
      </c>
      <c r="C43" s="469">
        <v>99.165347150000002</v>
      </c>
      <c r="D43" s="470" t="e">
        <v>#N/A</v>
      </c>
      <c r="F43" s="541">
        <v>99.165347150000002</v>
      </c>
      <c r="G43" s="138"/>
    </row>
    <row r="44" spans="1:7" x14ac:dyDescent="0.25">
      <c r="A44">
        <f t="shared" si="2"/>
        <v>2018</v>
      </c>
      <c r="B44" s="129">
        <v>43101</v>
      </c>
      <c r="C44" s="469">
        <v>98.244272465999998</v>
      </c>
      <c r="D44" s="470" t="e">
        <v>#N/A</v>
      </c>
      <c r="F44" s="541">
        <v>98.244272465999998</v>
      </c>
      <c r="G44" s="138"/>
    </row>
    <row r="45" spans="1:7" x14ac:dyDescent="0.25">
      <c r="A45">
        <f t="shared" si="2"/>
        <v>2018</v>
      </c>
      <c r="B45" s="129">
        <v>43132</v>
      </c>
      <c r="C45" s="469">
        <v>99.686296576999993</v>
      </c>
      <c r="D45" s="470" t="e">
        <v>#N/A</v>
      </c>
      <c r="E45" s="140">
        <f>AVERAGEIF($A$32:$A$79,A45,$F$32:$F$79)</f>
        <v>99.982616908666657</v>
      </c>
      <c r="F45" s="541">
        <v>99.686296576999993</v>
      </c>
      <c r="G45" s="138"/>
    </row>
    <row r="46" spans="1:7" x14ac:dyDescent="0.25">
      <c r="A46">
        <f t="shared" si="2"/>
        <v>2018</v>
      </c>
      <c r="B46" s="129">
        <v>43160</v>
      </c>
      <c r="C46" s="469">
        <v>99.958531574999995</v>
      </c>
      <c r="D46" s="470" t="e">
        <v>#N/A</v>
      </c>
      <c r="E46" s="140">
        <f t="shared" ref="E46:E54" si="4">AVERAGEIF($A$32:$A$79,A46,$F$32:$F$79)</f>
        <v>99.982616908666657</v>
      </c>
      <c r="F46" s="541">
        <v>99.958531574999995</v>
      </c>
      <c r="G46" s="138"/>
    </row>
    <row r="47" spans="1:7" x14ac:dyDescent="0.25">
      <c r="A47">
        <f t="shared" si="2"/>
        <v>2018</v>
      </c>
      <c r="B47" s="129">
        <v>43191</v>
      </c>
      <c r="C47" s="469">
        <v>98.910768063000006</v>
      </c>
      <c r="D47" s="470" t="e">
        <v>#N/A</v>
      </c>
      <c r="E47" s="140">
        <f t="shared" si="4"/>
        <v>99.982616908666657</v>
      </c>
      <c r="F47" s="541">
        <v>98.910768063000006</v>
      </c>
      <c r="G47" s="138"/>
    </row>
    <row r="48" spans="1:7" x14ac:dyDescent="0.25">
      <c r="A48">
        <f t="shared" si="2"/>
        <v>2018</v>
      </c>
      <c r="B48" s="129">
        <v>43221</v>
      </c>
      <c r="C48" s="469">
        <v>99.074286870999998</v>
      </c>
      <c r="D48" s="470" t="e">
        <v>#N/A</v>
      </c>
      <c r="E48" s="140">
        <f t="shared" si="4"/>
        <v>99.982616908666657</v>
      </c>
      <c r="F48" s="541">
        <v>99.074286870999998</v>
      </c>
      <c r="G48" s="138"/>
    </row>
    <row r="49" spans="1:7" x14ac:dyDescent="0.25">
      <c r="A49">
        <f t="shared" si="2"/>
        <v>2018</v>
      </c>
      <c r="B49" s="129">
        <v>43252</v>
      </c>
      <c r="C49" s="469">
        <v>100.94862379999999</v>
      </c>
      <c r="D49" s="470" t="e">
        <v>#N/A</v>
      </c>
      <c r="E49" s="140">
        <f t="shared" si="4"/>
        <v>99.982616908666657</v>
      </c>
      <c r="F49" s="541">
        <v>100.94862379999999</v>
      </c>
      <c r="G49" s="138"/>
    </row>
    <row r="50" spans="1:7" x14ac:dyDescent="0.25">
      <c r="A50">
        <f t="shared" si="2"/>
        <v>2018</v>
      </c>
      <c r="B50" s="129">
        <v>43282</v>
      </c>
      <c r="C50" s="469">
        <v>100.81746857</v>
      </c>
      <c r="D50" s="470" t="e">
        <v>#N/A</v>
      </c>
      <c r="E50" s="140">
        <f t="shared" si="4"/>
        <v>99.982616908666657</v>
      </c>
      <c r="F50" s="541">
        <v>100.81746857</v>
      </c>
      <c r="G50" s="138"/>
    </row>
    <row r="51" spans="1:7" x14ac:dyDescent="0.25">
      <c r="A51">
        <f t="shared" si="2"/>
        <v>2018</v>
      </c>
      <c r="B51" s="129">
        <v>43313</v>
      </c>
      <c r="C51" s="469">
        <v>101.14514751</v>
      </c>
      <c r="D51" s="470" t="e">
        <v>#N/A</v>
      </c>
      <c r="E51" s="140">
        <f t="shared" si="4"/>
        <v>99.982616908666657</v>
      </c>
      <c r="F51" s="541">
        <v>101.14514751</v>
      </c>
      <c r="G51" s="138"/>
    </row>
    <row r="52" spans="1:7" x14ac:dyDescent="0.25">
      <c r="A52">
        <f t="shared" si="2"/>
        <v>2018</v>
      </c>
      <c r="B52" s="129">
        <v>43344</v>
      </c>
      <c r="C52" s="469">
        <v>99.724549581999995</v>
      </c>
      <c r="D52" s="470" t="e">
        <v>#N/A</v>
      </c>
      <c r="E52" s="140">
        <f t="shared" si="4"/>
        <v>99.982616908666657</v>
      </c>
      <c r="F52" s="541">
        <v>99.724549581999995</v>
      </c>
      <c r="G52" s="138"/>
    </row>
    <row r="53" spans="1:7" x14ac:dyDescent="0.25">
      <c r="A53">
        <f t="shared" si="2"/>
        <v>2018</v>
      </c>
      <c r="B53" s="129">
        <v>43374</v>
      </c>
      <c r="C53" s="469">
        <v>100.16579822999999</v>
      </c>
      <c r="D53" s="470" t="e">
        <v>#N/A</v>
      </c>
      <c r="E53" s="140">
        <f t="shared" si="4"/>
        <v>99.982616908666657</v>
      </c>
      <c r="F53" s="541">
        <v>100.16579822999999</v>
      </c>
      <c r="G53" s="138"/>
    </row>
    <row r="54" spans="1:7" x14ac:dyDescent="0.25">
      <c r="A54">
        <f t="shared" si="2"/>
        <v>2018</v>
      </c>
      <c r="B54" s="129">
        <v>43405</v>
      </c>
      <c r="C54" s="469">
        <v>100.75827898</v>
      </c>
      <c r="D54" s="470" t="e">
        <v>#N/A</v>
      </c>
      <c r="E54" s="140">
        <f t="shared" si="4"/>
        <v>99.982616908666657</v>
      </c>
      <c r="F54" s="541">
        <v>100.75827898</v>
      </c>
      <c r="G54" s="138"/>
    </row>
    <row r="55" spans="1:7" x14ac:dyDescent="0.25">
      <c r="A55">
        <f t="shared" si="2"/>
        <v>2018</v>
      </c>
      <c r="B55" s="129">
        <v>43435</v>
      </c>
      <c r="C55" s="469">
        <v>100.35738068000001</v>
      </c>
      <c r="D55" s="470" t="e">
        <v>#N/A</v>
      </c>
      <c r="F55" s="541">
        <v>100.35738068000001</v>
      </c>
      <c r="G55" s="138"/>
    </row>
    <row r="56" spans="1:7" x14ac:dyDescent="0.25">
      <c r="A56">
        <f t="shared" si="2"/>
        <v>2019</v>
      </c>
      <c r="B56" s="129">
        <v>43466</v>
      </c>
      <c r="C56" s="469">
        <v>99.382883238000005</v>
      </c>
      <c r="D56" s="470" t="e">
        <v>#N/A</v>
      </c>
      <c r="F56" s="541">
        <v>99.382883238000005</v>
      </c>
      <c r="G56" s="138"/>
    </row>
    <row r="57" spans="1:7" x14ac:dyDescent="0.25">
      <c r="A57">
        <f t="shared" si="2"/>
        <v>2019</v>
      </c>
      <c r="B57" s="129">
        <v>43497</v>
      </c>
      <c r="C57" s="469">
        <v>100.97117487</v>
      </c>
      <c r="D57" s="470" t="e">
        <v>#N/A</v>
      </c>
      <c r="E57" s="140">
        <f>AVERAGEIF($A$32:$A$79,A57,$F$32:$F$79)</f>
        <v>100.82044822350001</v>
      </c>
      <c r="F57" s="541">
        <v>100.97117487</v>
      </c>
      <c r="G57" s="138"/>
    </row>
    <row r="58" spans="1:7" x14ac:dyDescent="0.25">
      <c r="A58">
        <f t="shared" si="2"/>
        <v>2019</v>
      </c>
      <c r="B58" s="129">
        <v>43525</v>
      </c>
      <c r="C58" s="469">
        <v>99.231395809999995</v>
      </c>
      <c r="D58" s="470" t="e">
        <v>#N/A</v>
      </c>
      <c r="E58" s="140">
        <f t="shared" ref="E58:E66" si="5">AVERAGEIF($A$32:$A$79,A58,$F$32:$F$79)</f>
        <v>100.82044822350001</v>
      </c>
      <c r="F58" s="541">
        <v>99.231395809999995</v>
      </c>
      <c r="G58" s="138"/>
    </row>
    <row r="59" spans="1:7" x14ac:dyDescent="0.25">
      <c r="A59">
        <f t="shared" si="2"/>
        <v>2019</v>
      </c>
      <c r="B59" s="129">
        <v>43556</v>
      </c>
      <c r="C59" s="469">
        <v>100.36167469</v>
      </c>
      <c r="D59" s="470" t="e">
        <v>#N/A</v>
      </c>
      <c r="E59" s="140">
        <f t="shared" si="5"/>
        <v>100.82044822350001</v>
      </c>
      <c r="F59" s="541">
        <v>100.36167469</v>
      </c>
      <c r="G59" s="138"/>
    </row>
    <row r="60" spans="1:7" x14ac:dyDescent="0.25">
      <c r="A60">
        <f t="shared" si="2"/>
        <v>2019</v>
      </c>
      <c r="B60" s="129">
        <v>43586</v>
      </c>
      <c r="C60" s="469">
        <v>99.497043533999999</v>
      </c>
      <c r="D60" s="470" t="e">
        <v>#N/A</v>
      </c>
      <c r="E60" s="140">
        <f t="shared" si="5"/>
        <v>100.82044822350001</v>
      </c>
      <c r="F60" s="541">
        <v>99.497043533999999</v>
      </c>
      <c r="G60" s="138"/>
    </row>
    <row r="61" spans="1:7" x14ac:dyDescent="0.25">
      <c r="A61">
        <f t="shared" si="2"/>
        <v>2019</v>
      </c>
      <c r="B61" s="129">
        <v>43617</v>
      </c>
      <c r="C61" s="469">
        <v>101.07368766</v>
      </c>
      <c r="D61" s="470" t="e">
        <v>#N/A</v>
      </c>
      <c r="E61" s="140">
        <f t="shared" si="5"/>
        <v>100.82044822350001</v>
      </c>
      <c r="F61" s="541">
        <v>101.07368766</v>
      </c>
      <c r="G61" s="138"/>
    </row>
    <row r="62" spans="1:7" x14ac:dyDescent="0.25">
      <c r="A62">
        <f t="shared" si="2"/>
        <v>2019</v>
      </c>
      <c r="B62" s="129">
        <v>43647</v>
      </c>
      <c r="C62" s="469">
        <v>101.59540948</v>
      </c>
      <c r="D62" s="470" t="e">
        <v>#N/A</v>
      </c>
      <c r="E62" s="140">
        <f t="shared" si="5"/>
        <v>100.82044822350001</v>
      </c>
      <c r="F62" s="541">
        <v>101.59540948</v>
      </c>
      <c r="G62" s="138"/>
    </row>
    <row r="63" spans="1:7" x14ac:dyDescent="0.25">
      <c r="A63">
        <f t="shared" si="2"/>
        <v>2019</v>
      </c>
      <c r="B63" s="129">
        <v>43678</v>
      </c>
      <c r="C63" s="469">
        <v>100.96936284</v>
      </c>
      <c r="D63" s="470" t="e">
        <v>#N/A</v>
      </c>
      <c r="E63" s="140">
        <f t="shared" si="5"/>
        <v>100.82044822350001</v>
      </c>
      <c r="F63" s="541">
        <v>100.96936284</v>
      </c>
      <c r="G63" s="138"/>
    </row>
    <row r="64" spans="1:7" x14ac:dyDescent="0.25">
      <c r="A64">
        <f t="shared" si="2"/>
        <v>2019</v>
      </c>
      <c r="B64" s="129">
        <v>43709</v>
      </c>
      <c r="C64" s="469">
        <v>101.64315286999999</v>
      </c>
      <c r="D64" s="470">
        <v>101.64315286999999</v>
      </c>
      <c r="E64" s="140">
        <f t="shared" si="5"/>
        <v>100.82044822350001</v>
      </c>
      <c r="F64" s="541">
        <v>101.64315286999999</v>
      </c>
      <c r="G64" s="138"/>
    </row>
    <row r="65" spans="1:7" x14ac:dyDescent="0.25">
      <c r="A65">
        <f t="shared" si="2"/>
        <v>2019</v>
      </c>
      <c r="B65" s="129">
        <v>43739</v>
      </c>
      <c r="C65" s="469" t="e">
        <v>#N/A</v>
      </c>
      <c r="D65" s="470">
        <v>100.65263767</v>
      </c>
      <c r="E65" s="140">
        <f t="shared" si="5"/>
        <v>100.82044822350001</v>
      </c>
      <c r="F65" s="541">
        <v>100.65263767</v>
      </c>
      <c r="G65" s="138"/>
    </row>
    <row r="66" spans="1:7" x14ac:dyDescent="0.25">
      <c r="A66">
        <f t="shared" si="2"/>
        <v>2019</v>
      </c>
      <c r="B66" s="129">
        <v>43770</v>
      </c>
      <c r="C66" s="469" t="e">
        <v>#N/A</v>
      </c>
      <c r="D66" s="470">
        <v>101.59798205</v>
      </c>
      <c r="E66" s="140">
        <f t="shared" si="5"/>
        <v>100.82044822350001</v>
      </c>
      <c r="F66" s="541">
        <v>101.59798205</v>
      </c>
      <c r="G66" s="138"/>
    </row>
    <row r="67" spans="1:7" x14ac:dyDescent="0.25">
      <c r="A67">
        <f t="shared" si="2"/>
        <v>2019</v>
      </c>
      <c r="B67" s="129">
        <v>43800</v>
      </c>
      <c r="C67" s="469" t="e">
        <v>#N/A</v>
      </c>
      <c r="D67" s="470">
        <v>102.86897397</v>
      </c>
      <c r="F67" s="541">
        <v>102.86897397</v>
      </c>
      <c r="G67" s="138"/>
    </row>
    <row r="68" spans="1:7" x14ac:dyDescent="0.25">
      <c r="A68">
        <f t="shared" si="2"/>
        <v>2020</v>
      </c>
      <c r="B68" s="129">
        <v>43831</v>
      </c>
      <c r="C68" s="469" t="e">
        <v>#N/A</v>
      </c>
      <c r="D68" s="470">
        <v>99.685040361000006</v>
      </c>
      <c r="F68" s="541">
        <v>99.685040361000006</v>
      </c>
      <c r="G68" s="138"/>
    </row>
    <row r="69" spans="1:7" x14ac:dyDescent="0.25">
      <c r="A69">
        <f t="shared" si="2"/>
        <v>2020</v>
      </c>
      <c r="B69" s="129">
        <v>43862</v>
      </c>
      <c r="C69" s="469" t="e">
        <v>#N/A</v>
      </c>
      <c r="D69" s="470">
        <v>102.43385331</v>
      </c>
      <c r="E69" s="140">
        <f>AVERAGEIF($A$32:$A$79,A69,$F$32:$F$79)</f>
        <v>102.12621372925001</v>
      </c>
      <c r="F69" s="541">
        <v>102.43385331</v>
      </c>
      <c r="G69" s="138"/>
    </row>
    <row r="70" spans="1:7" x14ac:dyDescent="0.25">
      <c r="A70">
        <f t="shared" si="2"/>
        <v>2020</v>
      </c>
      <c r="B70" s="129">
        <v>43891</v>
      </c>
      <c r="C70" s="469" t="e">
        <v>#N/A</v>
      </c>
      <c r="D70" s="470">
        <v>101.35718672</v>
      </c>
      <c r="E70" s="140">
        <f t="shared" ref="E70:E78" si="6">AVERAGEIF($A$32:$A$79,A70,$F$32:$F$79)</f>
        <v>102.12621372925001</v>
      </c>
      <c r="F70" s="541">
        <v>101.35718672</v>
      </c>
      <c r="G70" s="138"/>
    </row>
    <row r="71" spans="1:7" x14ac:dyDescent="0.25">
      <c r="A71">
        <f t="shared" si="2"/>
        <v>2020</v>
      </c>
      <c r="B71" s="129">
        <v>43922</v>
      </c>
      <c r="C71" s="469" t="e">
        <v>#N/A</v>
      </c>
      <c r="D71" s="470">
        <v>101.08269462</v>
      </c>
      <c r="E71" s="140">
        <f t="shared" si="6"/>
        <v>102.12621372925001</v>
      </c>
      <c r="F71" s="541">
        <v>101.08269462</v>
      </c>
      <c r="G71" s="138"/>
    </row>
    <row r="72" spans="1:7" x14ac:dyDescent="0.25">
      <c r="A72">
        <f t="shared" si="2"/>
        <v>2020</v>
      </c>
      <c r="B72" s="129">
        <v>43952</v>
      </c>
      <c r="C72" s="469" t="e">
        <v>#N/A</v>
      </c>
      <c r="D72" s="470">
        <v>101.00181189</v>
      </c>
      <c r="E72" s="140">
        <f t="shared" si="6"/>
        <v>102.12621372925001</v>
      </c>
      <c r="F72" s="541">
        <v>101.00181189</v>
      </c>
      <c r="G72" s="138"/>
    </row>
    <row r="73" spans="1:7" x14ac:dyDescent="0.25">
      <c r="A73">
        <f t="shared" si="2"/>
        <v>2020</v>
      </c>
      <c r="B73" s="129">
        <v>43983</v>
      </c>
      <c r="C73" s="469" t="e">
        <v>#N/A</v>
      </c>
      <c r="D73" s="470">
        <v>102.60024771</v>
      </c>
      <c r="E73" s="140">
        <f t="shared" si="6"/>
        <v>102.12621372925001</v>
      </c>
      <c r="F73" s="541">
        <v>102.60024771</v>
      </c>
      <c r="G73" s="138"/>
    </row>
    <row r="74" spans="1:7" x14ac:dyDescent="0.25">
      <c r="A74">
        <f t="shared" si="2"/>
        <v>2020</v>
      </c>
      <c r="B74" s="129">
        <v>44013</v>
      </c>
      <c r="C74" s="469" t="e">
        <v>#N/A</v>
      </c>
      <c r="D74" s="470">
        <v>102.6842193</v>
      </c>
      <c r="E74" s="140">
        <f t="shared" si="6"/>
        <v>102.12621372925001</v>
      </c>
      <c r="F74" s="541">
        <v>102.6842193</v>
      </c>
      <c r="G74" s="138"/>
    </row>
    <row r="75" spans="1:7" x14ac:dyDescent="0.25">
      <c r="A75">
        <f t="shared" si="2"/>
        <v>2020</v>
      </c>
      <c r="B75" s="129">
        <v>44044</v>
      </c>
      <c r="C75" s="469" t="e">
        <v>#N/A</v>
      </c>
      <c r="D75" s="470">
        <v>102.47516892</v>
      </c>
      <c r="E75" s="140">
        <f t="shared" si="6"/>
        <v>102.12621372925001</v>
      </c>
      <c r="F75" s="541">
        <v>102.47516892</v>
      </c>
      <c r="G75" s="138"/>
    </row>
    <row r="76" spans="1:7" x14ac:dyDescent="0.25">
      <c r="A76">
        <f t="shared" si="2"/>
        <v>2020</v>
      </c>
      <c r="B76" s="129">
        <v>44075</v>
      </c>
      <c r="C76" s="469" t="e">
        <v>#N/A</v>
      </c>
      <c r="D76" s="470">
        <v>102.98131893</v>
      </c>
      <c r="E76" s="140">
        <f t="shared" si="6"/>
        <v>102.12621372925001</v>
      </c>
      <c r="F76" s="541">
        <v>102.98131893</v>
      </c>
      <c r="G76" s="138"/>
    </row>
    <row r="77" spans="1:7" x14ac:dyDescent="0.25">
      <c r="A77">
        <f t="shared" si="2"/>
        <v>2020</v>
      </c>
      <c r="B77" s="129">
        <v>44105</v>
      </c>
      <c r="C77" s="469" t="e">
        <v>#N/A</v>
      </c>
      <c r="D77" s="470">
        <v>102.05735274</v>
      </c>
      <c r="E77" s="140">
        <f t="shared" si="6"/>
        <v>102.12621372925001</v>
      </c>
      <c r="F77" s="541">
        <v>102.05735274</v>
      </c>
      <c r="G77" s="138"/>
    </row>
    <row r="78" spans="1:7" x14ac:dyDescent="0.25">
      <c r="A78">
        <f t="shared" si="2"/>
        <v>2020</v>
      </c>
      <c r="B78" s="129">
        <v>44136</v>
      </c>
      <c r="C78" s="469" t="e">
        <v>#N/A</v>
      </c>
      <c r="D78" s="470">
        <v>102.95460538</v>
      </c>
      <c r="E78" s="140">
        <f t="shared" si="6"/>
        <v>102.12621372925001</v>
      </c>
      <c r="F78" s="541">
        <v>102.95460538</v>
      </c>
      <c r="G78" s="138"/>
    </row>
    <row r="79" spans="1:7" x14ac:dyDescent="0.25">
      <c r="A79">
        <f t="shared" si="2"/>
        <v>2020</v>
      </c>
      <c r="B79" s="129">
        <v>44166</v>
      </c>
      <c r="C79" s="469" t="e">
        <v>#N/A</v>
      </c>
      <c r="D79" s="470">
        <v>104.20106487</v>
      </c>
      <c r="F79" s="541">
        <v>104.20106487</v>
      </c>
      <c r="G79" s="138"/>
    </row>
    <row r="80" spans="1:7" x14ac:dyDescent="0.25">
      <c r="B80" s="129"/>
      <c r="C80" s="130"/>
      <c r="D80" s="59"/>
      <c r="F80" s="140"/>
      <c r="G80" s="138"/>
    </row>
    <row r="81" spans="1:7" x14ac:dyDescent="0.25">
      <c r="B81" s="129"/>
      <c r="C81" s="394"/>
      <c r="D81" s="51"/>
      <c r="F81" s="140"/>
      <c r="G81" s="138"/>
    </row>
    <row r="82" spans="1:7" x14ac:dyDescent="0.25">
      <c r="A82" s="5"/>
      <c r="B82" s="5" t="s">
        <v>0</v>
      </c>
      <c r="D82" s="140"/>
      <c r="F82" s="140"/>
      <c r="G82" s="138"/>
    </row>
    <row r="83" spans="1:7" x14ac:dyDescent="0.25">
      <c r="A83">
        <v>2.5</v>
      </c>
      <c r="B83" s="6">
        <v>-2</v>
      </c>
      <c r="D83" s="140"/>
      <c r="F83" s="140"/>
      <c r="G83" s="138"/>
    </row>
    <row r="84" spans="1:7" x14ac:dyDescent="0.25">
      <c r="A84">
        <v>2.5</v>
      </c>
      <c r="B84" s="6">
        <v>4</v>
      </c>
      <c r="D84" s="140"/>
      <c r="F84" s="140"/>
      <c r="G84" s="138"/>
    </row>
    <row r="85" spans="1:7" x14ac:dyDescent="0.25">
      <c r="B85" s="134"/>
      <c r="D85" s="140"/>
      <c r="F85" s="140"/>
      <c r="G85" s="138"/>
    </row>
    <row r="86" spans="1:7" x14ac:dyDescent="0.25">
      <c r="B86" s="134"/>
      <c r="D86" s="140"/>
      <c r="F86" s="140"/>
      <c r="G86" s="138"/>
    </row>
    <row r="87" spans="1:7" x14ac:dyDescent="0.25">
      <c r="B87" s="134"/>
      <c r="D87" s="140"/>
      <c r="F87" s="140"/>
      <c r="G87" s="138"/>
    </row>
    <row r="88" spans="1:7" x14ac:dyDescent="0.25">
      <c r="B88" s="134"/>
      <c r="D88" s="140"/>
      <c r="F88" s="140"/>
      <c r="G88" s="138"/>
    </row>
    <row r="89" spans="1:7" x14ac:dyDescent="0.25">
      <c r="B89" s="134"/>
      <c r="D89" s="140"/>
      <c r="F89" s="140"/>
      <c r="G89" s="138"/>
    </row>
    <row r="90" spans="1:7" x14ac:dyDescent="0.25">
      <c r="B90" s="134"/>
      <c r="D90" s="140"/>
      <c r="F90" s="140"/>
      <c r="G90" s="138"/>
    </row>
    <row r="91" spans="1:7" x14ac:dyDescent="0.25">
      <c r="F91" s="140"/>
      <c r="G91" s="138"/>
    </row>
    <row r="92" spans="1:7" x14ac:dyDescent="0.25">
      <c r="F92" s="140"/>
      <c r="G92" s="138"/>
    </row>
    <row r="93" spans="1:7" x14ac:dyDescent="0.25">
      <c r="F93" s="140"/>
      <c r="G93" s="138"/>
    </row>
    <row r="94" spans="1:7" x14ac:dyDescent="0.25">
      <c r="F94" s="140"/>
      <c r="G94" s="138"/>
    </row>
    <row r="95" spans="1:7" x14ac:dyDescent="0.25">
      <c r="F95" s="140"/>
      <c r="G95" s="138"/>
    </row>
    <row r="96" spans="1:7" x14ac:dyDescent="0.25">
      <c r="F96" s="140"/>
      <c r="G96" s="138"/>
    </row>
    <row r="97" spans="6:7" x14ac:dyDescent="0.25">
      <c r="F97" s="140"/>
      <c r="G97" s="138"/>
    </row>
    <row r="98" spans="6:7" x14ac:dyDescent="0.25">
      <c r="F98" s="140"/>
      <c r="G98" s="138"/>
    </row>
    <row r="99" spans="6:7" x14ac:dyDescent="0.25">
      <c r="F99" s="140"/>
      <c r="G99" s="138"/>
    </row>
    <row r="100" spans="6:7" x14ac:dyDescent="0.25">
      <c r="F100" s="140"/>
    </row>
    <row r="101" spans="6:7" x14ac:dyDescent="0.25">
      <c r="F101" s="140"/>
    </row>
    <row r="102" spans="6:7" x14ac:dyDescent="0.25">
      <c r="F102" s="140"/>
    </row>
    <row r="103" spans="6:7" x14ac:dyDescent="0.25">
      <c r="F103" s="140"/>
    </row>
    <row r="104" spans="6:7" x14ac:dyDescent="0.25">
      <c r="F104" s="140"/>
    </row>
    <row r="105" spans="6:7" x14ac:dyDescent="0.25">
      <c r="F105" s="140"/>
    </row>
    <row r="106" spans="6:7" x14ac:dyDescent="0.25">
      <c r="F106" s="140"/>
    </row>
    <row r="107" spans="6:7" x14ac:dyDescent="0.25">
      <c r="F107" s="140"/>
    </row>
    <row r="108" spans="6:7" x14ac:dyDescent="0.25">
      <c r="F108" s="140"/>
    </row>
    <row r="109" spans="6:7" x14ac:dyDescent="0.25">
      <c r="F109" s="140"/>
    </row>
    <row r="110" spans="6:7" x14ac:dyDescent="0.25">
      <c r="F110" s="140"/>
    </row>
    <row r="111" spans="6:7" x14ac:dyDescent="0.25">
      <c r="F111" s="140"/>
    </row>
    <row r="112" spans="6:7" x14ac:dyDescent="0.25">
      <c r="F112" s="140"/>
    </row>
    <row r="113" spans="6:6" x14ac:dyDescent="0.25">
      <c r="F113" s="140"/>
    </row>
    <row r="114" spans="6:6" x14ac:dyDescent="0.25">
      <c r="F114" s="140"/>
    </row>
    <row r="115" spans="6:6" x14ac:dyDescent="0.25">
      <c r="F115" s="140"/>
    </row>
    <row r="116" spans="6:6" x14ac:dyDescent="0.25">
      <c r="F116" s="140"/>
    </row>
    <row r="117" spans="6:6" x14ac:dyDescent="0.25">
      <c r="F117" s="140"/>
    </row>
    <row r="118" spans="6:6" x14ac:dyDescent="0.25">
      <c r="F118" s="140"/>
    </row>
    <row r="119" spans="6:6" x14ac:dyDescent="0.25">
      <c r="F119" s="140"/>
    </row>
    <row r="120" spans="6:6" x14ac:dyDescent="0.25">
      <c r="F120" s="140"/>
    </row>
    <row r="121" spans="6:6" x14ac:dyDescent="0.25">
      <c r="F121" s="140"/>
    </row>
    <row r="122" spans="6:6" x14ac:dyDescent="0.25">
      <c r="F122" s="140"/>
    </row>
    <row r="123" spans="6:6" x14ac:dyDescent="0.25">
      <c r="F123" s="140"/>
    </row>
    <row r="124" spans="6:6" x14ac:dyDescent="0.25">
      <c r="F124" s="140"/>
    </row>
  </sheetData>
  <mergeCells count="2">
    <mergeCell ref="C24:G24"/>
    <mergeCell ref="I24:L24"/>
  </mergeCells>
  <conditionalFormatting sqref="C33:D79">
    <cfRule type="expression" dxfId="92" priority="28" stopIfTrue="1">
      <formula>ISNA(C33)</formula>
    </cfRule>
  </conditionalFormatting>
  <conditionalFormatting sqref="D80:D81">
    <cfRule type="expression" dxfId="91" priority="1" stopIfTrue="1">
      <formula>ISNA(D80)</formula>
    </cfRule>
  </conditionalFormatting>
  <conditionalFormatting sqref="C32:D32">
    <cfRule type="expression" dxfId="90" priority="13" stopIfTrue="1">
      <formula>ISNA(C32)</formula>
    </cfRule>
  </conditionalFormatting>
  <conditionalFormatting sqref="C32">
    <cfRule type="expression" dxfId="89" priority="12" stopIfTrue="1">
      <formula>ISNA(C32)</formula>
    </cfRule>
  </conditionalFormatting>
  <conditionalFormatting sqref="C80:C81">
    <cfRule type="expression" dxfId="88" priority="3" stopIfTrue="1">
      <formula>ISNA(C80)</formula>
    </cfRule>
  </conditionalFormatting>
  <conditionalFormatting sqref="C80:C81">
    <cfRule type="expression" dxfId="87" priority="2" stopIfTrue="1">
      <formula>ISNA(C80)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2:Q42"/>
  <sheetViews>
    <sheetView workbookViewId="0"/>
  </sheetViews>
  <sheetFormatPr defaultRowHeight="12.75" x14ac:dyDescent="0.2"/>
  <cols>
    <col min="1" max="1" width="9.140625" style="98"/>
    <col min="2" max="2" width="15.5703125" style="98" customWidth="1"/>
    <col min="3" max="15" width="9.140625" style="98"/>
    <col min="16" max="16" width="14" style="98" customWidth="1"/>
    <col min="17" max="17" width="17.140625" style="98" customWidth="1"/>
    <col min="18" max="16384" width="9.140625" style="98"/>
  </cols>
  <sheetData>
    <row r="2" spans="1:17" ht="15.75" x14ac:dyDescent="0.25">
      <c r="A2" s="44" t="s">
        <v>550</v>
      </c>
    </row>
    <row r="3" spans="1:17" x14ac:dyDescent="0.2">
      <c r="A3" s="22" t="s">
        <v>16</v>
      </c>
    </row>
    <row r="4" spans="1:17" x14ac:dyDescent="0.2">
      <c r="A4" s="184"/>
      <c r="B4" s="184"/>
      <c r="C4" s="184"/>
      <c r="D4" s="184"/>
      <c r="E4" s="184"/>
      <c r="F4" s="184"/>
      <c r="G4" s="184"/>
      <c r="H4" s="184"/>
      <c r="I4" s="184"/>
      <c r="J4" s="184"/>
    </row>
    <row r="5" spans="1:17" x14ac:dyDescent="0.2">
      <c r="A5" s="184"/>
      <c r="B5" s="184"/>
      <c r="C5" s="184"/>
      <c r="D5" s="184"/>
      <c r="E5" s="184"/>
      <c r="F5" s="184"/>
      <c r="G5" s="184"/>
      <c r="H5" s="184"/>
      <c r="I5" s="184"/>
      <c r="J5" s="184"/>
      <c r="P5" s="180" t="s">
        <v>361</v>
      </c>
      <c r="Q5" s="181"/>
    </row>
    <row r="6" spans="1:17" x14ac:dyDescent="0.2">
      <c r="A6" s="184"/>
      <c r="B6" s="184"/>
      <c r="C6" s="184"/>
      <c r="D6" s="184"/>
      <c r="E6" s="184"/>
      <c r="F6" s="184"/>
      <c r="G6" s="184"/>
      <c r="H6" s="184"/>
      <c r="I6" s="184"/>
      <c r="J6" s="184"/>
      <c r="P6" s="307" t="s">
        <v>14</v>
      </c>
      <c r="Q6" s="213" t="s">
        <v>333</v>
      </c>
    </row>
    <row r="7" spans="1:17" x14ac:dyDescent="0.2">
      <c r="A7" s="184"/>
      <c r="B7" s="184"/>
      <c r="C7" s="184"/>
      <c r="D7" s="184"/>
      <c r="E7" s="184"/>
      <c r="F7" s="184"/>
      <c r="G7" s="184"/>
      <c r="H7" s="184"/>
      <c r="I7" s="184"/>
      <c r="J7" s="184"/>
      <c r="P7" s="308" t="s">
        <v>112</v>
      </c>
      <c r="Q7" s="214" t="s">
        <v>334</v>
      </c>
    </row>
    <row r="8" spans="1:17" x14ac:dyDescent="0.2">
      <c r="A8" s="184"/>
      <c r="B8" s="184"/>
      <c r="C8" s="184"/>
      <c r="D8" s="184"/>
      <c r="E8" s="184"/>
      <c r="F8" s="184"/>
      <c r="G8" s="184"/>
      <c r="H8" s="184"/>
      <c r="I8" s="184"/>
      <c r="J8" s="184"/>
      <c r="P8" s="308" t="s">
        <v>114</v>
      </c>
      <c r="Q8" s="214" t="s">
        <v>335</v>
      </c>
    </row>
    <row r="9" spans="1:17" x14ac:dyDescent="0.2">
      <c r="A9" s="184"/>
      <c r="B9" s="184"/>
      <c r="C9" s="184"/>
      <c r="D9" s="184"/>
      <c r="E9" s="184"/>
      <c r="F9" s="184"/>
      <c r="G9" s="184"/>
      <c r="H9" s="184"/>
      <c r="I9" s="184"/>
      <c r="J9" s="184"/>
      <c r="P9" s="308" t="s">
        <v>336</v>
      </c>
      <c r="Q9" s="309" t="s">
        <v>343</v>
      </c>
    </row>
    <row r="10" spans="1:17" x14ac:dyDescent="0.2">
      <c r="A10" s="184"/>
      <c r="B10" s="184"/>
      <c r="C10" s="184"/>
      <c r="D10" s="184"/>
      <c r="E10" s="184"/>
      <c r="F10" s="184"/>
      <c r="G10" s="184"/>
      <c r="H10" s="184"/>
      <c r="I10" s="184"/>
      <c r="J10" s="184"/>
      <c r="P10" s="308" t="s">
        <v>338</v>
      </c>
      <c r="Q10" s="214" t="s">
        <v>337</v>
      </c>
    </row>
    <row r="11" spans="1:17" x14ac:dyDescent="0.2">
      <c r="A11" s="184"/>
      <c r="B11" s="184"/>
      <c r="C11" s="184"/>
      <c r="D11" s="184"/>
      <c r="E11" s="184"/>
      <c r="F11" s="184"/>
      <c r="G11" s="184"/>
      <c r="H11" s="184"/>
      <c r="I11" s="184"/>
      <c r="J11" s="184"/>
      <c r="P11" s="308" t="s">
        <v>340</v>
      </c>
      <c r="Q11" s="214" t="s">
        <v>339</v>
      </c>
    </row>
    <row r="12" spans="1:17" x14ac:dyDescent="0.2">
      <c r="A12" s="184"/>
      <c r="B12" s="184"/>
      <c r="C12" s="184"/>
      <c r="D12" s="184"/>
      <c r="E12" s="184"/>
      <c r="F12" s="184"/>
      <c r="G12" s="184"/>
      <c r="H12" s="184"/>
      <c r="I12" s="184"/>
      <c r="J12" s="184"/>
      <c r="P12" s="212" t="s">
        <v>32</v>
      </c>
      <c r="Q12" s="216" t="s">
        <v>311</v>
      </c>
    </row>
    <row r="13" spans="1:17" x14ac:dyDescent="0.2">
      <c r="A13" s="184"/>
      <c r="B13" s="184"/>
      <c r="C13" s="184"/>
      <c r="D13" s="184"/>
      <c r="E13" s="184"/>
      <c r="F13" s="184"/>
      <c r="G13" s="184"/>
      <c r="H13" s="184"/>
      <c r="I13" s="184"/>
      <c r="J13" s="184"/>
    </row>
    <row r="14" spans="1:17" x14ac:dyDescent="0.2">
      <c r="A14" s="184"/>
      <c r="B14" s="184"/>
      <c r="C14" s="184"/>
      <c r="D14" s="184"/>
      <c r="E14" s="184"/>
      <c r="F14" s="184"/>
      <c r="G14" s="184"/>
      <c r="H14" s="184"/>
      <c r="I14" s="184"/>
      <c r="J14" s="184"/>
    </row>
    <row r="15" spans="1:17" x14ac:dyDescent="0.2">
      <c r="A15" s="184"/>
      <c r="B15" s="184"/>
      <c r="C15" s="184"/>
      <c r="D15" s="184"/>
      <c r="E15" s="184"/>
      <c r="F15" s="184"/>
      <c r="G15" s="184"/>
      <c r="H15" s="184"/>
      <c r="I15" s="184"/>
      <c r="J15" s="184"/>
    </row>
    <row r="16" spans="1:17" x14ac:dyDescent="0.2">
      <c r="A16" s="184"/>
      <c r="B16" s="184"/>
      <c r="C16" s="184"/>
      <c r="D16" s="184"/>
      <c r="E16" s="184"/>
      <c r="F16" s="184"/>
      <c r="G16" s="184"/>
      <c r="H16" s="184"/>
      <c r="I16" s="184"/>
      <c r="J16" s="184"/>
    </row>
    <row r="17" spans="1:12" x14ac:dyDescent="0.2">
      <c r="A17" s="184"/>
      <c r="B17" s="184"/>
      <c r="C17" s="184"/>
      <c r="D17" s="184"/>
      <c r="E17" s="184"/>
      <c r="F17" s="184"/>
      <c r="G17" s="184"/>
      <c r="H17" s="184"/>
      <c r="I17" s="184"/>
      <c r="J17" s="184"/>
    </row>
    <row r="18" spans="1:12" x14ac:dyDescent="0.2">
      <c r="A18" s="184"/>
      <c r="B18" s="184"/>
      <c r="C18" s="184"/>
      <c r="D18" s="184"/>
      <c r="E18" s="184"/>
      <c r="F18" s="184"/>
      <c r="G18" s="184"/>
      <c r="H18" s="184"/>
      <c r="I18" s="184"/>
      <c r="J18" s="184"/>
    </row>
    <row r="19" spans="1:12" x14ac:dyDescent="0.2">
      <c r="A19" s="184"/>
      <c r="B19" s="184"/>
      <c r="C19" s="184"/>
      <c r="D19" s="184"/>
      <c r="E19" s="184"/>
      <c r="F19" s="184"/>
      <c r="G19" s="184"/>
      <c r="H19" s="184"/>
      <c r="I19" s="184"/>
      <c r="J19" s="184"/>
    </row>
    <row r="20" spans="1:12" x14ac:dyDescent="0.2">
      <c r="A20" s="184"/>
      <c r="B20" s="184"/>
      <c r="C20" s="184"/>
      <c r="D20" s="184"/>
      <c r="E20" s="184"/>
      <c r="F20" s="184"/>
      <c r="G20" s="184"/>
      <c r="H20" s="184"/>
      <c r="I20" s="184"/>
      <c r="J20" s="184"/>
    </row>
    <row r="21" spans="1:12" x14ac:dyDescent="0.2">
      <c r="A21" s="184"/>
      <c r="B21" s="184"/>
      <c r="C21" s="184"/>
      <c r="D21" s="184"/>
      <c r="E21" s="184"/>
      <c r="F21" s="184"/>
      <c r="G21" s="184"/>
      <c r="H21" s="184"/>
      <c r="I21" s="184"/>
      <c r="J21" s="184"/>
    </row>
    <row r="22" spans="1:12" x14ac:dyDescent="0.2">
      <c r="A22" s="184"/>
      <c r="B22" s="184"/>
      <c r="C22" s="184"/>
      <c r="D22" s="184"/>
      <c r="E22" s="184"/>
      <c r="F22" s="184"/>
      <c r="G22" s="184"/>
      <c r="H22" s="184"/>
      <c r="I22" s="184"/>
      <c r="J22" s="184"/>
    </row>
    <row r="23" spans="1:12" x14ac:dyDescent="0.2">
      <c r="A23" s="184"/>
      <c r="B23" s="184"/>
      <c r="C23" s="184"/>
      <c r="D23" s="184"/>
      <c r="E23" s="184"/>
      <c r="F23" s="184"/>
      <c r="G23" s="184"/>
      <c r="H23" s="184"/>
      <c r="I23" s="184"/>
      <c r="J23" s="184"/>
    </row>
    <row r="24" spans="1:12" x14ac:dyDescent="0.2">
      <c r="A24" s="184"/>
      <c r="B24" s="184"/>
      <c r="C24" s="184"/>
      <c r="D24" s="184"/>
      <c r="E24" s="184"/>
      <c r="F24" s="184"/>
      <c r="G24" s="184"/>
      <c r="H24" s="184"/>
      <c r="I24" s="184"/>
      <c r="J24" s="184"/>
    </row>
    <row r="25" spans="1:12" x14ac:dyDescent="0.2">
      <c r="B25" s="156"/>
      <c r="C25" s="157"/>
      <c r="D25" s="581" t="s">
        <v>42</v>
      </c>
      <c r="E25" s="581"/>
      <c r="F25" s="581"/>
      <c r="G25" s="581"/>
      <c r="H25" s="158"/>
      <c r="I25" s="157"/>
      <c r="J25" s="159" t="s">
        <v>43</v>
      </c>
      <c r="K25" s="159"/>
      <c r="L25" s="159"/>
    </row>
    <row r="26" spans="1:12" x14ac:dyDescent="0.2">
      <c r="B26" s="160" t="s">
        <v>17</v>
      </c>
      <c r="C26" s="161">
        <v>2016</v>
      </c>
      <c r="D26" s="161">
        <v>2017</v>
      </c>
      <c r="E26" s="161">
        <v>2018</v>
      </c>
      <c r="F26" s="161">
        <v>2019</v>
      </c>
      <c r="G26" s="161">
        <v>2020</v>
      </c>
      <c r="H26" s="161"/>
      <c r="I26" s="161">
        <v>2017</v>
      </c>
      <c r="J26" s="161">
        <v>2018</v>
      </c>
      <c r="K26" s="161">
        <v>2019</v>
      </c>
      <c r="L26" s="161">
        <v>2020</v>
      </c>
    </row>
    <row r="27" spans="1:12" x14ac:dyDescent="0.2">
      <c r="B27" s="24" t="s">
        <v>14</v>
      </c>
      <c r="C27" s="321">
        <v>12.791553</v>
      </c>
      <c r="D27" s="321">
        <v>13.36</v>
      </c>
      <c r="E27" s="321">
        <v>13.87</v>
      </c>
      <c r="F27" s="321">
        <v>14.415342466</v>
      </c>
      <c r="G27" s="321">
        <v>14.89</v>
      </c>
      <c r="H27" s="165"/>
      <c r="I27" s="385">
        <f>D27-C27</f>
        <v>0.56844699999999904</v>
      </c>
      <c r="J27" s="385">
        <f>E27-D27</f>
        <v>0.50999999999999979</v>
      </c>
      <c r="K27" s="385">
        <f>F27-E27</f>
        <v>0.54534246600000102</v>
      </c>
      <c r="L27" s="385">
        <f>G27-F27</f>
        <v>0.47465753400000033</v>
      </c>
    </row>
    <row r="28" spans="1:12" x14ac:dyDescent="0.2">
      <c r="B28" s="24" t="s">
        <v>112</v>
      </c>
      <c r="C28" s="321">
        <v>19.687235762</v>
      </c>
      <c r="D28" s="321">
        <v>19.957724630000001</v>
      </c>
      <c r="E28" s="321">
        <v>20.504493729</v>
      </c>
      <c r="F28" s="321">
        <v>20.541870308</v>
      </c>
      <c r="G28" s="321">
        <v>20.755032049</v>
      </c>
      <c r="H28" s="197"/>
      <c r="I28" s="385">
        <f t="shared" ref="I28:L35" si="0">D28-C28</f>
        <v>0.27048886800000105</v>
      </c>
      <c r="J28" s="385">
        <f t="shared" si="0"/>
        <v>0.5467690989999987</v>
      </c>
      <c r="K28" s="385">
        <f t="shared" si="0"/>
        <v>3.7376579000000021E-2</v>
      </c>
      <c r="L28" s="385">
        <f t="shared" si="0"/>
        <v>0.2131617410000004</v>
      </c>
    </row>
    <row r="29" spans="1:12" x14ac:dyDescent="0.2">
      <c r="B29" s="24" t="s">
        <v>114</v>
      </c>
      <c r="C29" s="321">
        <v>4.4429999999999996</v>
      </c>
      <c r="D29" s="321">
        <v>4.5542904109000002</v>
      </c>
      <c r="E29" s="321">
        <v>4.7779287669999997</v>
      </c>
      <c r="F29" s="321">
        <v>4.9230273970000002</v>
      </c>
      <c r="G29" s="321">
        <v>5.1219999999999999</v>
      </c>
      <c r="H29" s="197"/>
      <c r="I29" s="385">
        <f t="shared" si="0"/>
        <v>0.11129041090000058</v>
      </c>
      <c r="J29" s="385">
        <f t="shared" si="0"/>
        <v>0.22363835609999949</v>
      </c>
      <c r="K29" s="385">
        <f t="shared" si="0"/>
        <v>0.14509863000000056</v>
      </c>
      <c r="L29" s="385">
        <f t="shared" si="0"/>
        <v>0.19897260299999964</v>
      </c>
    </row>
    <row r="30" spans="1:12" x14ac:dyDescent="0.2">
      <c r="B30" s="24" t="s">
        <v>336</v>
      </c>
      <c r="C30" s="321">
        <v>8.3622486339000002</v>
      </c>
      <c r="D30" s="321">
        <v>8.4505817771</v>
      </c>
      <c r="E30" s="321">
        <v>8.4565077919</v>
      </c>
      <c r="F30" s="321">
        <v>8.5980886785999999</v>
      </c>
      <c r="G30" s="321">
        <v>8.6268397640999996</v>
      </c>
      <c r="H30" s="197"/>
      <c r="I30" s="385">
        <f t="shared" ref="I30" si="1">D30-C30</f>
        <v>8.8333143199999853E-2</v>
      </c>
      <c r="J30" s="385">
        <f t="shared" ref="J30" si="2">E30-D30</f>
        <v>5.9260147999999901E-3</v>
      </c>
      <c r="K30" s="385">
        <f t="shared" ref="K30" si="3">F30-E30</f>
        <v>0.14158088669999991</v>
      </c>
      <c r="L30" s="385">
        <f t="shared" ref="L30" si="4">G30-F30</f>
        <v>2.8751085499999718E-2</v>
      </c>
    </row>
    <row r="31" spans="1:12" x14ac:dyDescent="0.2">
      <c r="B31" s="24" t="s">
        <v>338</v>
      </c>
      <c r="C31" s="321">
        <v>46.844486144999998</v>
      </c>
      <c r="D31" s="321">
        <v>47.351193408</v>
      </c>
      <c r="E31" s="321">
        <v>47.571294152</v>
      </c>
      <c r="F31" s="321">
        <v>47.389537373000003</v>
      </c>
      <c r="G31" s="321">
        <v>47.599317065000001</v>
      </c>
      <c r="H31" s="165"/>
      <c r="I31" s="385">
        <f t="shared" si="0"/>
        <v>0.50670726300000268</v>
      </c>
      <c r="J31" s="385">
        <f>E31-D31</f>
        <v>0.22010074399999979</v>
      </c>
      <c r="K31" s="385">
        <f>F31-E31</f>
        <v>-0.18175677899999698</v>
      </c>
      <c r="L31" s="385">
        <f>G31-F31</f>
        <v>0.20977969199999791</v>
      </c>
    </row>
    <row r="32" spans="1:12" x14ac:dyDescent="0.2">
      <c r="B32" s="24" t="s">
        <v>340</v>
      </c>
      <c r="C32" s="321">
        <v>50.119768022000002</v>
      </c>
      <c r="D32" s="321">
        <v>51.237939216000001</v>
      </c>
      <c r="E32" s="321">
        <v>52.412630176999997</v>
      </c>
      <c r="F32" s="321">
        <v>53.425850893000003</v>
      </c>
      <c r="G32" s="321">
        <v>54.522171825000001</v>
      </c>
      <c r="H32" s="197"/>
      <c r="I32" s="385">
        <f t="shared" si="0"/>
        <v>1.1181711939999985</v>
      </c>
      <c r="J32" s="385">
        <f t="shared" si="0"/>
        <v>1.174690960999996</v>
      </c>
      <c r="K32" s="385">
        <f t="shared" si="0"/>
        <v>1.0132207160000064</v>
      </c>
      <c r="L32" s="385">
        <f t="shared" si="0"/>
        <v>1.0963209319999976</v>
      </c>
    </row>
    <row r="33" spans="2:12" x14ac:dyDescent="0.2">
      <c r="B33" s="24" t="s">
        <v>341</v>
      </c>
      <c r="C33" s="383">
        <f>C31-C28</f>
        <v>27.157250382999997</v>
      </c>
      <c r="D33" s="383">
        <f>D31-D28</f>
        <v>27.393468777999999</v>
      </c>
      <c r="E33" s="383">
        <f>E31-E28</f>
        <v>27.066800423</v>
      </c>
      <c r="F33" s="383">
        <f>F31-F28</f>
        <v>26.847667065000003</v>
      </c>
      <c r="G33" s="383">
        <f>G31-G28</f>
        <v>26.844285016000001</v>
      </c>
      <c r="H33" s="197"/>
      <c r="I33" s="385">
        <f t="shared" si="0"/>
        <v>0.23621839500000164</v>
      </c>
      <c r="J33" s="385">
        <f t="shared" si="0"/>
        <v>-0.32666835499999891</v>
      </c>
      <c r="K33" s="385">
        <f t="shared" si="0"/>
        <v>-0.219133357999997</v>
      </c>
      <c r="L33" s="385">
        <f t="shared" si="0"/>
        <v>-3.3820490000024961E-3</v>
      </c>
    </row>
    <row r="34" spans="2:12" x14ac:dyDescent="0.2">
      <c r="B34" s="24" t="s">
        <v>342</v>
      </c>
      <c r="C34" s="6">
        <f>C32-C29-C27-C30</f>
        <v>24.522966388100002</v>
      </c>
      <c r="D34" s="6">
        <f>D32-D29-D27-D30</f>
        <v>24.873067028000001</v>
      </c>
      <c r="E34" s="6">
        <f>E32-E29-E27-E30</f>
        <v>25.308193618099999</v>
      </c>
      <c r="F34" s="6">
        <f>F32-F29-F27-F30</f>
        <v>25.489392351400006</v>
      </c>
      <c r="G34" s="6">
        <f>G32-G29-G27-G30</f>
        <v>25.883332060900003</v>
      </c>
      <c r="H34" s="197"/>
      <c r="I34" s="385">
        <f t="shared" si="0"/>
        <v>0.35010063989999907</v>
      </c>
      <c r="J34" s="385">
        <f t="shared" si="0"/>
        <v>0.43512659009999766</v>
      </c>
      <c r="K34" s="385">
        <f t="shared" si="0"/>
        <v>0.18119873330000758</v>
      </c>
      <c r="L34" s="385">
        <f t="shared" si="0"/>
        <v>0.39393970949999613</v>
      </c>
    </row>
    <row r="35" spans="2:12" x14ac:dyDescent="0.2">
      <c r="B35" s="166" t="s">
        <v>32</v>
      </c>
      <c r="C35" s="384">
        <v>96.964254167000007</v>
      </c>
      <c r="D35" s="384">
        <v>98.589132624000001</v>
      </c>
      <c r="E35" s="384">
        <v>99.983924329000004</v>
      </c>
      <c r="F35" s="384">
        <v>100.81538827</v>
      </c>
      <c r="G35" s="384">
        <v>102.12148888999999</v>
      </c>
      <c r="H35" s="198"/>
      <c r="I35" s="386">
        <f t="shared" si="0"/>
        <v>1.6248784569999941</v>
      </c>
      <c r="J35" s="386">
        <f>E35-D35</f>
        <v>1.3947917050000029</v>
      </c>
      <c r="K35" s="386">
        <f>F35-E35</f>
        <v>0.83146394099999554</v>
      </c>
      <c r="L35" s="386">
        <f>G35-F35</f>
        <v>1.3061006199999952</v>
      </c>
    </row>
    <row r="36" spans="2:12" x14ac:dyDescent="0.2">
      <c r="B36" s="367" t="s">
        <v>552</v>
      </c>
    </row>
    <row r="39" spans="2:12" x14ac:dyDescent="0.2">
      <c r="B39" s="123"/>
    </row>
    <row r="40" spans="2:12" x14ac:dyDescent="0.2">
      <c r="B40" s="5"/>
      <c r="C40" s="368" t="s">
        <v>360</v>
      </c>
    </row>
    <row r="41" spans="2:12" x14ac:dyDescent="0.2">
      <c r="B41">
        <v>2.5</v>
      </c>
      <c r="C41" s="6">
        <v>0</v>
      </c>
    </row>
    <row r="42" spans="2:12" x14ac:dyDescent="0.2">
      <c r="B42">
        <v>2.5</v>
      </c>
      <c r="C42" s="6">
        <v>2.5</v>
      </c>
    </row>
  </sheetData>
  <mergeCells count="1">
    <mergeCell ref="D25:G25"/>
  </mergeCells>
  <hyperlinks>
    <hyperlink ref="A3" location="Contents!A1" display="Return to Contents"/>
  </hyperlinks>
  <pageMargins left="0.75" right="0.75" top="1" bottom="1" header="0.5" footer="0.5"/>
  <pageSetup orientation="landscape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2:Q107"/>
  <sheetViews>
    <sheetView workbookViewId="0"/>
  </sheetViews>
  <sheetFormatPr defaultRowHeight="12.75" x14ac:dyDescent="0.2"/>
  <cols>
    <col min="1" max="1" width="9.140625" style="98"/>
    <col min="2" max="2" width="15.5703125" style="98" customWidth="1"/>
    <col min="3" max="15" width="9.140625" style="98"/>
    <col min="16" max="16" width="20.5703125" style="98" customWidth="1"/>
    <col min="17" max="17" width="14.7109375" style="98" customWidth="1"/>
    <col min="18" max="16384" width="9.140625" style="98"/>
  </cols>
  <sheetData>
    <row r="2" spans="1:17" ht="15.75" x14ac:dyDescent="0.25">
      <c r="A2" s="44" t="s">
        <v>550</v>
      </c>
    </row>
    <row r="3" spans="1:17" x14ac:dyDescent="0.2">
      <c r="A3" s="22" t="s">
        <v>16</v>
      </c>
    </row>
    <row r="4" spans="1:17" x14ac:dyDescent="0.2">
      <c r="A4" s="323"/>
      <c r="B4" s="323"/>
      <c r="C4" s="323"/>
      <c r="D4" s="323"/>
      <c r="E4" s="323"/>
      <c r="F4" s="323"/>
      <c r="G4" s="323"/>
      <c r="H4" s="323"/>
      <c r="I4" s="323"/>
      <c r="J4" s="323"/>
    </row>
    <row r="5" spans="1:17" x14ac:dyDescent="0.2">
      <c r="A5" s="323"/>
      <c r="B5" s="323"/>
      <c r="C5" s="323"/>
      <c r="D5" s="323"/>
      <c r="E5" s="323"/>
      <c r="F5" s="323"/>
      <c r="G5" s="323"/>
      <c r="H5" s="323"/>
      <c r="I5" s="323"/>
      <c r="J5" s="323"/>
      <c r="L5" s="120"/>
      <c r="P5" s="582" t="s">
        <v>361</v>
      </c>
      <c r="Q5" s="583"/>
    </row>
    <row r="6" spans="1:17" x14ac:dyDescent="0.2">
      <c r="A6" s="323"/>
      <c r="B6" s="323"/>
      <c r="C6" s="323"/>
      <c r="D6" s="323"/>
      <c r="E6" s="323"/>
      <c r="F6" s="323"/>
      <c r="G6" s="323"/>
      <c r="H6" s="323"/>
      <c r="I6" s="323"/>
      <c r="J6" s="323"/>
      <c r="L6" s="120"/>
      <c r="P6" s="208" t="s">
        <v>18</v>
      </c>
      <c r="Q6" s="209" t="s">
        <v>321</v>
      </c>
    </row>
    <row r="7" spans="1:17" x14ac:dyDescent="0.2">
      <c r="A7" s="323"/>
      <c r="B7" s="323"/>
      <c r="C7" s="323"/>
      <c r="D7" s="323"/>
      <c r="E7" s="323"/>
      <c r="F7" s="323"/>
      <c r="G7" s="323"/>
      <c r="H7" s="323"/>
      <c r="I7" s="323"/>
      <c r="J7" s="323"/>
      <c r="P7" s="210" t="s">
        <v>19</v>
      </c>
      <c r="Q7" s="182"/>
    </row>
    <row r="8" spans="1:17" x14ac:dyDescent="0.2">
      <c r="A8" s="323"/>
      <c r="B8" s="323"/>
      <c r="C8" s="323"/>
      <c r="D8" s="323"/>
      <c r="E8" s="323"/>
      <c r="F8" s="323"/>
      <c r="G8" s="323"/>
      <c r="H8" s="323"/>
      <c r="I8" s="323"/>
      <c r="J8" s="323"/>
      <c r="P8" s="210" t="s">
        <v>20</v>
      </c>
      <c r="Q8" s="182" t="s">
        <v>322</v>
      </c>
    </row>
    <row r="9" spans="1:17" x14ac:dyDescent="0.2">
      <c r="A9" s="323"/>
      <c r="B9" s="323"/>
      <c r="C9" s="323"/>
      <c r="D9" s="323"/>
      <c r="E9" s="323"/>
      <c r="F9" s="323"/>
      <c r="G9" s="323"/>
      <c r="H9" s="323"/>
      <c r="I9" s="323"/>
      <c r="J9" s="323"/>
      <c r="P9" s="210" t="s">
        <v>21</v>
      </c>
      <c r="Q9" s="182" t="s">
        <v>323</v>
      </c>
    </row>
    <row r="10" spans="1:17" x14ac:dyDescent="0.2">
      <c r="A10" s="323"/>
      <c r="B10" s="323"/>
      <c r="C10" s="323"/>
      <c r="D10" s="323"/>
      <c r="E10" s="323"/>
      <c r="F10" s="323"/>
      <c r="G10" s="323"/>
      <c r="H10" s="323"/>
      <c r="I10" s="323"/>
      <c r="J10" s="323"/>
      <c r="P10" s="210" t="s">
        <v>22</v>
      </c>
      <c r="Q10" s="182" t="s">
        <v>324</v>
      </c>
    </row>
    <row r="11" spans="1:17" x14ac:dyDescent="0.2">
      <c r="A11" s="323"/>
      <c r="B11" s="323"/>
      <c r="C11" s="323"/>
      <c r="D11" s="323"/>
      <c r="E11" s="323"/>
      <c r="F11" s="323"/>
      <c r="G11" s="323"/>
      <c r="H11" s="323"/>
      <c r="I11" s="323"/>
      <c r="J11" s="323"/>
      <c r="P11" s="211" t="s">
        <v>320</v>
      </c>
      <c r="Q11" s="182"/>
    </row>
    <row r="12" spans="1:17" x14ac:dyDescent="0.2">
      <c r="A12" s="323"/>
      <c r="B12" s="323"/>
      <c r="C12" s="323"/>
      <c r="D12" s="323"/>
      <c r="E12" s="323"/>
      <c r="F12" s="323"/>
      <c r="G12" s="323"/>
      <c r="H12" s="323"/>
      <c r="I12" s="323"/>
      <c r="J12" s="323"/>
      <c r="P12" s="210" t="s">
        <v>25</v>
      </c>
      <c r="Q12" s="182" t="s">
        <v>325</v>
      </c>
    </row>
    <row r="13" spans="1:17" x14ac:dyDescent="0.2">
      <c r="A13" s="323"/>
      <c r="B13" s="323"/>
      <c r="C13" s="323"/>
      <c r="D13" s="323"/>
      <c r="E13" s="323"/>
      <c r="F13" s="323"/>
      <c r="G13" s="323"/>
      <c r="H13" s="323"/>
      <c r="I13" s="323"/>
      <c r="J13" s="323"/>
      <c r="P13" s="210" t="s">
        <v>23</v>
      </c>
      <c r="Q13" s="182" t="s">
        <v>326</v>
      </c>
    </row>
    <row r="14" spans="1:17" x14ac:dyDescent="0.2">
      <c r="A14" s="323"/>
      <c r="B14" s="323"/>
      <c r="C14" s="323"/>
      <c r="D14" s="323"/>
      <c r="E14" s="323"/>
      <c r="F14" s="323"/>
      <c r="G14" s="323"/>
      <c r="H14" s="323"/>
      <c r="I14" s="323"/>
      <c r="J14" s="323"/>
      <c r="P14" s="210" t="s">
        <v>24</v>
      </c>
      <c r="Q14" s="182" t="s">
        <v>327</v>
      </c>
    </row>
    <row r="15" spans="1:17" x14ac:dyDescent="0.2">
      <c r="A15" s="323"/>
      <c r="B15" s="323"/>
      <c r="C15" s="323"/>
      <c r="D15" s="323"/>
      <c r="E15" s="323"/>
      <c r="F15" s="323"/>
      <c r="G15" s="323"/>
      <c r="H15" s="323"/>
      <c r="I15" s="323"/>
      <c r="J15" s="323"/>
      <c r="P15" s="210" t="s">
        <v>33</v>
      </c>
      <c r="Q15" s="182" t="s">
        <v>328</v>
      </c>
    </row>
    <row r="16" spans="1:17" x14ac:dyDescent="0.2">
      <c r="A16" s="323"/>
      <c r="B16" s="323"/>
      <c r="C16" s="323"/>
      <c r="D16" s="323"/>
      <c r="E16" s="323"/>
      <c r="F16" s="323"/>
      <c r="G16" s="323"/>
      <c r="H16" s="323"/>
      <c r="I16" s="323"/>
      <c r="J16" s="323"/>
      <c r="P16" s="210" t="s">
        <v>26</v>
      </c>
      <c r="Q16" s="182"/>
    </row>
    <row r="17" spans="1:17" x14ac:dyDescent="0.2">
      <c r="A17" s="323"/>
      <c r="B17" s="323"/>
      <c r="C17" s="323"/>
      <c r="D17" s="323"/>
      <c r="E17" s="323"/>
      <c r="F17" s="323"/>
      <c r="G17" s="323"/>
      <c r="H17" s="323"/>
      <c r="I17" s="323"/>
      <c r="J17" s="323"/>
      <c r="P17" s="210" t="s">
        <v>27</v>
      </c>
      <c r="Q17" s="182" t="s">
        <v>329</v>
      </c>
    </row>
    <row r="18" spans="1:17" x14ac:dyDescent="0.2">
      <c r="A18" s="323"/>
      <c r="B18" s="323"/>
      <c r="C18" s="323"/>
      <c r="D18" s="323"/>
      <c r="E18" s="323"/>
      <c r="F18" s="323"/>
      <c r="G18" s="323"/>
      <c r="H18" s="323"/>
      <c r="I18" s="323"/>
      <c r="J18" s="323"/>
      <c r="P18" s="210" t="s">
        <v>28</v>
      </c>
      <c r="Q18" s="182" t="s">
        <v>330</v>
      </c>
    </row>
    <row r="19" spans="1:17" x14ac:dyDescent="0.2">
      <c r="A19" s="323"/>
      <c r="B19" s="323"/>
      <c r="C19" s="323"/>
      <c r="D19" s="323"/>
      <c r="E19" s="323"/>
      <c r="F19" s="323"/>
      <c r="G19" s="323"/>
      <c r="H19" s="323"/>
      <c r="I19" s="323"/>
      <c r="J19" s="323"/>
      <c r="P19" s="210" t="s">
        <v>29</v>
      </c>
      <c r="Q19" s="182" t="s">
        <v>331</v>
      </c>
    </row>
    <row r="20" spans="1:17" x14ac:dyDescent="0.2">
      <c r="A20" s="323"/>
      <c r="B20" s="323"/>
      <c r="C20" s="323"/>
      <c r="D20" s="323"/>
      <c r="E20" s="323"/>
      <c r="F20" s="323"/>
      <c r="G20" s="323"/>
      <c r="H20" s="323"/>
      <c r="I20" s="323"/>
      <c r="J20" s="323"/>
      <c r="P20" s="210" t="s">
        <v>30</v>
      </c>
      <c r="Q20" s="182" t="s">
        <v>332</v>
      </c>
    </row>
    <row r="21" spans="1:17" x14ac:dyDescent="0.2">
      <c r="A21" s="323"/>
      <c r="B21" s="323"/>
      <c r="C21" s="323"/>
      <c r="D21" s="323"/>
      <c r="E21" s="323"/>
      <c r="F21" s="323"/>
      <c r="G21" s="323"/>
      <c r="H21" s="323"/>
      <c r="I21" s="323"/>
      <c r="J21" s="323"/>
      <c r="P21" s="210" t="s">
        <v>31</v>
      </c>
      <c r="Q21" s="182"/>
    </row>
    <row r="22" spans="1:17" x14ac:dyDescent="0.2">
      <c r="A22" s="323"/>
      <c r="B22" s="323"/>
      <c r="C22" s="323"/>
      <c r="D22" s="323"/>
      <c r="E22" s="323"/>
      <c r="F22" s="323"/>
      <c r="G22" s="323"/>
      <c r="H22" s="323"/>
      <c r="I22" s="323"/>
      <c r="J22" s="323"/>
      <c r="P22" s="212" t="s">
        <v>32</v>
      </c>
      <c r="Q22" s="183" t="s">
        <v>310</v>
      </c>
    </row>
    <row r="23" spans="1:17" x14ac:dyDescent="0.2">
      <c r="A23" s="323"/>
      <c r="B23" s="323"/>
      <c r="C23" s="323"/>
      <c r="D23" s="323"/>
      <c r="E23" s="323"/>
      <c r="F23" s="323"/>
      <c r="G23" s="323"/>
      <c r="H23" s="323"/>
      <c r="I23" s="323"/>
      <c r="J23" s="323"/>
    </row>
    <row r="24" spans="1:17" x14ac:dyDescent="0.2">
      <c r="A24" s="323"/>
      <c r="B24" s="323"/>
      <c r="C24" s="323"/>
      <c r="D24" s="323"/>
      <c r="E24" s="323"/>
      <c r="F24" s="323"/>
      <c r="G24" s="323"/>
      <c r="H24" s="323"/>
      <c r="I24" s="323"/>
      <c r="J24" s="323"/>
    </row>
    <row r="25" spans="1:17" x14ac:dyDescent="0.2">
      <c r="A25" s="323"/>
      <c r="B25" s="323"/>
      <c r="C25" s="323"/>
      <c r="D25" s="323"/>
      <c r="E25" s="323"/>
      <c r="F25" s="323"/>
      <c r="G25" s="323"/>
      <c r="H25" s="323"/>
      <c r="I25" s="323"/>
      <c r="J25" s="323"/>
    </row>
    <row r="26" spans="1:17" x14ac:dyDescent="0.2">
      <c r="B26" s="156"/>
      <c r="C26" s="161"/>
      <c r="D26" s="581" t="s">
        <v>498</v>
      </c>
      <c r="E26" s="581"/>
      <c r="F26" s="581"/>
      <c r="G26" s="581"/>
      <c r="H26" s="158"/>
      <c r="I26" s="159" t="s">
        <v>497</v>
      </c>
      <c r="J26" s="324"/>
      <c r="K26" s="159"/>
      <c r="L26" s="159"/>
    </row>
    <row r="27" spans="1:17" x14ac:dyDescent="0.2">
      <c r="B27" s="160" t="s">
        <v>17</v>
      </c>
      <c r="C27" s="161">
        <v>2016</v>
      </c>
      <c r="D27" s="161">
        <v>2017</v>
      </c>
      <c r="E27" s="161">
        <v>2018</v>
      </c>
      <c r="F27" s="161">
        <v>2019</v>
      </c>
      <c r="G27" s="161">
        <v>2020</v>
      </c>
      <c r="H27" s="161"/>
      <c r="I27" s="161">
        <v>2017</v>
      </c>
      <c r="J27" s="161">
        <v>2018</v>
      </c>
      <c r="K27" s="161">
        <v>2019</v>
      </c>
      <c r="L27" s="161">
        <v>2020</v>
      </c>
    </row>
    <row r="28" spans="1:17" x14ac:dyDescent="0.2">
      <c r="B28" s="162" t="s">
        <v>18</v>
      </c>
      <c r="C28" s="152">
        <v>37.459438526</v>
      </c>
      <c r="D28" s="152">
        <v>37.365951385000002</v>
      </c>
      <c r="E28" s="152">
        <v>37.289390971000003</v>
      </c>
      <c r="F28" s="152">
        <v>35.215029643000001</v>
      </c>
      <c r="G28" s="152">
        <v>34.663142851000003</v>
      </c>
      <c r="H28" s="163"/>
      <c r="I28" s="197">
        <f>D28-C28</f>
        <v>-9.3487140999997109E-2</v>
      </c>
      <c r="J28" s="197">
        <f>E28-D28</f>
        <v>-7.6560413999999355E-2</v>
      </c>
      <c r="K28" s="197">
        <f>F28-E28</f>
        <v>-2.0743613280000019</v>
      </c>
      <c r="L28" s="197">
        <f>G28-F28</f>
        <v>-0.55188679199999768</v>
      </c>
    </row>
    <row r="29" spans="1:17" x14ac:dyDescent="0.2">
      <c r="B29" s="162" t="s">
        <v>19</v>
      </c>
      <c r="C29" s="164">
        <f>SUM(C30:C32)</f>
        <v>21.918856450500002</v>
      </c>
      <c r="D29" s="164">
        <f t="shared" ref="D29:E29" si="0">SUM(D30:D32)</f>
        <v>22.868661893599999</v>
      </c>
      <c r="E29" s="164">
        <f t="shared" si="0"/>
        <v>25.349272169399999</v>
      </c>
      <c r="F29" s="164">
        <f t="shared" ref="F29" si="1">SUM(F30:F32)</f>
        <v>27.015681993600001</v>
      </c>
      <c r="G29" s="164">
        <f t="shared" ref="G29" si="2">SUM(G30:G32)</f>
        <v>28.6348574851</v>
      </c>
      <c r="H29" s="164"/>
      <c r="I29" s="197">
        <f t="shared" ref="I29:L44" si="3">D29-C29</f>
        <v>0.94980544309999715</v>
      </c>
      <c r="J29" s="197">
        <f t="shared" si="3"/>
        <v>2.4806102758000002</v>
      </c>
      <c r="K29" s="197">
        <f t="shared" si="3"/>
        <v>1.6664098242000023</v>
      </c>
      <c r="L29" s="197">
        <f t="shared" si="3"/>
        <v>1.6191754914999983</v>
      </c>
    </row>
    <row r="30" spans="1:17" x14ac:dyDescent="0.2">
      <c r="B30" s="162" t="s">
        <v>20</v>
      </c>
      <c r="C30" s="152">
        <v>4.5967248197000004</v>
      </c>
      <c r="D30" s="152">
        <v>4.9641335204999999</v>
      </c>
      <c r="E30" s="152">
        <v>5.3284568082000003</v>
      </c>
      <c r="F30" s="152">
        <v>5.4272368453000004</v>
      </c>
      <c r="G30" s="152">
        <v>5.5073530238000004</v>
      </c>
      <c r="H30" s="164"/>
      <c r="I30" s="197">
        <f t="shared" si="3"/>
        <v>0.36740870079999954</v>
      </c>
      <c r="J30" s="197">
        <f t="shared" si="3"/>
        <v>0.36432328770000044</v>
      </c>
      <c r="K30" s="197">
        <f t="shared" si="3"/>
        <v>9.8780037100000051E-2</v>
      </c>
      <c r="L30" s="197">
        <f t="shared" si="3"/>
        <v>8.0116178499999968E-2</v>
      </c>
    </row>
    <row r="31" spans="1:17" x14ac:dyDescent="0.2">
      <c r="B31" s="162" t="s">
        <v>21</v>
      </c>
      <c r="C31" s="152">
        <v>2.4843548798000001</v>
      </c>
      <c r="D31" s="152">
        <v>2.2505834520999999</v>
      </c>
      <c r="E31" s="152">
        <v>2.0844820822000001</v>
      </c>
      <c r="F31" s="152">
        <v>1.9145153432999999</v>
      </c>
      <c r="G31" s="152">
        <v>1.8754333183</v>
      </c>
      <c r="H31" s="164"/>
      <c r="I31" s="197">
        <f t="shared" si="3"/>
        <v>-0.23377142770000026</v>
      </c>
      <c r="J31" s="197">
        <f t="shared" si="3"/>
        <v>-0.1661013698999998</v>
      </c>
      <c r="K31" s="197">
        <f t="shared" si="3"/>
        <v>-0.16996673890000014</v>
      </c>
      <c r="L31" s="197">
        <f t="shared" si="3"/>
        <v>-3.9082024999999909E-2</v>
      </c>
    </row>
    <row r="32" spans="1:17" x14ac:dyDescent="0.2">
      <c r="B32" s="162" t="s">
        <v>22</v>
      </c>
      <c r="C32" s="152">
        <v>14.837776751</v>
      </c>
      <c r="D32" s="152">
        <v>15.653944921000001</v>
      </c>
      <c r="E32" s="152">
        <v>17.936333278999999</v>
      </c>
      <c r="F32" s="152">
        <v>19.673929805</v>
      </c>
      <c r="G32" s="152">
        <v>21.252071142999998</v>
      </c>
      <c r="H32" s="164"/>
      <c r="I32" s="197">
        <f t="shared" si="3"/>
        <v>0.81616817000000097</v>
      </c>
      <c r="J32" s="197">
        <f t="shared" si="3"/>
        <v>2.2823883579999986</v>
      </c>
      <c r="K32" s="197">
        <f t="shared" si="3"/>
        <v>1.7375965260000008</v>
      </c>
      <c r="L32" s="197">
        <f t="shared" si="3"/>
        <v>1.5781413379999982</v>
      </c>
    </row>
    <row r="33" spans="2:12" x14ac:dyDescent="0.2">
      <c r="B33" s="165" t="s">
        <v>320</v>
      </c>
      <c r="C33" s="163">
        <f>SUM(C34:C37)</f>
        <v>14.07099959049</v>
      </c>
      <c r="D33" s="163">
        <f t="shared" ref="D33:E33" si="4">SUM(D34:D37)</f>
        <v>14.184157191999999</v>
      </c>
      <c r="E33" s="163">
        <f t="shared" si="4"/>
        <v>14.4491626713</v>
      </c>
      <c r="F33" s="163">
        <f t="shared" ref="F33" si="5">SUM(F34:F37)</f>
        <v>14.49465172959</v>
      </c>
      <c r="G33" s="163">
        <f t="shared" ref="G33" si="6">SUM(G34:G37)</f>
        <v>14.430727804730001</v>
      </c>
      <c r="H33" s="163"/>
      <c r="I33" s="197">
        <f t="shared" si="3"/>
        <v>0.11315760150999843</v>
      </c>
      <c r="J33" s="197">
        <f t="shared" si="3"/>
        <v>0.26500547930000096</v>
      </c>
      <c r="K33" s="197">
        <f t="shared" si="3"/>
        <v>4.5489058290000273E-2</v>
      </c>
      <c r="L33" s="197">
        <f t="shared" si="3"/>
        <v>-6.3923924859999204E-2</v>
      </c>
    </row>
    <row r="34" spans="2:12" x14ac:dyDescent="0.2">
      <c r="B34" s="162" t="s">
        <v>25</v>
      </c>
      <c r="C34" s="152">
        <v>11.262746197</v>
      </c>
      <c r="D34" s="152">
        <v>11.222929780999999</v>
      </c>
      <c r="E34" s="152">
        <v>11.401398274</v>
      </c>
      <c r="F34" s="152">
        <v>11.467821515000001</v>
      </c>
      <c r="G34" s="152">
        <v>11.431614674</v>
      </c>
      <c r="H34" s="163"/>
      <c r="I34" s="197">
        <f t="shared" si="3"/>
        <v>-3.9816416000000743E-2</v>
      </c>
      <c r="J34" s="197">
        <f>E34-D34</f>
        <v>0.17846849300000045</v>
      </c>
      <c r="K34" s="197">
        <f>F34-E34</f>
        <v>6.6423241000000743E-2</v>
      </c>
      <c r="L34" s="197">
        <f>G34-F34</f>
        <v>-3.6206841000000267E-2</v>
      </c>
    </row>
    <row r="35" spans="2:12" x14ac:dyDescent="0.2">
      <c r="B35" s="162" t="s">
        <v>23</v>
      </c>
      <c r="C35" s="152">
        <v>0.84354625137000006</v>
      </c>
      <c r="D35" s="152">
        <v>0.80068197259999996</v>
      </c>
      <c r="E35" s="152">
        <v>0.80848197259999999</v>
      </c>
      <c r="F35" s="152">
        <v>0.78894649971999997</v>
      </c>
      <c r="G35" s="152">
        <v>0.754313601</v>
      </c>
      <c r="H35" s="164"/>
      <c r="I35" s="197">
        <f t="shared" si="3"/>
        <v>-4.2864278770000097E-2</v>
      </c>
      <c r="J35" s="197">
        <f t="shared" si="3"/>
        <v>7.8000000000000291E-3</v>
      </c>
      <c r="K35" s="197">
        <f t="shared" si="3"/>
        <v>-1.9535472880000015E-2</v>
      </c>
      <c r="L35" s="197">
        <f t="shared" si="3"/>
        <v>-3.4632898719999972E-2</v>
      </c>
    </row>
    <row r="36" spans="2:12" x14ac:dyDescent="0.2">
      <c r="B36" s="162" t="s">
        <v>24</v>
      </c>
      <c r="C36" s="152">
        <v>1.6982804536</v>
      </c>
      <c r="D36" s="152">
        <v>1.8798974384</v>
      </c>
      <c r="E36" s="152">
        <v>1.9593083973000001</v>
      </c>
      <c r="F36" s="152">
        <v>1.9774680603000001</v>
      </c>
      <c r="G36" s="152">
        <v>2.0082310619000001</v>
      </c>
      <c r="H36" s="164"/>
      <c r="I36" s="197">
        <f t="shared" si="3"/>
        <v>0.18161698479999999</v>
      </c>
      <c r="J36" s="197">
        <f t="shared" si="3"/>
        <v>7.941095890000005E-2</v>
      </c>
      <c r="K36" s="197">
        <f t="shared" si="3"/>
        <v>1.8159663000000048E-2</v>
      </c>
      <c r="L36" s="197">
        <f t="shared" si="3"/>
        <v>3.0763001600000006E-2</v>
      </c>
    </row>
    <row r="37" spans="2:12" x14ac:dyDescent="0.2">
      <c r="B37" s="162" t="s">
        <v>33</v>
      </c>
      <c r="C37" s="152">
        <v>0.26642668852000001</v>
      </c>
      <c r="D37" s="152">
        <v>0.28064800000000001</v>
      </c>
      <c r="E37" s="152">
        <v>0.27997402739999999</v>
      </c>
      <c r="F37" s="152">
        <v>0.26041565456999999</v>
      </c>
      <c r="G37" s="152">
        <v>0.23656846782999999</v>
      </c>
      <c r="H37" s="164"/>
      <c r="I37" s="197">
        <f t="shared" si="3"/>
        <v>1.4221311479999998E-2</v>
      </c>
      <c r="J37" s="197">
        <f t="shared" si="3"/>
        <v>-6.739726000000168E-4</v>
      </c>
      <c r="K37" s="197">
        <f t="shared" si="3"/>
        <v>-1.9558372830000004E-2</v>
      </c>
      <c r="L37" s="197">
        <f t="shared" si="3"/>
        <v>-2.3847186739999998E-2</v>
      </c>
    </row>
    <row r="38" spans="2:12" x14ac:dyDescent="0.2">
      <c r="B38" s="162" t="s">
        <v>26</v>
      </c>
      <c r="C38" s="164">
        <f>SUM(C39:C42)</f>
        <v>5.28398337435</v>
      </c>
      <c r="D38" s="164">
        <f t="shared" ref="D38:E38" si="7">SUM(D39:D42)</f>
        <v>5.3459050931699998</v>
      </c>
      <c r="E38" s="164">
        <f t="shared" si="7"/>
        <v>5.41049878901</v>
      </c>
      <c r="F38" s="164">
        <f t="shared" ref="F38" si="8">SUM(F39:F42)</f>
        <v>5.6111788032499996</v>
      </c>
      <c r="G38" s="164">
        <f t="shared" ref="G38" si="9">SUM(G39:G42)</f>
        <v>6.0205214389099995</v>
      </c>
      <c r="H38" s="164"/>
      <c r="I38" s="197">
        <f t="shared" si="3"/>
        <v>6.192171881999986E-2</v>
      </c>
      <c r="J38" s="197">
        <f t="shared" si="3"/>
        <v>6.4593695840000187E-2</v>
      </c>
      <c r="K38" s="197">
        <f t="shared" si="3"/>
        <v>0.20068001423999959</v>
      </c>
      <c r="L38" s="197">
        <f t="shared" si="3"/>
        <v>0.40934263565999984</v>
      </c>
    </row>
    <row r="39" spans="2:12" x14ac:dyDescent="0.2">
      <c r="B39" s="162" t="s">
        <v>27</v>
      </c>
      <c r="C39" s="152">
        <v>0.70877014754000001</v>
      </c>
      <c r="D39" s="152">
        <v>0.67622804110000001</v>
      </c>
      <c r="E39" s="152">
        <v>0.67855954794999995</v>
      </c>
      <c r="F39" s="152">
        <v>0.67689062518999998</v>
      </c>
      <c r="G39" s="152">
        <v>0.69323800271000002</v>
      </c>
      <c r="H39" s="164"/>
      <c r="I39" s="197">
        <f t="shared" si="3"/>
        <v>-3.2542106439999996E-2</v>
      </c>
      <c r="J39" s="197">
        <f t="shared" si="3"/>
        <v>2.3315068499999425E-3</v>
      </c>
      <c r="K39" s="197">
        <f t="shared" si="3"/>
        <v>-1.668922759999969E-3</v>
      </c>
      <c r="L39" s="197">
        <f t="shared" si="3"/>
        <v>1.6347377520000039E-2</v>
      </c>
    </row>
    <row r="40" spans="2:12" x14ac:dyDescent="0.2">
      <c r="B40" s="162" t="s">
        <v>28</v>
      </c>
      <c r="C40" s="152">
        <v>3.2429578361</v>
      </c>
      <c r="D40" s="152">
        <v>3.3664521096</v>
      </c>
      <c r="E40" s="152">
        <v>3.4277836164000002</v>
      </c>
      <c r="F40" s="152">
        <v>3.6225253967</v>
      </c>
      <c r="G40" s="152">
        <v>3.9647467773999998</v>
      </c>
      <c r="H40" s="164"/>
      <c r="I40" s="197">
        <f t="shared" si="3"/>
        <v>0.12349427349999997</v>
      </c>
      <c r="J40" s="197">
        <f t="shared" si="3"/>
        <v>6.1331506800000213E-2</v>
      </c>
      <c r="K40" s="197">
        <f t="shared" si="3"/>
        <v>0.19474178029999978</v>
      </c>
      <c r="L40" s="197">
        <f t="shared" si="3"/>
        <v>0.34222138069999986</v>
      </c>
    </row>
    <row r="41" spans="2:12" x14ac:dyDescent="0.2">
      <c r="B41" s="162" t="s">
        <v>29</v>
      </c>
      <c r="C41" s="152">
        <v>0.91189181966999999</v>
      </c>
      <c r="D41" s="152">
        <v>0.87951634246999999</v>
      </c>
      <c r="E41" s="152">
        <v>0.88959853425000002</v>
      </c>
      <c r="F41" s="152">
        <v>0.90725575022000005</v>
      </c>
      <c r="G41" s="152">
        <v>0.90113914045999999</v>
      </c>
      <c r="H41" s="164"/>
      <c r="I41" s="197">
        <f t="shared" si="3"/>
        <v>-3.2375477200000002E-2</v>
      </c>
      <c r="J41" s="197">
        <f t="shared" si="3"/>
        <v>1.0082191780000027E-2</v>
      </c>
      <c r="K41" s="197">
        <f t="shared" si="3"/>
        <v>1.7657215970000029E-2</v>
      </c>
      <c r="L41" s="197">
        <f t="shared" si="3"/>
        <v>-6.116609760000058E-3</v>
      </c>
    </row>
    <row r="42" spans="2:12" x14ac:dyDescent="0.2">
      <c r="B42" s="162" t="s">
        <v>30</v>
      </c>
      <c r="C42" s="152">
        <v>0.42036357103999999</v>
      </c>
      <c r="D42" s="152">
        <v>0.42370859999999999</v>
      </c>
      <c r="E42" s="152">
        <v>0.41455709041</v>
      </c>
      <c r="F42" s="152">
        <v>0.40450703113999997</v>
      </c>
      <c r="G42" s="152">
        <v>0.46139751833999998</v>
      </c>
      <c r="H42" s="164"/>
      <c r="I42" s="197">
        <f t="shared" si="3"/>
        <v>3.3450289599999961E-3</v>
      </c>
      <c r="J42" s="197">
        <f t="shared" si="3"/>
        <v>-9.1515095899999954E-3</v>
      </c>
      <c r="K42" s="197">
        <f t="shared" si="3"/>
        <v>-1.0050059270000022E-2</v>
      </c>
      <c r="L42" s="197">
        <f t="shared" si="3"/>
        <v>5.6890487200000006E-2</v>
      </c>
    </row>
    <row r="43" spans="2:12" x14ac:dyDescent="0.2">
      <c r="B43" s="162" t="s">
        <v>31</v>
      </c>
      <c r="C43" s="163">
        <f>C44-C28-C29-C33-C38</f>
        <v>18.755101991660002</v>
      </c>
      <c r="D43" s="163">
        <f t="shared" ref="D43:E43" si="10">D44-D28-D29-D33-D38</f>
        <v>18.349892657229997</v>
      </c>
      <c r="E43" s="163">
        <f t="shared" si="10"/>
        <v>18.311486049290004</v>
      </c>
      <c r="F43" s="163">
        <f t="shared" ref="F43" si="11">F44-F28-F29-F33-F38</f>
        <v>18.466133970560012</v>
      </c>
      <c r="G43" s="163">
        <f t="shared" ref="G43" si="12">G44-G28-G29-G33-G38</f>
        <v>18.693484560259996</v>
      </c>
      <c r="H43" s="163"/>
      <c r="I43" s="197">
        <f t="shared" si="3"/>
        <v>-0.40520933443000473</v>
      </c>
      <c r="J43" s="197">
        <f t="shared" ref="J43:L44" si="13">E43-D43</f>
        <v>-3.840660793999362E-2</v>
      </c>
      <c r="K43" s="197">
        <f t="shared" si="13"/>
        <v>0.15464792127000848</v>
      </c>
      <c r="L43" s="197">
        <f t="shared" si="13"/>
        <v>0.22735058969998434</v>
      </c>
    </row>
    <row r="44" spans="2:12" x14ac:dyDescent="0.2">
      <c r="B44" s="166" t="s">
        <v>32</v>
      </c>
      <c r="C44" s="168">
        <v>97.488379933000004</v>
      </c>
      <c r="D44" s="168">
        <v>98.114568220999999</v>
      </c>
      <c r="E44" s="168">
        <v>100.80981065</v>
      </c>
      <c r="F44" s="168">
        <v>100.80267614</v>
      </c>
      <c r="G44" s="168">
        <v>102.44273414</v>
      </c>
      <c r="H44" s="167"/>
      <c r="I44" s="198">
        <f t="shared" si="3"/>
        <v>0.62618828799999449</v>
      </c>
      <c r="J44" s="198">
        <f t="shared" si="13"/>
        <v>2.6952424290000039</v>
      </c>
      <c r="K44" s="198">
        <f t="shared" si="13"/>
        <v>-7.1345100000002049E-3</v>
      </c>
      <c r="L44" s="198">
        <f t="shared" si="13"/>
        <v>1.6400579999999962</v>
      </c>
    </row>
    <row r="45" spans="2:12" x14ac:dyDescent="0.2">
      <c r="B45" s="195"/>
      <c r="C45" s="152"/>
      <c r="D45" s="152"/>
      <c r="E45" s="152"/>
      <c r="H45" s="196"/>
      <c r="I45" s="164"/>
      <c r="J45" s="196"/>
      <c r="K45" s="196"/>
      <c r="L45" s="196"/>
    </row>
    <row r="46" spans="2:12" x14ac:dyDescent="0.2">
      <c r="B46" s="367" t="s">
        <v>552</v>
      </c>
    </row>
    <row r="47" spans="2:12" x14ac:dyDescent="0.2">
      <c r="B47" s="367"/>
    </row>
    <row r="48" spans="2:12" x14ac:dyDescent="0.2">
      <c r="B48" s="367"/>
    </row>
    <row r="49" spans="1:6" ht="25.5" x14ac:dyDescent="0.2">
      <c r="A49" s="147"/>
      <c r="B49" s="147"/>
      <c r="C49" s="485" t="s">
        <v>470</v>
      </c>
      <c r="D49" s="485" t="s">
        <v>471</v>
      </c>
      <c r="E49" s="542" t="s">
        <v>238</v>
      </c>
      <c r="F49" s="542" t="s">
        <v>480</v>
      </c>
    </row>
    <row r="50" spans="1:6" ht="15" x14ac:dyDescent="0.25">
      <c r="A50" s="30">
        <f>+YEAR(B50)</f>
        <v>2017</v>
      </c>
      <c r="B50" s="129">
        <v>42736</v>
      </c>
      <c r="C50" s="130">
        <v>97.349571792000006</v>
      </c>
      <c r="D50" s="100" t="e">
        <v>#N/A</v>
      </c>
      <c r="E50" s="131"/>
      <c r="F50" s="541">
        <v>97.349571792000006</v>
      </c>
    </row>
    <row r="51" spans="1:6" ht="15" x14ac:dyDescent="0.25">
      <c r="A51" s="30">
        <f t="shared" ref="A51:A91" si="14">+YEAR(B51)</f>
        <v>2017</v>
      </c>
      <c r="B51" s="129">
        <v>42767</v>
      </c>
      <c r="C51" s="130">
        <v>97.501192148000001</v>
      </c>
      <c r="D51" s="100" t="e">
        <v>#N/A</v>
      </c>
      <c r="E51" s="140">
        <f t="shared" ref="E51:E60" si="15">AVERAGEIF($A$34:$A$97,A51,$F$34:$F$97)</f>
        <v>98.110959925166682</v>
      </c>
      <c r="F51" s="541">
        <v>97.501192148000001</v>
      </c>
    </row>
    <row r="52" spans="1:6" ht="15" x14ac:dyDescent="0.25">
      <c r="A52" s="30">
        <f t="shared" si="14"/>
        <v>2017</v>
      </c>
      <c r="B52" s="129">
        <v>42795</v>
      </c>
      <c r="C52" s="130">
        <v>96.853583068999995</v>
      </c>
      <c r="D52" s="100" t="e">
        <v>#N/A</v>
      </c>
      <c r="E52" s="140">
        <f t="shared" si="15"/>
        <v>98.110959925166682</v>
      </c>
      <c r="F52" s="541">
        <v>96.853583068999995</v>
      </c>
    </row>
    <row r="53" spans="1:6" ht="15" x14ac:dyDescent="0.25">
      <c r="A53" s="30">
        <f t="shared" si="14"/>
        <v>2017</v>
      </c>
      <c r="B53" s="129">
        <v>42826</v>
      </c>
      <c r="C53" s="130">
        <v>96.666005342999995</v>
      </c>
      <c r="D53" s="100" t="e">
        <v>#N/A</v>
      </c>
      <c r="E53" s="140">
        <f t="shared" si="15"/>
        <v>98.110959925166682</v>
      </c>
      <c r="F53" s="541">
        <v>96.666005342999995</v>
      </c>
    </row>
    <row r="54" spans="1:6" ht="15" x14ac:dyDescent="0.25">
      <c r="A54" s="30">
        <f t="shared" si="14"/>
        <v>2017</v>
      </c>
      <c r="B54" s="129">
        <v>42856</v>
      </c>
      <c r="C54" s="130">
        <v>97.606920165000005</v>
      </c>
      <c r="D54" s="100" t="e">
        <v>#N/A</v>
      </c>
      <c r="E54" s="140">
        <f t="shared" si="15"/>
        <v>98.110959925166682</v>
      </c>
      <c r="F54" s="541">
        <v>97.606920165000005</v>
      </c>
    </row>
    <row r="55" spans="1:6" ht="15" x14ac:dyDescent="0.25">
      <c r="A55" s="30">
        <f t="shared" si="14"/>
        <v>2017</v>
      </c>
      <c r="B55" s="129">
        <v>42887</v>
      </c>
      <c r="C55" s="130">
        <v>98.353786260999996</v>
      </c>
      <c r="D55" s="100" t="e">
        <v>#N/A</v>
      </c>
      <c r="E55" s="140">
        <f t="shared" si="15"/>
        <v>98.110959925166682</v>
      </c>
      <c r="F55" s="541">
        <v>98.353786260999996</v>
      </c>
    </row>
    <row r="56" spans="1:6" ht="15" x14ac:dyDescent="0.25">
      <c r="A56" s="30">
        <f t="shared" si="14"/>
        <v>2017</v>
      </c>
      <c r="B56" s="129">
        <v>42917</v>
      </c>
      <c r="C56" s="130">
        <v>99.05603078</v>
      </c>
      <c r="D56" s="100" t="e">
        <v>#N/A</v>
      </c>
      <c r="E56" s="140">
        <f t="shared" si="15"/>
        <v>98.110959925166682</v>
      </c>
      <c r="F56" s="541">
        <v>99.05603078</v>
      </c>
    </row>
    <row r="57" spans="1:6" ht="15" x14ac:dyDescent="0.25">
      <c r="A57" s="30">
        <f t="shared" si="14"/>
        <v>2017</v>
      </c>
      <c r="B57" s="129">
        <v>42948</v>
      </c>
      <c r="C57" s="130">
        <v>98.302961514000003</v>
      </c>
      <c r="D57" s="100" t="e">
        <v>#N/A</v>
      </c>
      <c r="E57" s="140">
        <f t="shared" si="15"/>
        <v>98.110959925166682</v>
      </c>
      <c r="F57" s="541">
        <v>98.302961514000003</v>
      </c>
    </row>
    <row r="58" spans="1:6" ht="15" x14ac:dyDescent="0.25">
      <c r="A58" s="30">
        <f t="shared" si="14"/>
        <v>2017</v>
      </c>
      <c r="B58" s="129">
        <v>42979</v>
      </c>
      <c r="C58" s="130">
        <v>98.407518488999997</v>
      </c>
      <c r="D58" s="100" t="e">
        <v>#N/A</v>
      </c>
      <c r="E58" s="140">
        <f t="shared" si="15"/>
        <v>98.110959925166682</v>
      </c>
      <c r="F58" s="541">
        <v>98.407518488999997</v>
      </c>
    </row>
    <row r="59" spans="1:6" ht="15" x14ac:dyDescent="0.25">
      <c r="A59" s="30">
        <f t="shared" si="14"/>
        <v>2017</v>
      </c>
      <c r="B59" s="129">
        <v>43009</v>
      </c>
      <c r="C59" s="130">
        <v>98.930669374999994</v>
      </c>
      <c r="D59" s="100" t="e">
        <v>#N/A</v>
      </c>
      <c r="E59" s="140">
        <f t="shared" si="15"/>
        <v>98.110959925166682</v>
      </c>
      <c r="F59" s="541">
        <v>98.930669374999994</v>
      </c>
    </row>
    <row r="60" spans="1:6" ht="15" x14ac:dyDescent="0.25">
      <c r="A60" s="30">
        <f t="shared" si="14"/>
        <v>2017</v>
      </c>
      <c r="B60" s="129">
        <v>43040</v>
      </c>
      <c r="C60" s="130">
        <v>99.528804930999996</v>
      </c>
      <c r="D60" s="100" t="e">
        <v>#N/A</v>
      </c>
      <c r="E60" s="140">
        <f t="shared" si="15"/>
        <v>98.110959925166682</v>
      </c>
      <c r="F60" s="541">
        <v>99.528804930999996</v>
      </c>
    </row>
    <row r="61" spans="1:6" ht="15" x14ac:dyDescent="0.25">
      <c r="A61" s="30">
        <f t="shared" si="14"/>
        <v>2017</v>
      </c>
      <c r="B61" s="129">
        <v>43070</v>
      </c>
      <c r="C61" s="130">
        <v>98.774475234999997</v>
      </c>
      <c r="D61" s="100" t="e">
        <v>#N/A</v>
      </c>
      <c r="E61" s="131"/>
      <c r="F61" s="541">
        <v>98.774475234999997</v>
      </c>
    </row>
    <row r="62" spans="1:6" ht="15" x14ac:dyDescent="0.25">
      <c r="A62" s="30">
        <f t="shared" si="14"/>
        <v>2018</v>
      </c>
      <c r="B62" s="129">
        <v>43101</v>
      </c>
      <c r="C62" s="130">
        <v>99.177379774000002</v>
      </c>
      <c r="D62" s="100" t="e">
        <v>#N/A</v>
      </c>
      <c r="E62" s="131"/>
      <c r="F62" s="541">
        <v>99.177379774000002</v>
      </c>
    </row>
    <row r="63" spans="1:6" ht="15" x14ac:dyDescent="0.25">
      <c r="A63" s="30">
        <f t="shared" si="14"/>
        <v>2018</v>
      </c>
      <c r="B63" s="129">
        <v>43132</v>
      </c>
      <c r="C63" s="130">
        <v>99.452890186000005</v>
      </c>
      <c r="D63" s="100" t="e">
        <v>#N/A</v>
      </c>
      <c r="E63" s="140">
        <f t="shared" ref="E63:E72" si="16">AVERAGEIF($A$34:$A$97,A63,$F$34:$F$97)</f>
        <v>100.80187661841667</v>
      </c>
      <c r="F63" s="541">
        <v>99.452890186000005</v>
      </c>
    </row>
    <row r="64" spans="1:6" ht="15" x14ac:dyDescent="0.25">
      <c r="A64" s="30">
        <f t="shared" si="14"/>
        <v>2018</v>
      </c>
      <c r="B64" s="129">
        <v>43160</v>
      </c>
      <c r="C64" s="130">
        <v>99.560755233999998</v>
      </c>
      <c r="D64" s="100" t="e">
        <v>#N/A</v>
      </c>
      <c r="E64" s="140">
        <f t="shared" si="16"/>
        <v>100.80187661841667</v>
      </c>
      <c r="F64" s="541">
        <v>99.560755233999998</v>
      </c>
    </row>
    <row r="65" spans="1:6" ht="15" x14ac:dyDescent="0.25">
      <c r="A65" s="30">
        <f t="shared" si="14"/>
        <v>2018</v>
      </c>
      <c r="B65" s="129">
        <v>43191</v>
      </c>
      <c r="C65" s="130">
        <v>99.621217336000001</v>
      </c>
      <c r="D65" s="100" t="e">
        <v>#N/A</v>
      </c>
      <c r="E65" s="140">
        <f t="shared" si="16"/>
        <v>100.80187661841667</v>
      </c>
      <c r="F65" s="541">
        <v>99.621217336000001</v>
      </c>
    </row>
    <row r="66" spans="1:6" ht="15" x14ac:dyDescent="0.25">
      <c r="A66" s="30">
        <f t="shared" si="14"/>
        <v>2018</v>
      </c>
      <c r="B66" s="129">
        <v>43221</v>
      </c>
      <c r="C66" s="130">
        <v>99.613195371000003</v>
      </c>
      <c r="D66" s="100" t="e">
        <v>#N/A</v>
      </c>
      <c r="E66" s="140">
        <f t="shared" si="16"/>
        <v>100.80187661841667</v>
      </c>
      <c r="F66" s="541">
        <v>99.613195371000003</v>
      </c>
    </row>
    <row r="67" spans="1:6" ht="15" x14ac:dyDescent="0.25">
      <c r="A67" s="30">
        <f t="shared" si="14"/>
        <v>2018</v>
      </c>
      <c r="B67" s="129">
        <v>43252</v>
      </c>
      <c r="C67" s="130">
        <v>100.42256209999999</v>
      </c>
      <c r="D67" s="100" t="e">
        <v>#N/A</v>
      </c>
      <c r="E67" s="140">
        <f t="shared" si="16"/>
        <v>100.80187661841667</v>
      </c>
      <c r="F67" s="541">
        <v>100.42256209999999</v>
      </c>
    </row>
    <row r="68" spans="1:6" ht="15" x14ac:dyDescent="0.25">
      <c r="A68" s="30">
        <f t="shared" si="14"/>
        <v>2018</v>
      </c>
      <c r="B68" s="129">
        <v>43282</v>
      </c>
      <c r="C68" s="130">
        <v>101.21652543</v>
      </c>
      <c r="D68" s="100" t="e">
        <v>#N/A</v>
      </c>
      <c r="E68" s="140">
        <f t="shared" si="16"/>
        <v>100.80187661841667</v>
      </c>
      <c r="F68" s="541">
        <v>101.21652543</v>
      </c>
    </row>
    <row r="69" spans="1:6" ht="15" x14ac:dyDescent="0.25">
      <c r="A69" s="30">
        <f t="shared" si="14"/>
        <v>2018</v>
      </c>
      <c r="B69" s="129">
        <v>43313</v>
      </c>
      <c r="C69" s="130">
        <v>101.66809229</v>
      </c>
      <c r="D69" s="100" t="e">
        <v>#N/A</v>
      </c>
      <c r="E69" s="140">
        <f t="shared" si="16"/>
        <v>100.80187661841667</v>
      </c>
      <c r="F69" s="541">
        <v>101.66809229</v>
      </c>
    </row>
    <row r="70" spans="1:6" ht="15" x14ac:dyDescent="0.25">
      <c r="A70" s="30">
        <f t="shared" si="14"/>
        <v>2018</v>
      </c>
      <c r="B70" s="129">
        <v>43344</v>
      </c>
      <c r="C70" s="130">
        <v>101.67231099999999</v>
      </c>
      <c r="D70" s="100" t="e">
        <v>#N/A</v>
      </c>
      <c r="E70" s="140">
        <f t="shared" si="16"/>
        <v>100.80187661841667</v>
      </c>
      <c r="F70" s="541">
        <v>101.67231099999999</v>
      </c>
    </row>
    <row r="71" spans="1:6" ht="15" x14ac:dyDescent="0.25">
      <c r="A71" s="30">
        <f t="shared" si="14"/>
        <v>2018</v>
      </c>
      <c r="B71" s="129">
        <v>43374</v>
      </c>
      <c r="C71" s="130">
        <v>102.54901513</v>
      </c>
      <c r="D71" s="100" t="e">
        <v>#N/A</v>
      </c>
      <c r="E71" s="140">
        <f t="shared" si="16"/>
        <v>100.80187661841667</v>
      </c>
      <c r="F71" s="541">
        <v>102.54901513</v>
      </c>
    </row>
    <row r="72" spans="1:6" ht="15" x14ac:dyDescent="0.25">
      <c r="A72" s="30">
        <f t="shared" si="14"/>
        <v>2018</v>
      </c>
      <c r="B72" s="129">
        <v>43405</v>
      </c>
      <c r="C72" s="130">
        <v>102.64245467000001</v>
      </c>
      <c r="D72" s="100" t="e">
        <v>#N/A</v>
      </c>
      <c r="E72" s="140">
        <f t="shared" si="16"/>
        <v>100.80187661841667</v>
      </c>
      <c r="F72" s="541">
        <v>102.64245467000001</v>
      </c>
    </row>
    <row r="73" spans="1:6" ht="15" x14ac:dyDescent="0.25">
      <c r="A73" s="30">
        <f t="shared" si="14"/>
        <v>2018</v>
      </c>
      <c r="B73" s="129">
        <v>43435</v>
      </c>
      <c r="C73" s="130">
        <v>102.0261209</v>
      </c>
      <c r="D73" s="100" t="e">
        <v>#N/A</v>
      </c>
      <c r="E73" s="131"/>
      <c r="F73" s="541">
        <v>102.0261209</v>
      </c>
    </row>
    <row r="74" spans="1:6" ht="15" x14ac:dyDescent="0.25">
      <c r="A74" s="30">
        <f t="shared" si="14"/>
        <v>2019</v>
      </c>
      <c r="B74" s="129">
        <v>43466</v>
      </c>
      <c r="C74" s="130">
        <v>100.42384423</v>
      </c>
      <c r="D74" s="100" t="e">
        <v>#N/A</v>
      </c>
      <c r="E74" s="131"/>
      <c r="F74" s="541">
        <v>100.42384423</v>
      </c>
    </row>
    <row r="75" spans="1:6" ht="15" x14ac:dyDescent="0.25">
      <c r="A75" s="30">
        <f t="shared" si="14"/>
        <v>2019</v>
      </c>
      <c r="B75" s="129">
        <v>43497</v>
      </c>
      <c r="C75" s="130">
        <v>100.167509</v>
      </c>
      <c r="D75" s="100" t="e">
        <v>#N/A</v>
      </c>
      <c r="E75" s="140">
        <f t="shared" ref="E75:E84" si="17">AVERAGEIF($A$34:$A$97,A75,$F$34:$F$97)</f>
        <v>100.79815605666666</v>
      </c>
      <c r="F75" s="541">
        <v>100.167509</v>
      </c>
    </row>
    <row r="76" spans="1:6" ht="15" x14ac:dyDescent="0.25">
      <c r="A76" s="30">
        <f t="shared" si="14"/>
        <v>2019</v>
      </c>
      <c r="B76" s="129">
        <v>43525</v>
      </c>
      <c r="C76" s="130">
        <v>100.17541223000001</v>
      </c>
      <c r="D76" s="100" t="e">
        <v>#N/A</v>
      </c>
      <c r="E76" s="140">
        <f t="shared" si="17"/>
        <v>100.79815605666666</v>
      </c>
      <c r="F76" s="541">
        <v>100.17541223000001</v>
      </c>
    </row>
    <row r="77" spans="1:6" ht="15" x14ac:dyDescent="0.25">
      <c r="A77" s="30">
        <f t="shared" si="14"/>
        <v>2019</v>
      </c>
      <c r="B77" s="129">
        <v>43556</v>
      </c>
      <c r="C77" s="130">
        <v>100.280818</v>
      </c>
      <c r="D77" s="100" t="e">
        <v>#N/A</v>
      </c>
      <c r="E77" s="140">
        <f t="shared" si="17"/>
        <v>100.79815605666666</v>
      </c>
      <c r="F77" s="541">
        <v>100.280818</v>
      </c>
    </row>
    <row r="78" spans="1:6" ht="15" x14ac:dyDescent="0.25">
      <c r="A78" s="30">
        <f t="shared" si="14"/>
        <v>2019</v>
      </c>
      <c r="B78" s="129">
        <v>43586</v>
      </c>
      <c r="C78" s="130">
        <v>100.18144294</v>
      </c>
      <c r="D78" s="100" t="e">
        <v>#N/A</v>
      </c>
      <c r="E78" s="140">
        <f t="shared" si="17"/>
        <v>100.79815605666666</v>
      </c>
      <c r="F78" s="541">
        <v>100.18144294</v>
      </c>
    </row>
    <row r="79" spans="1:6" ht="15" x14ac:dyDescent="0.25">
      <c r="A79" s="30">
        <f t="shared" si="14"/>
        <v>2019</v>
      </c>
      <c r="B79" s="129">
        <v>43617</v>
      </c>
      <c r="C79" s="130">
        <v>100.74296869</v>
      </c>
      <c r="D79" s="100" t="e">
        <v>#N/A</v>
      </c>
      <c r="E79" s="140">
        <f t="shared" si="17"/>
        <v>100.79815605666666</v>
      </c>
      <c r="F79" s="541">
        <v>100.74296869</v>
      </c>
    </row>
    <row r="80" spans="1:6" ht="15" x14ac:dyDescent="0.25">
      <c r="A80" s="30">
        <f t="shared" si="14"/>
        <v>2019</v>
      </c>
      <c r="B80" s="129">
        <v>43647</v>
      </c>
      <c r="C80" s="130">
        <v>100.17149572</v>
      </c>
      <c r="D80" s="100" t="e">
        <v>#N/A</v>
      </c>
      <c r="E80" s="140">
        <f t="shared" si="17"/>
        <v>100.79815605666666</v>
      </c>
      <c r="F80" s="541">
        <v>100.17149572</v>
      </c>
    </row>
    <row r="81" spans="1:6" ht="15" x14ac:dyDescent="0.25">
      <c r="A81" s="30">
        <f t="shared" si="14"/>
        <v>2019</v>
      </c>
      <c r="B81" s="129">
        <v>43678</v>
      </c>
      <c r="C81" s="130">
        <v>101.31763694</v>
      </c>
      <c r="D81" s="100" t="e">
        <v>#N/A</v>
      </c>
      <c r="E81" s="140">
        <f t="shared" si="17"/>
        <v>100.79815605666666</v>
      </c>
      <c r="F81" s="541">
        <v>101.31763694</v>
      </c>
    </row>
    <row r="82" spans="1:6" ht="15" x14ac:dyDescent="0.25">
      <c r="A82" s="30">
        <f t="shared" si="14"/>
        <v>2019</v>
      </c>
      <c r="B82" s="129">
        <v>43709</v>
      </c>
      <c r="C82" s="130">
        <v>100.13707896</v>
      </c>
      <c r="D82" s="100">
        <v>100.13707896</v>
      </c>
      <c r="E82" s="140">
        <f t="shared" si="17"/>
        <v>100.79815605666666</v>
      </c>
      <c r="F82" s="541">
        <v>100.13707896</v>
      </c>
    </row>
    <row r="83" spans="1:6" ht="15" x14ac:dyDescent="0.25">
      <c r="A83" s="30">
        <f t="shared" si="14"/>
        <v>2019</v>
      </c>
      <c r="B83" s="129">
        <v>43739</v>
      </c>
      <c r="C83" s="130" t="e">
        <v>#N/A</v>
      </c>
      <c r="D83" s="100">
        <v>101.85191508</v>
      </c>
      <c r="E83" s="140">
        <f t="shared" si="17"/>
        <v>100.79815605666666</v>
      </c>
      <c r="F83" s="541">
        <v>101.85191508</v>
      </c>
    </row>
    <row r="84" spans="1:6" ht="15" x14ac:dyDescent="0.25">
      <c r="A84" s="30">
        <f t="shared" si="14"/>
        <v>2019</v>
      </c>
      <c r="B84" s="129">
        <v>43770</v>
      </c>
      <c r="C84" s="130" t="e">
        <v>#N/A</v>
      </c>
      <c r="D84" s="100">
        <v>102.27386788</v>
      </c>
      <c r="E84" s="140">
        <f t="shared" si="17"/>
        <v>100.79815605666666</v>
      </c>
      <c r="F84" s="541">
        <v>102.27386788</v>
      </c>
    </row>
    <row r="85" spans="1:6" ht="15" x14ac:dyDescent="0.25">
      <c r="A85" s="30">
        <f t="shared" si="14"/>
        <v>2019</v>
      </c>
      <c r="B85" s="129">
        <v>43800</v>
      </c>
      <c r="C85" s="130" t="e">
        <v>#N/A</v>
      </c>
      <c r="D85" s="100">
        <v>101.85388301</v>
      </c>
      <c r="E85" s="131"/>
      <c r="F85" s="541">
        <v>101.85388301</v>
      </c>
    </row>
    <row r="86" spans="1:6" ht="15" x14ac:dyDescent="0.25">
      <c r="A86" s="30">
        <f t="shared" si="14"/>
        <v>2020</v>
      </c>
      <c r="B86" s="129">
        <v>43831</v>
      </c>
      <c r="C86" s="130" t="e">
        <v>#N/A</v>
      </c>
      <c r="D86" s="100">
        <v>101.32025288</v>
      </c>
      <c r="E86" s="131"/>
      <c r="F86" s="541">
        <v>101.32025288</v>
      </c>
    </row>
    <row r="87" spans="1:6" ht="15" x14ac:dyDescent="0.25">
      <c r="A87" s="30">
        <f t="shared" si="14"/>
        <v>2020</v>
      </c>
      <c r="B87" s="129">
        <v>43862</v>
      </c>
      <c r="C87" s="130" t="e">
        <v>#N/A</v>
      </c>
      <c r="D87" s="100">
        <v>101.23134306999999</v>
      </c>
      <c r="E87" s="140">
        <f t="shared" ref="E87:E96" si="18">AVERAGEIF($A$34:$A$97,A87,$F$34:$F$97)</f>
        <v>102.44043535666667</v>
      </c>
      <c r="F87" s="541">
        <v>101.23134306999999</v>
      </c>
    </row>
    <row r="88" spans="1:6" ht="15" x14ac:dyDescent="0.25">
      <c r="A88" s="30">
        <f t="shared" si="14"/>
        <v>2020</v>
      </c>
      <c r="B88" s="129">
        <v>43891</v>
      </c>
      <c r="C88" s="130" t="e">
        <v>#N/A</v>
      </c>
      <c r="D88" s="100">
        <v>101.21824559</v>
      </c>
      <c r="E88" s="140">
        <f t="shared" si="18"/>
        <v>102.44043535666667</v>
      </c>
      <c r="F88" s="541">
        <v>101.21824559</v>
      </c>
    </row>
    <row r="89" spans="1:6" ht="15" x14ac:dyDescent="0.25">
      <c r="A89" s="30">
        <f t="shared" si="14"/>
        <v>2020</v>
      </c>
      <c r="B89" s="129">
        <v>43922</v>
      </c>
      <c r="C89" s="130" t="e">
        <v>#N/A</v>
      </c>
      <c r="D89" s="100">
        <v>102.10694789999999</v>
      </c>
      <c r="E89" s="140">
        <f t="shared" si="18"/>
        <v>102.44043535666667</v>
      </c>
      <c r="F89" s="541">
        <v>102.10694789999999</v>
      </c>
    </row>
    <row r="90" spans="1:6" ht="15" x14ac:dyDescent="0.25">
      <c r="A90" s="30">
        <f t="shared" si="14"/>
        <v>2020</v>
      </c>
      <c r="B90" s="129">
        <v>43952</v>
      </c>
      <c r="C90" s="130" t="e">
        <v>#N/A</v>
      </c>
      <c r="D90" s="100">
        <v>102.58681751</v>
      </c>
      <c r="E90" s="140">
        <f t="shared" si="18"/>
        <v>102.44043535666667</v>
      </c>
      <c r="F90" s="541">
        <v>102.58681751</v>
      </c>
    </row>
    <row r="91" spans="1:6" ht="15" x14ac:dyDescent="0.25">
      <c r="A91" s="30">
        <f t="shared" si="14"/>
        <v>2020</v>
      </c>
      <c r="B91" s="129">
        <v>43983</v>
      </c>
      <c r="C91" s="130" t="e">
        <v>#N/A</v>
      </c>
      <c r="D91" s="100">
        <v>102.88388611000001</v>
      </c>
      <c r="E91" s="140">
        <f t="shared" si="18"/>
        <v>102.44043535666667</v>
      </c>
      <c r="F91" s="541">
        <v>102.88388611000001</v>
      </c>
    </row>
    <row r="92" spans="1:6" ht="15" x14ac:dyDescent="0.25">
      <c r="A92" s="30">
        <f t="shared" ref="A92:A97" si="19">+YEAR(B92)</f>
        <v>2020</v>
      </c>
      <c r="B92" s="129">
        <v>44013</v>
      </c>
      <c r="C92" s="130" t="e">
        <v>#N/A</v>
      </c>
      <c r="D92" s="100">
        <v>102.97650433</v>
      </c>
      <c r="E92" s="140">
        <f t="shared" si="18"/>
        <v>102.44043535666667</v>
      </c>
      <c r="F92" s="541">
        <v>102.97650433</v>
      </c>
    </row>
    <row r="93" spans="1:6" ht="15" x14ac:dyDescent="0.25">
      <c r="A93" s="30">
        <f t="shared" si="19"/>
        <v>2020</v>
      </c>
      <c r="B93" s="129">
        <v>44044</v>
      </c>
      <c r="C93" s="130" t="e">
        <v>#N/A</v>
      </c>
      <c r="D93" s="100">
        <v>102.87018724000001</v>
      </c>
      <c r="E93" s="140">
        <f t="shared" si="18"/>
        <v>102.44043535666667</v>
      </c>
      <c r="F93" s="541">
        <v>102.87018724000001</v>
      </c>
    </row>
    <row r="94" spans="1:6" ht="15" x14ac:dyDescent="0.25">
      <c r="A94" s="30">
        <f t="shared" si="19"/>
        <v>2020</v>
      </c>
      <c r="B94" s="129">
        <v>44075</v>
      </c>
      <c r="C94" s="130" t="e">
        <v>#N/A</v>
      </c>
      <c r="D94" s="100">
        <v>103.10395945</v>
      </c>
      <c r="E94" s="140">
        <f t="shared" si="18"/>
        <v>102.44043535666667</v>
      </c>
      <c r="F94" s="541">
        <v>103.10395945</v>
      </c>
    </row>
    <row r="95" spans="1:6" ht="15" x14ac:dyDescent="0.25">
      <c r="A95" s="30">
        <f t="shared" si="19"/>
        <v>2020</v>
      </c>
      <c r="B95" s="129">
        <v>44105</v>
      </c>
      <c r="C95" s="130" t="e">
        <v>#N/A</v>
      </c>
      <c r="D95" s="100">
        <v>102.96321188</v>
      </c>
      <c r="E95" s="140">
        <f t="shared" si="18"/>
        <v>102.44043535666667</v>
      </c>
      <c r="F95" s="541">
        <v>102.96321188</v>
      </c>
    </row>
    <row r="96" spans="1:6" ht="15" x14ac:dyDescent="0.25">
      <c r="A96" s="30">
        <f t="shared" si="19"/>
        <v>2020</v>
      </c>
      <c r="B96" s="129">
        <v>44136</v>
      </c>
      <c r="C96" s="130" t="e">
        <v>#N/A</v>
      </c>
      <c r="D96" s="100">
        <v>103.24377697</v>
      </c>
      <c r="E96" s="140">
        <f t="shared" si="18"/>
        <v>102.44043535666667</v>
      </c>
      <c r="F96" s="541">
        <v>103.24377697</v>
      </c>
    </row>
    <row r="97" spans="1:6" ht="15" x14ac:dyDescent="0.25">
      <c r="A97" s="30">
        <f t="shared" si="19"/>
        <v>2020</v>
      </c>
      <c r="B97" s="129">
        <v>44166</v>
      </c>
      <c r="C97" s="130" t="e">
        <v>#N/A</v>
      </c>
      <c r="D97" s="100">
        <v>102.78009135000001</v>
      </c>
      <c r="E97" s="131"/>
      <c r="F97" s="541">
        <v>102.78009135000001</v>
      </c>
    </row>
    <row r="98" spans="1:6" x14ac:dyDescent="0.2">
      <c r="A98" s="119"/>
      <c r="B98" s="376"/>
      <c r="C98" s="119"/>
      <c r="D98" s="119"/>
      <c r="E98" s="119"/>
    </row>
    <row r="99" spans="1:6" x14ac:dyDescent="0.2">
      <c r="A99" s="119"/>
      <c r="B99" s="119"/>
      <c r="C99" s="119"/>
      <c r="D99" s="119"/>
      <c r="E99" s="119"/>
    </row>
    <row r="100" spans="1:6" x14ac:dyDescent="0.2">
      <c r="A100" s="119"/>
      <c r="B100" s="119"/>
      <c r="C100" s="119"/>
      <c r="D100" s="119"/>
      <c r="E100" s="119"/>
    </row>
    <row r="101" spans="1:6" x14ac:dyDescent="0.2">
      <c r="A101" s="75"/>
      <c r="B101" s="75" t="s">
        <v>0</v>
      </c>
      <c r="C101" s="119"/>
      <c r="D101" s="119"/>
      <c r="E101" s="119"/>
    </row>
    <row r="102" spans="1:6" x14ac:dyDescent="0.2">
      <c r="A102" s="30">
        <v>2.5</v>
      </c>
      <c r="B102" s="29">
        <v>-1</v>
      </c>
      <c r="C102" s="119"/>
      <c r="D102" s="119"/>
      <c r="E102" s="119"/>
    </row>
    <row r="103" spans="1:6" x14ac:dyDescent="0.2">
      <c r="A103" s="30">
        <v>2.5</v>
      </c>
      <c r="B103" s="29">
        <v>3</v>
      </c>
      <c r="C103" s="119"/>
      <c r="D103" s="119"/>
      <c r="E103" s="119"/>
    </row>
    <row r="104" spans="1:6" x14ac:dyDescent="0.2">
      <c r="A104" s="119"/>
      <c r="B104" s="119"/>
      <c r="C104" s="119"/>
      <c r="D104" s="119"/>
      <c r="E104" s="119"/>
    </row>
    <row r="105" spans="1:6" x14ac:dyDescent="0.2">
      <c r="A105" s="119"/>
      <c r="B105" s="119"/>
      <c r="C105" s="119"/>
      <c r="D105" s="119"/>
      <c r="E105" s="119"/>
    </row>
    <row r="106" spans="1:6" x14ac:dyDescent="0.2">
      <c r="A106" s="119"/>
      <c r="B106" s="119"/>
      <c r="C106" s="119"/>
      <c r="D106" s="119"/>
      <c r="E106" s="119"/>
    </row>
    <row r="107" spans="1:6" x14ac:dyDescent="0.2">
      <c r="A107" s="119"/>
      <c r="B107" s="119"/>
      <c r="C107" s="119"/>
      <c r="D107" s="119"/>
      <c r="E107" s="119"/>
    </row>
  </sheetData>
  <mergeCells count="2">
    <mergeCell ref="D26:G26"/>
    <mergeCell ref="P5:Q5"/>
  </mergeCells>
  <conditionalFormatting sqref="C51:D51">
    <cfRule type="expression" dxfId="86" priority="5" stopIfTrue="1">
      <formula>ISNA(C51)</formula>
    </cfRule>
  </conditionalFormatting>
  <conditionalFormatting sqref="C50:D50">
    <cfRule type="expression" dxfId="85" priority="4" stopIfTrue="1">
      <formula>ISNA(C50)</formula>
    </cfRule>
  </conditionalFormatting>
  <conditionalFormatting sqref="C50">
    <cfRule type="expression" dxfId="84" priority="3" stopIfTrue="1">
      <formula>ISNA(C50)</formula>
    </cfRule>
  </conditionalFormatting>
  <conditionalFormatting sqref="C52:D97">
    <cfRule type="expression" dxfId="83" priority="1" stopIfTrue="1">
      <formula>ISNA(C52)</formula>
    </cfRule>
  </conditionalFormatting>
  <hyperlinks>
    <hyperlink ref="A3" location="Contents!A1" display="Return to Contents"/>
  </hyperlinks>
  <pageMargins left="0.75" right="0.75" top="1" bottom="1" header="0.5" footer="0.5"/>
  <pageSetup scale="63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R81"/>
  <sheetViews>
    <sheetView workbookViewId="0"/>
  </sheetViews>
  <sheetFormatPr defaultRowHeight="12.75" x14ac:dyDescent="0.2"/>
  <cols>
    <col min="17" max="17" width="16.85546875" customWidth="1"/>
    <col min="18" max="18" width="17.5703125" customWidth="1"/>
  </cols>
  <sheetData>
    <row r="1" spans="1:18" x14ac:dyDescent="0.2">
      <c r="M1" s="30"/>
    </row>
    <row r="2" spans="1:18" ht="15.75" x14ac:dyDescent="0.25">
      <c r="A2" s="44" t="s">
        <v>550</v>
      </c>
      <c r="M2" s="30"/>
    </row>
    <row r="3" spans="1:18" x14ac:dyDescent="0.2">
      <c r="A3" s="22" t="s">
        <v>16</v>
      </c>
      <c r="M3" s="30"/>
    </row>
    <row r="4" spans="1:18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8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Q5" s="180" t="s">
        <v>361</v>
      </c>
      <c r="R5" s="181"/>
    </row>
    <row r="6" spans="1:18" ht="25.5" customHeight="1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Q6" s="210" t="s">
        <v>425</v>
      </c>
      <c r="R6" s="209" t="s">
        <v>344</v>
      </c>
    </row>
    <row r="7" spans="1:18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Q7" s="210" t="s">
        <v>18</v>
      </c>
      <c r="R7" s="182" t="s">
        <v>321</v>
      </c>
    </row>
    <row r="8" spans="1:18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  <c r="Q8" s="308" t="s">
        <v>338</v>
      </c>
      <c r="R8" s="214" t="s">
        <v>337</v>
      </c>
    </row>
    <row r="9" spans="1:18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  <c r="Q9" s="320" t="s">
        <v>340</v>
      </c>
      <c r="R9" s="216" t="s">
        <v>339</v>
      </c>
    </row>
    <row r="10" spans="1:18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8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8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8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8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8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8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1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5" spans="1:11" x14ac:dyDescent="0.2">
      <c r="B25" s="23"/>
      <c r="C25" s="23" t="s">
        <v>426</v>
      </c>
      <c r="D25" s="23"/>
      <c r="E25" s="23"/>
      <c r="F25" s="23"/>
      <c r="G25" s="23" t="s">
        <v>427</v>
      </c>
      <c r="H25" s="23"/>
      <c r="I25" s="23"/>
    </row>
    <row r="26" spans="1:11" x14ac:dyDescent="0.2">
      <c r="A26" s="319"/>
      <c r="B26" s="319"/>
      <c r="C26" s="23" t="s">
        <v>493</v>
      </c>
      <c r="D26" s="23"/>
      <c r="E26" s="23"/>
      <c r="F26" s="23"/>
      <c r="G26" s="23" t="s">
        <v>493</v>
      </c>
      <c r="H26" s="23"/>
    </row>
    <row r="27" spans="1:11" x14ac:dyDescent="0.2">
      <c r="B27" s="9"/>
      <c r="C27" s="396" t="s">
        <v>425</v>
      </c>
      <c r="D27" s="396" t="s">
        <v>18</v>
      </c>
      <c r="E27" s="237"/>
      <c r="F27" s="237"/>
      <c r="G27" s="398" t="s">
        <v>338</v>
      </c>
      <c r="H27" s="397" t="s">
        <v>428</v>
      </c>
    </row>
    <row r="28" spans="1:11" x14ac:dyDescent="0.2">
      <c r="B28" s="1">
        <v>42736</v>
      </c>
      <c r="C28" s="114">
        <v>60.088948418999998</v>
      </c>
      <c r="D28" s="114">
        <v>37.260623373000001</v>
      </c>
      <c r="G28" s="114">
        <v>45.934812796000003</v>
      </c>
      <c r="H28" s="114">
        <v>49.159614312999999</v>
      </c>
      <c r="J28" s="20"/>
    </row>
    <row r="29" spans="1:11" x14ac:dyDescent="0.2">
      <c r="B29" s="1">
        <v>42767</v>
      </c>
      <c r="C29" s="114">
        <v>60.440487286</v>
      </c>
      <c r="D29" s="114">
        <v>37.060704862000001</v>
      </c>
      <c r="G29" s="114">
        <v>46.921647991999997</v>
      </c>
      <c r="H29" s="114">
        <v>50.341308355999999</v>
      </c>
    </row>
    <row r="30" spans="1:11" x14ac:dyDescent="0.2">
      <c r="B30" s="1">
        <v>42795</v>
      </c>
      <c r="C30" s="114">
        <v>60.28479171</v>
      </c>
      <c r="D30" s="114">
        <v>36.568791359000002</v>
      </c>
      <c r="G30" s="114">
        <v>47.693094264999999</v>
      </c>
      <c r="H30" s="114">
        <v>50.948389167999999</v>
      </c>
    </row>
    <row r="31" spans="1:11" x14ac:dyDescent="0.2">
      <c r="B31" s="1">
        <v>42826</v>
      </c>
      <c r="C31" s="114">
        <v>59.886263</v>
      </c>
      <c r="D31" s="114">
        <v>36.779742343000002</v>
      </c>
      <c r="G31" s="114">
        <v>45.978408487000003</v>
      </c>
      <c r="H31" s="114">
        <v>50.618958642000003</v>
      </c>
    </row>
    <row r="32" spans="1:11" x14ac:dyDescent="0.2">
      <c r="B32" s="1">
        <v>42856</v>
      </c>
      <c r="C32" s="114">
        <v>60.344004386999998</v>
      </c>
      <c r="D32" s="114">
        <v>37.262915778</v>
      </c>
      <c r="G32" s="114">
        <v>47.066909369999998</v>
      </c>
      <c r="H32" s="114">
        <v>51.966017401999999</v>
      </c>
    </row>
    <row r="33" spans="2:8" x14ac:dyDescent="0.2">
      <c r="B33" s="1">
        <v>42887</v>
      </c>
      <c r="C33" s="114">
        <v>60.694875332999999</v>
      </c>
      <c r="D33" s="114">
        <v>37.658910927999997</v>
      </c>
      <c r="G33" s="114">
        <v>48.032470719999999</v>
      </c>
      <c r="H33" s="114">
        <v>52.447273183999997</v>
      </c>
    </row>
    <row r="34" spans="2:8" x14ac:dyDescent="0.2">
      <c r="B34" s="1">
        <v>42917</v>
      </c>
      <c r="C34" s="114">
        <v>61.161669676999999</v>
      </c>
      <c r="D34" s="114">
        <v>37.894361103000001</v>
      </c>
      <c r="G34" s="114">
        <v>47.543670982999998</v>
      </c>
      <c r="H34" s="114">
        <v>51.050468348000003</v>
      </c>
    </row>
    <row r="35" spans="2:8" x14ac:dyDescent="0.2">
      <c r="B35" s="1">
        <v>42948</v>
      </c>
      <c r="C35" s="114">
        <v>60.614759290000002</v>
      </c>
      <c r="D35" s="114">
        <v>37.688202224000001</v>
      </c>
      <c r="G35" s="114">
        <v>47.813902376999998</v>
      </c>
      <c r="H35" s="114">
        <v>51.157126644999998</v>
      </c>
    </row>
    <row r="36" spans="2:8" x14ac:dyDescent="0.2">
      <c r="B36" s="1">
        <v>42979</v>
      </c>
      <c r="C36" s="114">
        <v>60.560474999999997</v>
      </c>
      <c r="D36" s="114">
        <v>37.847043489000001</v>
      </c>
      <c r="G36" s="114">
        <v>47.399008350000003</v>
      </c>
      <c r="H36" s="114">
        <v>52.445272611999997</v>
      </c>
    </row>
    <row r="37" spans="2:8" x14ac:dyDescent="0.2">
      <c r="B37" s="1">
        <v>43009</v>
      </c>
      <c r="C37" s="114">
        <v>61.348563355000003</v>
      </c>
      <c r="D37" s="114">
        <v>37.582106021000001</v>
      </c>
      <c r="G37" s="114">
        <v>47.200481772000003</v>
      </c>
      <c r="H37" s="114">
        <v>51.223397626000001</v>
      </c>
    </row>
    <row r="38" spans="2:8" x14ac:dyDescent="0.2">
      <c r="B38" s="1">
        <v>43040</v>
      </c>
      <c r="C38" s="114">
        <v>62.107895333000002</v>
      </c>
      <c r="D38" s="114">
        <v>37.420909596999998</v>
      </c>
      <c r="G38" s="114">
        <v>48.345271492000002</v>
      </c>
      <c r="H38" s="114">
        <v>52.601684231</v>
      </c>
    </row>
    <row r="39" spans="2:8" x14ac:dyDescent="0.2">
      <c r="B39" s="1">
        <v>43070</v>
      </c>
      <c r="C39" s="114">
        <v>61.429077387</v>
      </c>
      <c r="D39" s="114">
        <v>37.345397847999998</v>
      </c>
      <c r="G39" s="114">
        <v>48.254376139999998</v>
      </c>
      <c r="H39" s="114">
        <v>50.910971009999997</v>
      </c>
    </row>
    <row r="40" spans="2:8" x14ac:dyDescent="0.2">
      <c r="B40" s="1">
        <v>43101</v>
      </c>
      <c r="C40" s="114">
        <v>61.529908097000003</v>
      </c>
      <c r="D40" s="114">
        <v>37.647471678000002</v>
      </c>
      <c r="G40" s="114">
        <v>47.179420370000003</v>
      </c>
      <c r="H40" s="114">
        <v>51.064852096000003</v>
      </c>
    </row>
    <row r="41" spans="2:8" x14ac:dyDescent="0.2">
      <c r="B41" s="1">
        <v>43132</v>
      </c>
      <c r="C41" s="114">
        <v>61.962362143</v>
      </c>
      <c r="D41" s="114">
        <v>37.490528042999998</v>
      </c>
      <c r="G41" s="114">
        <v>48.025576381999997</v>
      </c>
      <c r="H41" s="114">
        <v>51.660720195000003</v>
      </c>
    </row>
    <row r="42" spans="2:8" x14ac:dyDescent="0.2">
      <c r="B42" s="1">
        <v>43160</v>
      </c>
      <c r="C42" s="114">
        <v>62.319860128999998</v>
      </c>
      <c r="D42" s="114">
        <v>37.240895105</v>
      </c>
      <c r="G42" s="114">
        <v>48.006650340999997</v>
      </c>
      <c r="H42" s="114">
        <v>51.951881233999998</v>
      </c>
    </row>
    <row r="43" spans="2:8" x14ac:dyDescent="0.2">
      <c r="B43" s="1">
        <v>43191</v>
      </c>
      <c r="C43" s="114">
        <v>62.480646667000002</v>
      </c>
      <c r="D43" s="114">
        <v>37.140570668999999</v>
      </c>
      <c r="G43" s="114">
        <v>46.73459811</v>
      </c>
      <c r="H43" s="114">
        <v>52.176169952999999</v>
      </c>
    </row>
    <row r="44" spans="2:8" x14ac:dyDescent="0.2">
      <c r="B44" s="1">
        <v>43221</v>
      </c>
      <c r="C44" s="114">
        <v>62.603105870999997</v>
      </c>
      <c r="D44" s="114">
        <v>37.010089499999999</v>
      </c>
      <c r="G44" s="114">
        <v>46.826508726999997</v>
      </c>
      <c r="H44" s="114">
        <v>52.247778144000002</v>
      </c>
    </row>
    <row r="45" spans="2:8" x14ac:dyDescent="0.2">
      <c r="B45" s="1">
        <v>43252</v>
      </c>
      <c r="C45" s="114">
        <v>63.361154999999997</v>
      </c>
      <c r="D45" s="114">
        <v>37.061407101</v>
      </c>
      <c r="G45" s="114">
        <v>47.548212372999998</v>
      </c>
      <c r="H45" s="114">
        <v>53.400411427000002</v>
      </c>
    </row>
    <row r="46" spans="2:8" x14ac:dyDescent="0.2">
      <c r="B46" s="1">
        <v>43282</v>
      </c>
      <c r="C46" s="114">
        <v>64.102284161</v>
      </c>
      <c r="D46" s="114">
        <v>37.114241268000001</v>
      </c>
      <c r="G46" s="114">
        <v>48.141835219999997</v>
      </c>
      <c r="H46" s="114">
        <v>52.675633351999998</v>
      </c>
    </row>
    <row r="47" spans="2:8" x14ac:dyDescent="0.2">
      <c r="B47" s="1">
        <v>43313</v>
      </c>
      <c r="C47" s="114">
        <v>64.289322419000001</v>
      </c>
      <c r="D47" s="114">
        <v>37.378769867999999</v>
      </c>
      <c r="G47" s="114">
        <v>48.777837908000002</v>
      </c>
      <c r="H47" s="114">
        <v>52.367309599999999</v>
      </c>
    </row>
    <row r="48" spans="2:8" x14ac:dyDescent="0.2">
      <c r="B48" s="1">
        <v>43344</v>
      </c>
      <c r="C48" s="114">
        <v>64.131843000000003</v>
      </c>
      <c r="D48" s="114">
        <v>37.540467999999997</v>
      </c>
      <c r="G48" s="114">
        <v>47.061449662000001</v>
      </c>
      <c r="H48" s="114">
        <v>52.663099920000001</v>
      </c>
    </row>
    <row r="49" spans="2:8" x14ac:dyDescent="0.2">
      <c r="B49" s="1">
        <v>43374</v>
      </c>
      <c r="C49" s="114">
        <v>64.838547129000005</v>
      </c>
      <c r="D49" s="114">
        <v>37.710467999999999</v>
      </c>
      <c r="G49" s="114">
        <v>47.900714505000003</v>
      </c>
      <c r="H49" s="114">
        <v>52.265083728</v>
      </c>
    </row>
    <row r="50" spans="2:8" x14ac:dyDescent="0.2">
      <c r="B50" s="1">
        <v>43405</v>
      </c>
      <c r="C50" s="114">
        <v>65.174986666999999</v>
      </c>
      <c r="D50" s="114">
        <v>37.467467999999997</v>
      </c>
      <c r="G50" s="114">
        <v>47.827221438999999</v>
      </c>
      <c r="H50" s="114">
        <v>52.931057543999998</v>
      </c>
    </row>
    <row r="51" spans="2:8" x14ac:dyDescent="0.2">
      <c r="B51" s="1">
        <v>43435</v>
      </c>
      <c r="C51" s="114">
        <v>65.334652903000006</v>
      </c>
      <c r="D51" s="114">
        <v>36.691468</v>
      </c>
      <c r="G51" s="114">
        <v>46.833541938000003</v>
      </c>
      <c r="H51" s="114">
        <v>53.523838738999999</v>
      </c>
    </row>
    <row r="52" spans="2:8" x14ac:dyDescent="0.2">
      <c r="B52" s="1">
        <v>43466</v>
      </c>
      <c r="C52" s="114">
        <v>64.382376226000005</v>
      </c>
      <c r="D52" s="114">
        <v>36.041468000000002</v>
      </c>
      <c r="G52" s="114">
        <v>47.289688859999998</v>
      </c>
      <c r="H52" s="114">
        <v>52.093194378</v>
      </c>
    </row>
    <row r="53" spans="2:8" x14ac:dyDescent="0.2">
      <c r="B53" s="1">
        <v>43497</v>
      </c>
      <c r="C53" s="114">
        <v>64.182040999999998</v>
      </c>
      <c r="D53" s="114">
        <v>35.985467999999997</v>
      </c>
      <c r="G53" s="114">
        <v>47.810205381999999</v>
      </c>
      <c r="H53" s="114">
        <v>53.160969487999999</v>
      </c>
    </row>
    <row r="54" spans="2:8" x14ac:dyDescent="0.2">
      <c r="B54" s="1">
        <v>43525</v>
      </c>
      <c r="C54" s="114">
        <v>64.688944226000004</v>
      </c>
      <c r="D54" s="114">
        <v>35.486468000000002</v>
      </c>
      <c r="G54" s="114">
        <v>46.527099857000003</v>
      </c>
      <c r="H54" s="114">
        <v>52.704295952999999</v>
      </c>
    </row>
    <row r="55" spans="2:8" x14ac:dyDescent="0.2">
      <c r="B55" s="1">
        <v>43556</v>
      </c>
      <c r="C55" s="114">
        <v>64.736350000000002</v>
      </c>
      <c r="D55" s="114">
        <v>35.544468000000002</v>
      </c>
      <c r="G55" s="114">
        <v>47.068216040999999</v>
      </c>
      <c r="H55" s="114">
        <v>53.293458647999998</v>
      </c>
    </row>
    <row r="56" spans="2:8" x14ac:dyDescent="0.2">
      <c r="B56" s="1">
        <v>43586</v>
      </c>
      <c r="C56" s="114">
        <v>64.853974934999997</v>
      </c>
      <c r="D56" s="114">
        <v>35.327468000000003</v>
      </c>
      <c r="G56" s="114">
        <v>46.101966677</v>
      </c>
      <c r="H56" s="114">
        <v>53.395076856999999</v>
      </c>
    </row>
    <row r="57" spans="2:8" x14ac:dyDescent="0.2">
      <c r="B57" s="1">
        <v>43617</v>
      </c>
      <c r="C57" s="114">
        <v>65.185673793999996</v>
      </c>
      <c r="D57" s="114">
        <v>35.557294892999998</v>
      </c>
      <c r="G57" s="114">
        <v>47.202483536999999</v>
      </c>
      <c r="H57" s="114">
        <v>53.871204120999998</v>
      </c>
    </row>
    <row r="58" spans="2:8" x14ac:dyDescent="0.2">
      <c r="B58" s="1">
        <v>43647</v>
      </c>
      <c r="C58" s="114">
        <v>65.011089717000004</v>
      </c>
      <c r="D58" s="114">
        <v>35.160406004999999</v>
      </c>
      <c r="G58" s="114">
        <v>47.687738304</v>
      </c>
      <c r="H58" s="114">
        <v>53.907671172000001</v>
      </c>
    </row>
    <row r="59" spans="2:8" x14ac:dyDescent="0.2">
      <c r="B59" s="1">
        <v>43678</v>
      </c>
      <c r="C59" s="114">
        <v>65.948834563000005</v>
      </c>
      <c r="D59" s="114">
        <v>35.368802379999998</v>
      </c>
      <c r="G59" s="114">
        <v>47.642341408</v>
      </c>
      <c r="H59" s="114">
        <v>53.327021432000002</v>
      </c>
    </row>
    <row r="60" spans="2:8" x14ac:dyDescent="0.2">
      <c r="B60" s="1">
        <v>43709</v>
      </c>
      <c r="C60" s="114">
        <v>66.695948701999995</v>
      </c>
      <c r="D60" s="114">
        <v>33.441130254000001</v>
      </c>
      <c r="G60" s="114">
        <v>47.574795225000003</v>
      </c>
      <c r="H60" s="114">
        <v>54.068357648000003</v>
      </c>
    </row>
    <row r="61" spans="2:8" x14ac:dyDescent="0.2">
      <c r="B61" s="1">
        <v>43739</v>
      </c>
      <c r="C61" s="114">
        <v>66.790995620000004</v>
      </c>
      <c r="D61" s="114">
        <v>35.060919460999997</v>
      </c>
      <c r="G61" s="114">
        <v>47.643592288000001</v>
      </c>
      <c r="H61" s="114">
        <v>53.009045381999996</v>
      </c>
    </row>
    <row r="62" spans="2:8" x14ac:dyDescent="0.2">
      <c r="B62" s="1">
        <v>43770</v>
      </c>
      <c r="C62" s="114">
        <v>67.383415472999999</v>
      </c>
      <c r="D62" s="114">
        <v>34.890452412000002</v>
      </c>
      <c r="G62" s="114">
        <v>47.757122518000003</v>
      </c>
      <c r="H62" s="114">
        <v>53.840859535</v>
      </c>
    </row>
    <row r="63" spans="2:8" x14ac:dyDescent="0.2">
      <c r="B63" s="1">
        <v>43800</v>
      </c>
      <c r="C63" s="114">
        <v>67.109339085000002</v>
      </c>
      <c r="D63" s="114">
        <v>34.744543925000002</v>
      </c>
      <c r="G63" s="114">
        <v>48.411342632999997</v>
      </c>
      <c r="H63" s="114">
        <v>54.457631337999999</v>
      </c>
    </row>
    <row r="64" spans="2:8" x14ac:dyDescent="0.2">
      <c r="B64" s="1">
        <v>43831</v>
      </c>
      <c r="C64" s="114">
        <v>66.604957905000006</v>
      </c>
      <c r="D64" s="114">
        <v>34.715294974000003</v>
      </c>
      <c r="G64" s="114">
        <v>46.901618714000001</v>
      </c>
      <c r="H64" s="114">
        <v>52.783421646999997</v>
      </c>
    </row>
    <row r="65" spans="1:9" x14ac:dyDescent="0.2">
      <c r="B65" s="1">
        <v>43862</v>
      </c>
      <c r="C65" s="114">
        <v>66.60853419</v>
      </c>
      <c r="D65" s="114">
        <v>34.622808882999998</v>
      </c>
      <c r="G65" s="114">
        <v>48.136917441999998</v>
      </c>
      <c r="H65" s="114">
        <v>54.296935863000002</v>
      </c>
    </row>
    <row r="66" spans="1:9" x14ac:dyDescent="0.2">
      <c r="B66" s="1">
        <v>43891</v>
      </c>
      <c r="C66" s="114">
        <v>66.659642117000004</v>
      </c>
      <c r="D66" s="114">
        <v>34.558603470000001</v>
      </c>
      <c r="G66" s="114">
        <v>47.349204895</v>
      </c>
      <c r="H66" s="114">
        <v>54.007981823000001</v>
      </c>
    </row>
    <row r="67" spans="1:9" x14ac:dyDescent="0.2">
      <c r="B67" s="1">
        <v>43922</v>
      </c>
      <c r="C67" s="114">
        <v>67.552575325000007</v>
      </c>
      <c r="D67" s="114">
        <v>34.554372579000002</v>
      </c>
      <c r="G67" s="114">
        <v>46.610143958999998</v>
      </c>
      <c r="H67" s="114">
        <v>54.472550663</v>
      </c>
    </row>
    <row r="68" spans="1:9" x14ac:dyDescent="0.2">
      <c r="B68" s="1">
        <v>43952</v>
      </c>
      <c r="C68" s="114">
        <v>67.941624533999999</v>
      </c>
      <c r="D68" s="114">
        <v>34.645192979999997</v>
      </c>
      <c r="G68" s="114">
        <v>46.419650240000003</v>
      </c>
      <c r="H68" s="114">
        <v>54.582161653999997</v>
      </c>
    </row>
    <row r="69" spans="1:9" x14ac:dyDescent="0.2">
      <c r="B69" s="1">
        <v>43983</v>
      </c>
      <c r="C69" s="114">
        <v>68.142123901999994</v>
      </c>
      <c r="D69" s="114">
        <v>34.741762211999998</v>
      </c>
      <c r="G69" s="114">
        <v>47.512528525999997</v>
      </c>
      <c r="H69" s="114">
        <v>55.087719180000001</v>
      </c>
    </row>
    <row r="70" spans="1:9" x14ac:dyDescent="0.2">
      <c r="B70" s="1">
        <v>44013</v>
      </c>
      <c r="C70" s="114">
        <v>68.118785328000001</v>
      </c>
      <c r="D70" s="114">
        <v>34.857719004000003</v>
      </c>
      <c r="G70" s="114">
        <v>47.910362911999997</v>
      </c>
      <c r="H70" s="114">
        <v>54.773856389999999</v>
      </c>
    </row>
    <row r="71" spans="1:9" x14ac:dyDescent="0.2">
      <c r="B71" s="1">
        <v>44044</v>
      </c>
      <c r="C71" s="114">
        <v>68.016846850999997</v>
      </c>
      <c r="D71" s="114">
        <v>34.853340392</v>
      </c>
      <c r="G71" s="114">
        <v>48.164651394000003</v>
      </c>
      <c r="H71" s="114">
        <v>54.310517529999998</v>
      </c>
    </row>
    <row r="72" spans="1:9" x14ac:dyDescent="0.2">
      <c r="B72" s="1">
        <v>44075</v>
      </c>
      <c r="C72" s="114">
        <v>68.362674493</v>
      </c>
      <c r="D72" s="114">
        <v>34.741284954000001</v>
      </c>
      <c r="G72" s="114">
        <v>47.882252797</v>
      </c>
      <c r="H72" s="114">
        <v>55.099066127999997</v>
      </c>
    </row>
    <row r="73" spans="1:9" x14ac:dyDescent="0.2">
      <c r="B73" s="1">
        <v>44105</v>
      </c>
      <c r="C73" s="114">
        <v>68.329601096999994</v>
      </c>
      <c r="D73" s="114">
        <v>34.633610779999998</v>
      </c>
      <c r="G73" s="114">
        <v>47.924070428999997</v>
      </c>
      <c r="H73" s="114">
        <v>54.133282311000002</v>
      </c>
    </row>
    <row r="74" spans="1:9" x14ac:dyDescent="0.2">
      <c r="B74" s="1">
        <v>44136</v>
      </c>
      <c r="C74" s="114">
        <v>68.726646369999997</v>
      </c>
      <c r="D74" s="114">
        <v>34.517130598000001</v>
      </c>
      <c r="G74" s="114">
        <v>47.910403977999998</v>
      </c>
      <c r="H74" s="114">
        <v>55.044201397999998</v>
      </c>
    </row>
    <row r="75" spans="1:9" x14ac:dyDescent="0.2">
      <c r="B75" s="1">
        <v>44166</v>
      </c>
      <c r="C75" s="114">
        <v>68.269262135000005</v>
      </c>
      <c r="D75" s="114">
        <v>34.510829219999998</v>
      </c>
      <c r="G75" s="114">
        <v>48.489136965999997</v>
      </c>
      <c r="H75" s="114">
        <v>55.711927903000003</v>
      </c>
    </row>
    <row r="76" spans="1:9" x14ac:dyDescent="0.2">
      <c r="B76" s="1"/>
      <c r="C76" s="114"/>
      <c r="D76" s="114"/>
      <c r="G76" s="114"/>
      <c r="H76" s="114"/>
    </row>
    <row r="77" spans="1:9" x14ac:dyDescent="0.2">
      <c r="B77" s="367" t="s">
        <v>552</v>
      </c>
    </row>
    <row r="78" spans="1:9" x14ac:dyDescent="0.2">
      <c r="A78" s="1"/>
      <c r="I78" s="401"/>
    </row>
    <row r="79" spans="1:9" x14ac:dyDescent="0.2">
      <c r="A79" s="15"/>
      <c r="B79" s="4"/>
      <c r="C79" s="75" t="s">
        <v>360</v>
      </c>
      <c r="I79" s="399"/>
    </row>
    <row r="80" spans="1:9" x14ac:dyDescent="0.2">
      <c r="A80" s="58"/>
      <c r="B80" s="390">
        <v>33.5</v>
      </c>
      <c r="C80">
        <v>0</v>
      </c>
      <c r="F80" s="17">
        <v>33</v>
      </c>
      <c r="I80" s="376"/>
    </row>
    <row r="81" spans="1:6" x14ac:dyDescent="0.2">
      <c r="A81" s="58"/>
      <c r="B81" s="390">
        <v>33.5</v>
      </c>
      <c r="C81">
        <v>1.2</v>
      </c>
      <c r="F81" s="17">
        <v>33</v>
      </c>
    </row>
  </sheetData>
  <conditionalFormatting sqref="C28 G28:H28">
    <cfRule type="expression" dxfId="82" priority="15">
      <formula>ISNA(C28)</formula>
    </cfRule>
  </conditionalFormatting>
  <conditionalFormatting sqref="C29:C76 G29:H76">
    <cfRule type="expression" dxfId="81" priority="4">
      <formula>ISNA(C29)</formula>
    </cfRule>
  </conditionalFormatting>
  <conditionalFormatting sqref="D28">
    <cfRule type="expression" dxfId="80" priority="12">
      <formula>ISNA(D28)</formula>
    </cfRule>
  </conditionalFormatting>
  <conditionalFormatting sqref="D29:D76">
    <cfRule type="expression" dxfId="79" priority="3">
      <formula>ISNA(D29)</formula>
    </cfRule>
  </conditionalFormatting>
  <hyperlinks>
    <hyperlink ref="A3" location="Contents!A1" display="Return to Contents"/>
  </hyperlinks>
  <pageMargins left="0.7" right="0.7" top="0.75" bottom="0.75" header="0.3" footer="0.3"/>
  <pageSetup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2:S63"/>
  <sheetViews>
    <sheetView workbookViewId="0"/>
  </sheetViews>
  <sheetFormatPr defaultRowHeight="12.75" x14ac:dyDescent="0.2"/>
  <cols>
    <col min="3" max="3" width="9.140625" style="6"/>
    <col min="17" max="17" width="18" customWidth="1"/>
  </cols>
  <sheetData>
    <row r="2" spans="1:19" ht="15.75" x14ac:dyDescent="0.25">
      <c r="A2" s="44" t="s">
        <v>550</v>
      </c>
    </row>
    <row r="3" spans="1:19" x14ac:dyDescent="0.2">
      <c r="A3" s="22" t="s">
        <v>16</v>
      </c>
    </row>
    <row r="4" spans="1:19" x14ac:dyDescent="0.2">
      <c r="A4" s="381"/>
      <c r="B4" s="381"/>
      <c r="C4" s="408"/>
      <c r="D4" s="381"/>
      <c r="E4" s="381"/>
      <c r="F4" s="381"/>
      <c r="G4" s="381"/>
      <c r="H4" s="381"/>
      <c r="I4" s="381"/>
      <c r="J4" s="381"/>
      <c r="K4" s="381"/>
    </row>
    <row r="5" spans="1:19" ht="15" x14ac:dyDescent="0.25">
      <c r="A5" s="381"/>
      <c r="B5" s="381"/>
      <c r="C5" s="408"/>
      <c r="D5" s="381"/>
      <c r="E5" s="381"/>
      <c r="F5" s="381"/>
      <c r="G5" s="381"/>
      <c r="H5" s="381"/>
      <c r="I5" s="381"/>
      <c r="J5" s="381"/>
      <c r="K5" s="381"/>
      <c r="Q5" s="180" t="s">
        <v>361</v>
      </c>
      <c r="R5" s="244"/>
      <c r="S5" s="207"/>
    </row>
    <row r="6" spans="1:19" x14ac:dyDescent="0.2">
      <c r="A6" s="381"/>
      <c r="B6" s="381"/>
      <c r="C6" s="408"/>
      <c r="D6" s="381"/>
      <c r="E6" s="381"/>
      <c r="F6" s="381"/>
      <c r="G6" s="381"/>
      <c r="H6" s="381"/>
      <c r="I6" s="381"/>
      <c r="J6" s="381"/>
      <c r="K6" s="381"/>
      <c r="Q6" s="242" t="s">
        <v>202</v>
      </c>
      <c r="R6" s="237" t="s">
        <v>369</v>
      </c>
      <c r="S6" s="243"/>
    </row>
    <row r="7" spans="1:19" x14ac:dyDescent="0.2">
      <c r="A7" s="381"/>
      <c r="B7" s="381"/>
      <c r="C7" s="408"/>
      <c r="D7" s="381"/>
      <c r="E7" s="381"/>
      <c r="F7" s="381"/>
      <c r="G7" s="381"/>
      <c r="H7" s="381"/>
      <c r="I7" s="381"/>
      <c r="J7" s="381"/>
      <c r="K7" s="381"/>
    </row>
    <row r="8" spans="1:19" x14ac:dyDescent="0.2">
      <c r="A8" s="381"/>
      <c r="B8" s="381"/>
      <c r="C8" s="408"/>
      <c r="D8" s="381"/>
      <c r="E8" s="381"/>
      <c r="F8" s="381"/>
      <c r="G8" s="381"/>
      <c r="H8" s="381"/>
      <c r="I8" s="381"/>
      <c r="J8" s="381"/>
      <c r="K8" s="381"/>
    </row>
    <row r="9" spans="1:19" x14ac:dyDescent="0.2">
      <c r="A9" s="381"/>
      <c r="B9" s="381"/>
      <c r="C9" s="408"/>
      <c r="D9" s="381"/>
      <c r="E9" s="381"/>
      <c r="F9" s="381"/>
      <c r="G9" s="381"/>
      <c r="H9" s="381"/>
      <c r="I9" s="381"/>
      <c r="J9" s="381"/>
      <c r="K9" s="381"/>
    </row>
    <row r="10" spans="1:19" x14ac:dyDescent="0.2">
      <c r="A10" s="381"/>
      <c r="B10" s="381"/>
      <c r="C10" s="408"/>
      <c r="D10" s="381"/>
      <c r="E10" s="381"/>
      <c r="F10" s="381"/>
      <c r="G10" s="381"/>
      <c r="H10" s="381"/>
      <c r="I10" s="381"/>
      <c r="J10" s="381"/>
      <c r="K10" s="381"/>
    </row>
    <row r="11" spans="1:19" x14ac:dyDescent="0.2">
      <c r="A11" s="381"/>
      <c r="B11" s="381"/>
      <c r="C11" s="408"/>
      <c r="D11" s="381"/>
      <c r="E11" s="381"/>
      <c r="F11" s="381"/>
      <c r="G11" s="381"/>
      <c r="H11" s="381"/>
      <c r="I11" s="381"/>
      <c r="J11" s="381"/>
      <c r="K11" s="381"/>
    </row>
    <row r="12" spans="1:19" x14ac:dyDescent="0.2">
      <c r="A12" s="381"/>
      <c r="B12" s="381"/>
      <c r="C12" s="408"/>
      <c r="D12" s="381"/>
      <c r="E12" s="381"/>
      <c r="F12" s="381"/>
      <c r="G12" s="381"/>
      <c r="H12" s="381"/>
      <c r="I12" s="381"/>
      <c r="J12" s="381"/>
      <c r="K12" s="381"/>
    </row>
    <row r="13" spans="1:19" x14ac:dyDescent="0.2">
      <c r="A13" s="381"/>
      <c r="B13" s="381"/>
      <c r="C13" s="408"/>
      <c r="D13" s="381"/>
      <c r="E13" s="381"/>
      <c r="F13" s="381"/>
      <c r="G13" s="381"/>
      <c r="H13" s="381"/>
      <c r="I13" s="381"/>
      <c r="J13" s="381"/>
      <c r="K13" s="381"/>
    </row>
    <row r="14" spans="1:19" x14ac:dyDescent="0.2">
      <c r="A14" s="381"/>
      <c r="B14" s="381"/>
      <c r="C14" s="408"/>
      <c r="D14" s="381"/>
      <c r="E14" s="381"/>
      <c r="F14" s="381"/>
      <c r="G14" s="381"/>
      <c r="H14" s="381"/>
      <c r="I14" s="381"/>
      <c r="J14" s="381"/>
      <c r="K14" s="381"/>
    </row>
    <row r="15" spans="1:19" x14ac:dyDescent="0.2">
      <c r="A15" s="381"/>
      <c r="B15" s="381"/>
      <c r="C15" s="408"/>
      <c r="D15" s="381"/>
      <c r="E15" s="381"/>
      <c r="F15" s="381"/>
      <c r="G15" s="381"/>
      <c r="H15" s="381"/>
      <c r="I15" s="381"/>
      <c r="J15" s="381"/>
      <c r="K15" s="381"/>
    </row>
    <row r="16" spans="1:19" x14ac:dyDescent="0.2">
      <c r="A16" s="381"/>
      <c r="B16" s="381"/>
      <c r="C16" s="408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408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408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408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408"/>
      <c r="D20" s="381"/>
      <c r="E20" s="381"/>
      <c r="F20" s="381"/>
      <c r="G20" s="381"/>
      <c r="H20" s="381"/>
      <c r="I20" s="381"/>
      <c r="J20" s="381"/>
      <c r="K20" s="381"/>
    </row>
    <row r="21" spans="1:11" x14ac:dyDescent="0.2">
      <c r="A21" s="381"/>
      <c r="B21" s="381"/>
      <c r="C21" s="408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408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408"/>
      <c r="D23" s="381"/>
      <c r="E23" s="381"/>
      <c r="F23" s="381"/>
      <c r="G23" s="381"/>
      <c r="H23" s="381"/>
      <c r="I23" s="381"/>
      <c r="J23" s="381"/>
      <c r="K23" s="381"/>
    </row>
    <row r="24" spans="1:11" x14ac:dyDescent="0.2">
      <c r="A24" s="381"/>
      <c r="B24" s="381"/>
      <c r="C24" s="408"/>
      <c r="D24" s="381"/>
      <c r="E24" s="381"/>
      <c r="F24" s="381"/>
      <c r="G24" s="381"/>
      <c r="H24" s="381"/>
      <c r="I24" s="381"/>
      <c r="J24" s="381"/>
      <c r="K24" s="381"/>
    </row>
    <row r="25" spans="1:11" x14ac:dyDescent="0.2">
      <c r="A25" s="381"/>
      <c r="B25" s="381"/>
      <c r="C25" s="408"/>
      <c r="D25" s="381"/>
      <c r="E25" s="381"/>
      <c r="F25" s="381"/>
      <c r="G25" s="381"/>
      <c r="H25" s="381"/>
      <c r="I25" s="381"/>
      <c r="J25" s="381"/>
      <c r="K25" s="381"/>
    </row>
    <row r="26" spans="1:11" x14ac:dyDescent="0.2">
      <c r="B26" s="3"/>
      <c r="C26" s="239" t="s">
        <v>493</v>
      </c>
    </row>
    <row r="27" spans="1:11" ht="38.25" x14ac:dyDescent="0.2">
      <c r="B27" s="3"/>
      <c r="C27" s="548" t="s">
        <v>494</v>
      </c>
      <c r="D27" s="549" t="s">
        <v>582</v>
      </c>
    </row>
    <row r="28" spans="1:11" x14ac:dyDescent="0.2">
      <c r="B28" s="5" t="s">
        <v>12</v>
      </c>
      <c r="C28" s="9"/>
      <c r="D28" s="9"/>
    </row>
    <row r="29" spans="1:11" x14ac:dyDescent="0.2">
      <c r="B29">
        <v>2008</v>
      </c>
      <c r="C29" s="15"/>
      <c r="D29" s="6">
        <f t="shared" ref="D29:D42" si="0">AVERAGE($C$30:$C$39)</f>
        <v>2.3282602317799999</v>
      </c>
    </row>
    <row r="30" spans="1:11" x14ac:dyDescent="0.2">
      <c r="B30">
        <v>2009</v>
      </c>
      <c r="C30" s="29">
        <v>3.7770274081999999</v>
      </c>
      <c r="D30" s="6">
        <f>AVERAGE($C$30:$C$39)</f>
        <v>2.3282602317799999</v>
      </c>
    </row>
    <row r="31" spans="1:11" x14ac:dyDescent="0.2">
      <c r="B31">
        <v>2010</v>
      </c>
      <c r="C31" s="29">
        <v>3.9780037397000001</v>
      </c>
      <c r="D31" s="6">
        <f t="shared" si="0"/>
        <v>2.3282602317799999</v>
      </c>
    </row>
    <row r="32" spans="1:11" x14ac:dyDescent="0.2">
      <c r="B32">
        <v>2011</v>
      </c>
      <c r="C32" s="29">
        <v>3.0469274137000002</v>
      </c>
      <c r="D32" s="6">
        <f t="shared" si="0"/>
        <v>2.3282602317799999</v>
      </c>
    </row>
    <row r="33" spans="2:4" x14ac:dyDescent="0.2">
      <c r="B33">
        <v>2012</v>
      </c>
      <c r="C33" s="29">
        <v>2.1223238769999999</v>
      </c>
      <c r="D33" s="6">
        <f t="shared" si="0"/>
        <v>2.3282602317799999</v>
      </c>
    </row>
    <row r="34" spans="2:4" x14ac:dyDescent="0.2">
      <c r="B34">
        <v>2013</v>
      </c>
      <c r="C34" s="29">
        <v>2.1556190247</v>
      </c>
      <c r="D34" s="6">
        <f t="shared" si="0"/>
        <v>2.3282602317799999</v>
      </c>
    </row>
    <row r="35" spans="2:4" x14ac:dyDescent="0.2">
      <c r="B35">
        <v>2014</v>
      </c>
      <c r="C35" s="29">
        <v>2.0735442219000002</v>
      </c>
      <c r="D35" s="6">
        <f t="shared" si="0"/>
        <v>2.3282602317799999</v>
      </c>
    </row>
    <row r="36" spans="2:4" x14ac:dyDescent="0.2">
      <c r="B36">
        <v>2015</v>
      </c>
      <c r="C36" s="29">
        <v>1.4591209178</v>
      </c>
      <c r="D36" s="6">
        <f t="shared" si="0"/>
        <v>2.3282602317799999</v>
      </c>
    </row>
    <row r="37" spans="2:4" x14ac:dyDescent="0.2">
      <c r="B37">
        <v>2016</v>
      </c>
      <c r="C37" s="29">
        <v>1.1467601284</v>
      </c>
      <c r="D37" s="6">
        <f t="shared" si="0"/>
        <v>2.3282602317799999</v>
      </c>
    </row>
    <row r="38" spans="2:4" x14ac:dyDescent="0.2">
      <c r="B38">
        <v>2017</v>
      </c>
      <c r="C38" s="29">
        <v>2.0330684932</v>
      </c>
      <c r="D38" s="6">
        <f t="shared" si="0"/>
        <v>2.3282602317799999</v>
      </c>
    </row>
    <row r="39" spans="2:4" x14ac:dyDescent="0.2">
      <c r="B39">
        <v>2018</v>
      </c>
      <c r="C39" s="29">
        <v>1.4902070932</v>
      </c>
      <c r="D39" s="6">
        <f t="shared" si="0"/>
        <v>2.3282602317799999</v>
      </c>
    </row>
    <row r="40" spans="2:4" x14ac:dyDescent="0.2">
      <c r="B40">
        <v>2019</v>
      </c>
      <c r="C40" s="29">
        <v>1.9586976356000001</v>
      </c>
      <c r="D40" s="6">
        <f t="shared" si="0"/>
        <v>2.3282602317799999</v>
      </c>
    </row>
    <row r="41" spans="2:4" x14ac:dyDescent="0.2">
      <c r="B41">
        <v>2020</v>
      </c>
      <c r="C41" s="29">
        <v>2.0109836066</v>
      </c>
      <c r="D41" s="6">
        <f t="shared" si="0"/>
        <v>2.3282602317799999</v>
      </c>
    </row>
    <row r="42" spans="2:4" x14ac:dyDescent="0.2">
      <c r="B42" s="9">
        <f>B41+1</f>
        <v>2021</v>
      </c>
      <c r="C42" s="67"/>
      <c r="D42" s="66">
        <f t="shared" si="0"/>
        <v>2.3282602317799999</v>
      </c>
    </row>
    <row r="43" spans="2:4" x14ac:dyDescent="0.2">
      <c r="B43" s="367" t="s">
        <v>552</v>
      </c>
      <c r="C43"/>
    </row>
    <row r="44" spans="2:4" x14ac:dyDescent="0.2">
      <c r="B44" s="32" t="str">
        <f>"Note: Black line represents "&amp;$D$27&amp;" ("&amp;ROUND($D$42,1)&amp;" million barrels per day)."</f>
        <v>Note: Black line represents 2009-2018 average (2.3 million barrels per day).</v>
      </c>
      <c r="C44"/>
    </row>
    <row r="45" spans="2:4" x14ac:dyDescent="0.2">
      <c r="C45"/>
    </row>
    <row r="46" spans="2:4" x14ac:dyDescent="0.2">
      <c r="B46" s="5"/>
      <c r="C46" s="90" t="s">
        <v>0</v>
      </c>
    </row>
    <row r="47" spans="2:4" x14ac:dyDescent="0.2">
      <c r="B47">
        <v>10.8</v>
      </c>
      <c r="C47">
        <v>0</v>
      </c>
    </row>
    <row r="48" spans="2:4" x14ac:dyDescent="0.2">
      <c r="B48" s="9">
        <v>10.8</v>
      </c>
      <c r="C48" s="9">
        <v>1</v>
      </c>
    </row>
    <row r="49" spans="2:3" x14ac:dyDescent="0.2">
      <c r="B49" s="6"/>
      <c r="C49"/>
    </row>
    <row r="50" spans="2:3" x14ac:dyDescent="0.2">
      <c r="B50" s="6"/>
      <c r="C50"/>
    </row>
    <row r="51" spans="2:3" x14ac:dyDescent="0.2">
      <c r="B51" s="6"/>
      <c r="C51"/>
    </row>
    <row r="52" spans="2:3" x14ac:dyDescent="0.2">
      <c r="B52" s="6"/>
      <c r="C52"/>
    </row>
    <row r="53" spans="2:3" x14ac:dyDescent="0.2">
      <c r="B53" s="6"/>
      <c r="C53"/>
    </row>
    <row r="54" spans="2:3" x14ac:dyDescent="0.2">
      <c r="B54" s="6"/>
      <c r="C54"/>
    </row>
    <row r="55" spans="2:3" x14ac:dyDescent="0.2">
      <c r="B55" s="6"/>
      <c r="C55"/>
    </row>
    <row r="56" spans="2:3" x14ac:dyDescent="0.2">
      <c r="B56" s="6"/>
      <c r="C56"/>
    </row>
    <row r="57" spans="2:3" x14ac:dyDescent="0.2">
      <c r="B57" s="6"/>
      <c r="C57"/>
    </row>
    <row r="58" spans="2:3" x14ac:dyDescent="0.2">
      <c r="B58" s="6"/>
      <c r="C58"/>
    </row>
    <row r="59" spans="2:3" x14ac:dyDescent="0.2">
      <c r="B59" s="6"/>
      <c r="C59"/>
    </row>
    <row r="60" spans="2:3" x14ac:dyDescent="0.2">
      <c r="B60" s="6"/>
      <c r="C60"/>
    </row>
    <row r="61" spans="2:3" x14ac:dyDescent="0.2">
      <c r="B61" s="6"/>
      <c r="C61"/>
    </row>
    <row r="62" spans="2:3" x14ac:dyDescent="0.2">
      <c r="B62" s="6"/>
      <c r="C62"/>
    </row>
    <row r="63" spans="2:3" x14ac:dyDescent="0.2">
      <c r="B63" s="6"/>
      <c r="C63"/>
    </row>
  </sheetData>
  <hyperlinks>
    <hyperlink ref="A3" location="Contents!A1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Q118"/>
  <sheetViews>
    <sheetView workbookViewId="0"/>
  </sheetViews>
  <sheetFormatPr defaultRowHeight="12.75" x14ac:dyDescent="0.2"/>
  <cols>
    <col min="16" max="16" width="23.28515625" customWidth="1"/>
    <col min="17" max="17" width="17.28515625" customWidth="1"/>
  </cols>
  <sheetData>
    <row r="1" spans="1:17" x14ac:dyDescent="0.2">
      <c r="L1" s="117"/>
    </row>
    <row r="2" spans="1:17" ht="15.75" x14ac:dyDescent="0.25">
      <c r="A2" s="44" t="s">
        <v>550</v>
      </c>
    </row>
    <row r="3" spans="1:17" x14ac:dyDescent="0.2">
      <c r="A3" s="22" t="s">
        <v>16</v>
      </c>
      <c r="L3" s="30"/>
    </row>
    <row r="4" spans="1:17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7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P5" s="180" t="s">
        <v>361</v>
      </c>
      <c r="Q5" s="181"/>
    </row>
    <row r="6" spans="1:17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P6" s="342" t="s">
        <v>370</v>
      </c>
      <c r="Q6" s="243" t="s">
        <v>371</v>
      </c>
    </row>
    <row r="7" spans="1:17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P7" s="199"/>
    </row>
    <row r="8" spans="1:17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</row>
    <row r="9" spans="1:17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</row>
    <row r="10" spans="1:17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7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7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7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7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7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7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1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1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1" x14ac:dyDescent="0.2">
      <c r="B25" s="585" t="s">
        <v>192</v>
      </c>
      <c r="C25" s="586"/>
      <c r="D25" s="586"/>
      <c r="E25" s="586"/>
    </row>
    <row r="26" spans="1:11" x14ac:dyDescent="0.2">
      <c r="B26" s="586"/>
      <c r="C26" s="586"/>
      <c r="D26" s="586"/>
      <c r="E26" s="586"/>
    </row>
    <row r="27" spans="1:11" x14ac:dyDescent="0.2">
      <c r="A27" s="3"/>
      <c r="B27" s="74" t="s">
        <v>495</v>
      </c>
      <c r="C27" s="584" t="s">
        <v>583</v>
      </c>
      <c r="D27" s="584"/>
      <c r="E27" s="584"/>
    </row>
    <row r="28" spans="1:11" x14ac:dyDescent="0.2">
      <c r="A28" s="5"/>
      <c r="B28" s="75" t="s">
        <v>496</v>
      </c>
      <c r="C28" s="39" t="s">
        <v>8</v>
      </c>
      <c r="D28" s="39" t="s">
        <v>9</v>
      </c>
      <c r="E28" s="40" t="s">
        <v>13</v>
      </c>
    </row>
    <row r="29" spans="1:11" x14ac:dyDescent="0.2">
      <c r="A29" s="1">
        <v>41640</v>
      </c>
      <c r="B29" s="12">
        <v>54.860904013999999</v>
      </c>
      <c r="C29" s="43">
        <f>+MIN($B$29,$B$41,$B$53,$B$65,$B$77)</f>
        <v>54.860904013999999</v>
      </c>
      <c r="D29" s="43">
        <f>+MAX($B$29,$B$41,$B$53,$B$65,$B$77)</f>
        <v>65.361052504</v>
      </c>
      <c r="E29" s="17">
        <f t="shared" ref="E29:E92" si="0">D29-C29</f>
        <v>10.500148490000001</v>
      </c>
      <c r="G29" s="43"/>
      <c r="H29" s="17"/>
    </row>
    <row r="30" spans="1:11" x14ac:dyDescent="0.2">
      <c r="A30" s="1">
        <v>41671</v>
      </c>
      <c r="B30" s="12">
        <v>56.374467115999998</v>
      </c>
      <c r="C30" s="43">
        <f>+MIN($B$30,$B$42,$B$54,$B$66,$B$78)</f>
        <v>56.374467115999998</v>
      </c>
      <c r="D30" s="43">
        <f>+MAX($B$30,$B$42,$B$54,$B$66,$B$78)</f>
        <v>64.403809777999996</v>
      </c>
      <c r="E30" s="17">
        <f t="shared" si="0"/>
        <v>8.0293426619999977</v>
      </c>
      <c r="G30" s="43"/>
      <c r="H30" s="17"/>
    </row>
    <row r="31" spans="1:11" x14ac:dyDescent="0.2">
      <c r="A31" s="1">
        <v>41699</v>
      </c>
      <c r="B31" s="12">
        <v>56.942318589999999</v>
      </c>
      <c r="C31" s="43">
        <f>+MIN($B$31,$B$43,$B$55,$B$67,$B$79)</f>
        <v>56.942318589999999</v>
      </c>
      <c r="D31" s="43">
        <f>+MAX($B$31,$B$43,$B$55,$B$67,$B$79)</f>
        <v>65.881694030999995</v>
      </c>
      <c r="E31" s="17">
        <f t="shared" si="0"/>
        <v>8.9393754409999957</v>
      </c>
      <c r="G31" s="43"/>
      <c r="H31" s="17"/>
    </row>
    <row r="32" spans="1:11" x14ac:dyDescent="0.2">
      <c r="A32" s="1">
        <v>41730</v>
      </c>
      <c r="B32" s="12">
        <v>58.187803219000003</v>
      </c>
      <c r="C32" s="43">
        <f>+MIN($B$32,$B$44,$B$56,$B$68,$B$80)</f>
        <v>58.187803219000003</v>
      </c>
      <c r="D32" s="43">
        <f>+MAX($B$32,$B$44,$B$56,$B$68,$B$80)</f>
        <v>66.695731520999999</v>
      </c>
      <c r="E32" s="17">
        <f t="shared" si="0"/>
        <v>8.5079283019999963</v>
      </c>
      <c r="G32" s="43"/>
      <c r="H32" s="17"/>
    </row>
    <row r="33" spans="1:8" x14ac:dyDescent="0.2">
      <c r="A33" s="1">
        <v>41760</v>
      </c>
      <c r="B33" s="12">
        <v>58.622594876000001</v>
      </c>
      <c r="C33" s="43">
        <f>+MIN($B$33,$B$45,$B$57,$B$69,$B$81)</f>
        <v>58.622594876000001</v>
      </c>
      <c r="D33" s="43">
        <f>+MAX($B$33,$B$45,$B$57,$B$69,$B$81)</f>
        <v>65.728703718999995</v>
      </c>
      <c r="E33" s="17">
        <f t="shared" si="0"/>
        <v>7.1061088429999941</v>
      </c>
      <c r="G33" s="43"/>
      <c r="H33" s="17"/>
    </row>
    <row r="34" spans="1:8" x14ac:dyDescent="0.2">
      <c r="A34" s="1">
        <v>41791</v>
      </c>
      <c r="B34" s="12">
        <v>57.111261403999997</v>
      </c>
      <c r="C34" s="43">
        <f>+MIN($B$34,$B$46,$B$58,$B$70,$B$82)</f>
        <v>57.111261403999997</v>
      </c>
      <c r="D34" s="43">
        <f>+MAX($B$34,$B$46,$B$58,$B$70,$B$82)</f>
        <v>65.828024807000006</v>
      </c>
      <c r="E34" s="17">
        <f t="shared" si="0"/>
        <v>8.7167634030000087</v>
      </c>
      <c r="G34" s="43"/>
      <c r="H34" s="17"/>
    </row>
    <row r="35" spans="1:8" x14ac:dyDescent="0.2">
      <c r="A35" s="1">
        <v>41821</v>
      </c>
      <c r="B35" s="12">
        <v>58.089030655000002</v>
      </c>
      <c r="C35" s="43">
        <f>+MIN($B$35,$B$47,$B$59,$B$71,$B$83)</f>
        <v>57.980829251000003</v>
      </c>
      <c r="D35" s="43">
        <f>+MAX($B$35,$B$47,$B$59,$B$71,$B$83)</f>
        <v>64.762106837000005</v>
      </c>
      <c r="E35" s="17">
        <f t="shared" si="0"/>
        <v>6.7812775860000016</v>
      </c>
      <c r="G35" s="43"/>
      <c r="H35" s="17"/>
    </row>
    <row r="36" spans="1:8" x14ac:dyDescent="0.2">
      <c r="A36" s="1">
        <v>41852</v>
      </c>
      <c r="B36" s="12">
        <v>58.740203485000002</v>
      </c>
      <c r="C36" s="43">
        <f>+MIN($B$36,$B$48,$B$60,$B$72,$B$84)</f>
        <v>58.740203485000002</v>
      </c>
      <c r="D36" s="43">
        <f>+MAX($B$36,$B$48,$B$60,$B$72,$B$84)</f>
        <v>65.684827513000002</v>
      </c>
      <c r="E36" s="17">
        <f t="shared" si="0"/>
        <v>6.9446240279999998</v>
      </c>
      <c r="G36" s="43"/>
      <c r="H36" s="17"/>
    </row>
    <row r="37" spans="1:8" x14ac:dyDescent="0.2">
      <c r="A37" s="1">
        <v>41883</v>
      </c>
      <c r="B37" s="12">
        <v>58.283269672000003</v>
      </c>
      <c r="C37" s="43">
        <f>+MIN($B$37,$B$49,$B$61,$B$73,$B$85)</f>
        <v>58.283269672000003</v>
      </c>
      <c r="D37" s="43">
        <f>+MAX($B$37,$B$49,$B$61,$B$73,$B$85)</f>
        <v>65.863692408999995</v>
      </c>
      <c r="E37" s="17">
        <f t="shared" si="0"/>
        <v>7.5804227369999921</v>
      </c>
      <c r="G37" s="43"/>
      <c r="H37" s="17"/>
    </row>
    <row r="38" spans="1:8" x14ac:dyDescent="0.2">
      <c r="A38" s="1">
        <v>41913</v>
      </c>
      <c r="B38" s="12">
        <v>58.952242042000002</v>
      </c>
      <c r="C38" s="43">
        <f>+MIN($B$38,$B$50,$B$62,$B$74,$B$86)</f>
        <v>58.952242042000002</v>
      </c>
      <c r="D38" s="43">
        <f>+MAX($B$38,$B$50,$B$62,$B$74,$B$86)</f>
        <v>64.816430507999996</v>
      </c>
      <c r="E38" s="17">
        <f t="shared" si="0"/>
        <v>5.8641884659999945</v>
      </c>
      <c r="G38" s="43"/>
      <c r="H38" s="17"/>
    </row>
    <row r="39" spans="1:8" x14ac:dyDescent="0.2">
      <c r="A39" s="1">
        <v>41944</v>
      </c>
      <c r="B39" s="12">
        <v>57.205362563000001</v>
      </c>
      <c r="C39" s="43">
        <f>+MIN($B$39,$B$51,$B$63,$B$75,$B$87)</f>
        <v>57.205362563000001</v>
      </c>
      <c r="D39" s="43">
        <f>+MAX($B$39,$B$51,$B$63,$B$75,$B$87)</f>
        <v>63.122818211999999</v>
      </c>
      <c r="E39" s="17">
        <f t="shared" si="0"/>
        <v>5.9174556489999972</v>
      </c>
      <c r="G39" s="43"/>
      <c r="H39" s="17"/>
    </row>
    <row r="40" spans="1:8" x14ac:dyDescent="0.2">
      <c r="A40" s="1">
        <v>41974</v>
      </c>
      <c r="B40" s="12">
        <v>58.761225418999999</v>
      </c>
      <c r="C40" s="43">
        <f>+MIN($B$40,$B$52,$B$64,$B$76,$B$88)</f>
        <v>58.761225418999999</v>
      </c>
      <c r="D40" s="43">
        <f>+MAX($B$40,$B$52,$B$64,$B$76,$B$88)</f>
        <v>65.345279207999994</v>
      </c>
      <c r="E40" s="17">
        <f t="shared" si="0"/>
        <v>6.584053788999995</v>
      </c>
      <c r="G40" s="43"/>
      <c r="H40" s="17"/>
    </row>
    <row r="41" spans="1:8" x14ac:dyDescent="0.2">
      <c r="A41" s="1">
        <v>42005</v>
      </c>
      <c r="B41" s="12">
        <v>56.855301935999996</v>
      </c>
      <c r="C41" s="43">
        <f>+MIN($B$29,$B$41,$B$53,$B$65,$B$77)</f>
        <v>54.860904013999999</v>
      </c>
      <c r="D41" s="43">
        <f>+MAX($B$29,$B$41,$B$53,$B$65,$B$77)</f>
        <v>65.361052504</v>
      </c>
      <c r="E41" s="17">
        <f t="shared" si="0"/>
        <v>10.500148490000001</v>
      </c>
      <c r="G41" s="43"/>
      <c r="H41" s="17"/>
    </row>
    <row r="42" spans="1:8" x14ac:dyDescent="0.2">
      <c r="A42" s="1">
        <v>42036</v>
      </c>
      <c r="B42" s="12">
        <v>58.724206307000003</v>
      </c>
      <c r="C42" s="43">
        <f>+MIN($B$30,$B$42,$B$54,$B$66,$B$78)</f>
        <v>56.374467115999998</v>
      </c>
      <c r="D42" s="43">
        <f>+MAX($B$30,$B$42,$B$54,$B$66,$B$78)</f>
        <v>64.403809777999996</v>
      </c>
      <c r="E42" s="17">
        <f t="shared" si="0"/>
        <v>8.0293426619999977</v>
      </c>
      <c r="G42" s="43"/>
      <c r="H42" s="17"/>
    </row>
    <row r="43" spans="1:8" x14ac:dyDescent="0.2">
      <c r="A43" s="1">
        <v>42064</v>
      </c>
      <c r="B43" s="12">
        <v>60.460409599000002</v>
      </c>
      <c r="C43" s="43">
        <f>+MIN($B$31,$B$43,$B$55,$B$67,$B$79)</f>
        <v>56.942318589999999</v>
      </c>
      <c r="D43" s="43">
        <f>+MAX($B$31,$B$43,$B$55,$B$67,$B$79)</f>
        <v>65.881694030999995</v>
      </c>
      <c r="E43" s="17">
        <f t="shared" si="0"/>
        <v>8.9393754409999957</v>
      </c>
      <c r="G43" s="43"/>
      <c r="H43" s="17"/>
    </row>
    <row r="44" spans="1:8" x14ac:dyDescent="0.2">
      <c r="A44" s="1">
        <v>42095</v>
      </c>
      <c r="B44" s="12">
        <v>62.710686959999997</v>
      </c>
      <c r="C44" s="43">
        <f>+MIN($B$32,$B$44,$B$56,$B$68,$B$80)</f>
        <v>58.187803219000003</v>
      </c>
      <c r="D44" s="43">
        <f>+MAX($B$32,$B$44,$B$56,$B$68,$B$80)</f>
        <v>66.695731520999999</v>
      </c>
      <c r="E44" s="17">
        <f t="shared" si="0"/>
        <v>8.5079283019999963</v>
      </c>
      <c r="G44" s="43"/>
      <c r="H44" s="17"/>
    </row>
    <row r="45" spans="1:8" x14ac:dyDescent="0.2">
      <c r="A45" s="1">
        <v>42125</v>
      </c>
      <c r="B45" s="12">
        <v>61.645036361000003</v>
      </c>
      <c r="C45" s="43">
        <f>+MIN($B$33,$B$45,$B$57,$B$69,$B$81)</f>
        <v>58.622594876000001</v>
      </c>
      <c r="D45" s="43">
        <f>+MAX($B$33,$B$45,$B$57,$B$69,$B$81)</f>
        <v>65.728703718999995</v>
      </c>
      <c r="E45" s="17">
        <f t="shared" si="0"/>
        <v>7.1061088429999941</v>
      </c>
      <c r="G45" s="43"/>
      <c r="H45" s="17"/>
    </row>
    <row r="46" spans="1:8" x14ac:dyDescent="0.2">
      <c r="A46" s="1">
        <v>42156</v>
      </c>
      <c r="B46" s="12">
        <v>60.625831232000003</v>
      </c>
      <c r="C46" s="43">
        <f>+MIN($B$34,$B$46,$B$58,$B$70,$B$82)</f>
        <v>57.111261403999997</v>
      </c>
      <c r="D46" s="43">
        <f>+MAX($B$34,$B$46,$B$58,$B$70,$B$82)</f>
        <v>65.828024807000006</v>
      </c>
      <c r="E46" s="17">
        <f t="shared" si="0"/>
        <v>8.7167634030000087</v>
      </c>
      <c r="G46" s="43"/>
      <c r="H46" s="17"/>
    </row>
    <row r="47" spans="1:8" x14ac:dyDescent="0.2">
      <c r="A47" s="1">
        <v>42186</v>
      </c>
      <c r="B47" s="12">
        <v>61.096615145000001</v>
      </c>
      <c r="C47" s="43">
        <f>+MIN($B$35,$B$47,$B$59,$B$71,$B$83)</f>
        <v>57.980829251000003</v>
      </c>
      <c r="D47" s="43">
        <f>+MAX($B$35,$B$47,$B$59,$B$71,$B$83)</f>
        <v>64.762106837000005</v>
      </c>
      <c r="E47" s="17">
        <f t="shared" si="0"/>
        <v>6.7812775860000016</v>
      </c>
      <c r="G47" s="43"/>
      <c r="H47" s="17"/>
    </row>
    <row r="48" spans="1:8" x14ac:dyDescent="0.2">
      <c r="A48" s="1">
        <v>42217</v>
      </c>
      <c r="B48" s="12">
        <v>62.629582595999999</v>
      </c>
      <c r="C48" s="43">
        <f>+MIN($B$36,$B$48,$B$60,$B$72,$B$84)</f>
        <v>58.740203485000002</v>
      </c>
      <c r="D48" s="43">
        <f>+MAX($B$36,$B$48,$B$60,$B$72,$B$84)</f>
        <v>65.684827513000002</v>
      </c>
      <c r="E48" s="17">
        <f t="shared" si="0"/>
        <v>6.9446240279999998</v>
      </c>
      <c r="G48" s="43"/>
      <c r="H48" s="17"/>
    </row>
    <row r="49" spans="1:8" x14ac:dyDescent="0.2">
      <c r="A49" s="1">
        <v>42248</v>
      </c>
      <c r="B49" s="12">
        <v>63.354050303999998</v>
      </c>
      <c r="C49" s="43">
        <f>+MIN($B$37,$B$49,$B$61,$B$73,$B$85)</f>
        <v>58.283269672000003</v>
      </c>
      <c r="D49" s="43">
        <f>+MAX($B$37,$B$49,$B$61,$B$73,$B$85)</f>
        <v>65.863692408999995</v>
      </c>
      <c r="E49" s="17">
        <f t="shared" si="0"/>
        <v>7.5804227369999921</v>
      </c>
      <c r="G49" s="43"/>
      <c r="H49" s="17"/>
    </row>
    <row r="50" spans="1:8" x14ac:dyDescent="0.2">
      <c r="A50" s="1">
        <v>42278</v>
      </c>
      <c r="B50" s="12">
        <v>64.200574310999997</v>
      </c>
      <c r="C50" s="43">
        <f>+MIN($B$38,$B$50,$B$62,$B$74,$B$86)</f>
        <v>58.952242042000002</v>
      </c>
      <c r="D50" s="43">
        <f>+MAX($B$38,$B$50,$B$62,$B$74,$B$86)</f>
        <v>64.816430507999996</v>
      </c>
      <c r="E50" s="17">
        <f t="shared" si="0"/>
        <v>5.8641884659999945</v>
      </c>
      <c r="G50" s="43"/>
      <c r="H50" s="17"/>
    </row>
    <row r="51" spans="1:8" x14ac:dyDescent="0.2">
      <c r="A51" s="1">
        <v>42309</v>
      </c>
      <c r="B51" s="12">
        <v>62.360418082999999</v>
      </c>
      <c r="C51" s="43">
        <f>+MIN($B$39,$B$51,$B$63,$B$75,$B$87)</f>
        <v>57.205362563000001</v>
      </c>
      <c r="D51" s="43">
        <f>+MAX($B$39,$B$51,$B$63,$B$75,$B$87)</f>
        <v>63.122818211999999</v>
      </c>
      <c r="E51" s="17">
        <f t="shared" si="0"/>
        <v>5.9174556489999972</v>
      </c>
      <c r="G51" s="43"/>
      <c r="H51" s="17"/>
    </row>
    <row r="52" spans="1:8" x14ac:dyDescent="0.2">
      <c r="A52" s="1">
        <v>42339</v>
      </c>
      <c r="B52" s="12">
        <v>65.345279207999994</v>
      </c>
      <c r="C52" s="43">
        <f>+MIN($B$40,$B$52,$B$64,$B$76,$B$88)</f>
        <v>58.761225418999999</v>
      </c>
      <c r="D52" s="43">
        <f>+MAX($B$40,$B$52,$B$64,$B$76,$B$88)</f>
        <v>65.345279207999994</v>
      </c>
      <c r="E52" s="17">
        <f t="shared" si="0"/>
        <v>6.584053788999995</v>
      </c>
      <c r="G52" s="43"/>
      <c r="H52" s="17"/>
    </row>
    <row r="53" spans="1:8" x14ac:dyDescent="0.2">
      <c r="A53" s="1">
        <v>42370</v>
      </c>
      <c r="B53" s="12">
        <v>63.489907318</v>
      </c>
      <c r="C53" s="43">
        <f>+MIN($B$29,$B$41,$B$53,$B$65,$B$77)</f>
        <v>54.860904013999999</v>
      </c>
      <c r="D53" s="43">
        <f>+MAX($B$29,$B$41,$B$53,$B$65,$B$77)</f>
        <v>65.361052504</v>
      </c>
      <c r="E53" s="17">
        <f t="shared" si="0"/>
        <v>10.500148490000001</v>
      </c>
      <c r="G53" s="43"/>
      <c r="H53" s="17"/>
    </row>
    <row r="54" spans="1:8" x14ac:dyDescent="0.2">
      <c r="A54" s="1">
        <v>42401</v>
      </c>
      <c r="B54" s="12">
        <v>64.403809777999996</v>
      </c>
      <c r="C54" s="43">
        <f>+MIN($B$30,$B$42,$B$54,$B$66,$B$78)</f>
        <v>56.374467115999998</v>
      </c>
      <c r="D54" s="43">
        <f>+MAX($B$30,$B$42,$B$54,$B$66,$B$78)</f>
        <v>64.403809777999996</v>
      </c>
      <c r="E54" s="17">
        <f t="shared" si="0"/>
        <v>8.0293426619999977</v>
      </c>
      <c r="G54" s="43"/>
      <c r="H54" s="17"/>
    </row>
    <row r="55" spans="1:8" x14ac:dyDescent="0.2">
      <c r="A55" s="1">
        <v>42430</v>
      </c>
      <c r="B55" s="12">
        <v>65.513879742</v>
      </c>
      <c r="C55" s="43">
        <f>+MIN($B$31,$B$43,$B$55,$B$67,$B$79)</f>
        <v>56.942318589999999</v>
      </c>
      <c r="D55" s="43">
        <f>+MAX($B$31,$B$43,$B$55,$B$67,$B$79)</f>
        <v>65.881694030999995</v>
      </c>
      <c r="E55" s="17">
        <f t="shared" si="0"/>
        <v>8.9393754409999957</v>
      </c>
      <c r="G55" s="43"/>
      <c r="H55" s="17"/>
    </row>
    <row r="56" spans="1:8" x14ac:dyDescent="0.2">
      <c r="A56" s="1">
        <v>42461</v>
      </c>
      <c r="B56" s="12">
        <v>66.695731520999999</v>
      </c>
      <c r="C56" s="43">
        <f>+MIN($B$32,$B$44,$B$56,$B$68,$B$80)</f>
        <v>58.187803219000003</v>
      </c>
      <c r="D56" s="43">
        <f>+MAX($B$32,$B$44,$B$56,$B$68,$B$80)</f>
        <v>66.695731520999999</v>
      </c>
      <c r="E56" s="17">
        <f t="shared" si="0"/>
        <v>8.5079283019999963</v>
      </c>
      <c r="G56" s="43"/>
      <c r="H56" s="17"/>
    </row>
    <row r="57" spans="1:8" x14ac:dyDescent="0.2">
      <c r="A57" s="1">
        <v>42491</v>
      </c>
      <c r="B57" s="12">
        <v>65.728703718999995</v>
      </c>
      <c r="C57" s="43">
        <f>+MIN($B$33,$B$45,$B$57,$B$69,$B$81)</f>
        <v>58.622594876000001</v>
      </c>
      <c r="D57" s="43">
        <f>+MAX($B$33,$B$45,$B$57,$B$69,$B$81)</f>
        <v>65.728703718999995</v>
      </c>
      <c r="E57" s="17">
        <f t="shared" si="0"/>
        <v>7.1061088429999941</v>
      </c>
      <c r="G57" s="43"/>
      <c r="H57" s="17"/>
    </row>
    <row r="58" spans="1:8" x14ac:dyDescent="0.2">
      <c r="A58" s="1">
        <v>42522</v>
      </c>
      <c r="B58" s="12">
        <v>65.828024807000006</v>
      </c>
      <c r="C58" s="43">
        <f>+MIN($B$34,$B$46,$B$58,$B$70,$B$82)</f>
        <v>57.111261403999997</v>
      </c>
      <c r="D58" s="43">
        <f>+MAX($B$34,$B$46,$B$58,$B$70,$B$82)</f>
        <v>65.828024807000006</v>
      </c>
      <c r="E58" s="17">
        <f t="shared" si="0"/>
        <v>8.7167634030000087</v>
      </c>
      <c r="G58" s="43"/>
      <c r="H58" s="17"/>
    </row>
    <row r="59" spans="1:8" x14ac:dyDescent="0.2">
      <c r="A59" s="1">
        <v>42552</v>
      </c>
      <c r="B59" s="12">
        <v>64.762106837000005</v>
      </c>
      <c r="C59" s="43">
        <f>+MIN($B$35,$B$47,$B$59,$B$71,$B$83)</f>
        <v>57.980829251000003</v>
      </c>
      <c r="D59" s="43">
        <f>+MAX($B$35,$B$47,$B$59,$B$71,$B$83)</f>
        <v>64.762106837000005</v>
      </c>
      <c r="E59" s="17">
        <f t="shared" si="0"/>
        <v>6.7812775860000016</v>
      </c>
      <c r="G59" s="43"/>
      <c r="H59" s="17"/>
    </row>
    <row r="60" spans="1:8" x14ac:dyDescent="0.2">
      <c r="A60" s="1">
        <v>42583</v>
      </c>
      <c r="B60" s="12">
        <v>65.684827513000002</v>
      </c>
      <c r="C60" s="43">
        <f>+MIN($B$36,$B$48,$B$60,$B$72,$B$84)</f>
        <v>58.740203485000002</v>
      </c>
      <c r="D60" s="43">
        <f>+MAX($B$36,$B$48,$B$60,$B$72,$B$84)</f>
        <v>65.684827513000002</v>
      </c>
      <c r="E60" s="17">
        <f t="shared" si="0"/>
        <v>6.9446240279999998</v>
      </c>
      <c r="G60" s="43"/>
      <c r="H60" s="17"/>
    </row>
    <row r="61" spans="1:8" x14ac:dyDescent="0.2">
      <c r="A61" s="1">
        <v>42614</v>
      </c>
      <c r="B61" s="12">
        <v>65.863692408999995</v>
      </c>
      <c r="C61" s="43">
        <f>+MIN($B$37,$B$49,$B$61,$B$73,$B$85)</f>
        <v>58.283269672000003</v>
      </c>
      <c r="D61" s="43">
        <f>+MAX($B$37,$B$49,$B$61,$B$73,$B$85)</f>
        <v>65.863692408999995</v>
      </c>
      <c r="E61" s="17">
        <f t="shared" si="0"/>
        <v>7.5804227369999921</v>
      </c>
      <c r="G61" s="43"/>
      <c r="H61" s="17"/>
    </row>
    <row r="62" spans="1:8" x14ac:dyDescent="0.2">
      <c r="A62" s="1">
        <v>42644</v>
      </c>
      <c r="B62" s="12">
        <v>64.816430507999996</v>
      </c>
      <c r="C62" s="43">
        <f>+MIN($B$38,$B$50,$B$62,$B$74,$B$86)</f>
        <v>58.952242042000002</v>
      </c>
      <c r="D62" s="43">
        <f>+MAX($B$38,$B$50,$B$62,$B$74,$B$86)</f>
        <v>64.816430507999996</v>
      </c>
      <c r="E62" s="17">
        <f t="shared" si="0"/>
        <v>5.8641884659999945</v>
      </c>
      <c r="G62" s="43"/>
      <c r="H62" s="17"/>
    </row>
    <row r="63" spans="1:8" x14ac:dyDescent="0.2">
      <c r="A63" s="1">
        <v>42675</v>
      </c>
      <c r="B63" s="12">
        <v>63.122818211999999</v>
      </c>
      <c r="C63" s="43">
        <f>+MIN($B$39,$B$51,$B$63,$B$75,$B$87)</f>
        <v>57.205362563000001</v>
      </c>
      <c r="D63" s="43">
        <f>+MAX($B$39,$B$51,$B$63,$B$75,$B$87)</f>
        <v>63.122818211999999</v>
      </c>
      <c r="E63" s="17">
        <f t="shared" si="0"/>
        <v>5.9174556489999972</v>
      </c>
      <c r="G63" s="43"/>
      <c r="H63" s="17"/>
    </row>
    <row r="64" spans="1:8" x14ac:dyDescent="0.2">
      <c r="A64" s="1">
        <v>42705</v>
      </c>
      <c r="B64" s="12">
        <v>65.183606022999996</v>
      </c>
      <c r="C64" s="43">
        <f>+MIN($B$40,$B$52,$B$64,$B$76,$B$88)</f>
        <v>58.761225418999999</v>
      </c>
      <c r="D64" s="43">
        <f>+MAX($B$40,$B$52,$B$64,$B$76,$B$88)</f>
        <v>65.345279207999994</v>
      </c>
      <c r="E64" s="17">
        <f t="shared" si="0"/>
        <v>6.584053788999995</v>
      </c>
      <c r="G64" s="43"/>
      <c r="H64" s="17"/>
    </row>
    <row r="65" spans="1:8" x14ac:dyDescent="0.2">
      <c r="A65" s="1">
        <v>42736</v>
      </c>
      <c r="B65" s="12">
        <v>65.361052504</v>
      </c>
      <c r="C65" s="43">
        <f>+MIN($B$29,$B$41,$B$53,$B$65,$B$77)</f>
        <v>54.860904013999999</v>
      </c>
      <c r="D65" s="43">
        <f>+MAX($B$29,$B$41,$B$53,$B$65,$B$77)</f>
        <v>65.361052504</v>
      </c>
      <c r="E65" s="17">
        <f t="shared" si="0"/>
        <v>10.500148490000001</v>
      </c>
      <c r="G65" s="43"/>
      <c r="H65" s="17"/>
    </row>
    <row r="66" spans="1:8" x14ac:dyDescent="0.2">
      <c r="A66" s="1">
        <v>42767</v>
      </c>
      <c r="B66" s="12">
        <v>64.128533536000006</v>
      </c>
      <c r="C66" s="43">
        <f>+MIN($B$30,$B$42,$B$54,$B$66,$B$78)</f>
        <v>56.374467115999998</v>
      </c>
      <c r="D66" s="43">
        <f>+MAX($B$30,$B$42,$B$54,$B$66,$B$78)</f>
        <v>64.403809777999996</v>
      </c>
      <c r="E66" s="17">
        <f t="shared" si="0"/>
        <v>8.0293426619999977</v>
      </c>
      <c r="G66" s="43"/>
      <c r="H66" s="17"/>
    </row>
    <row r="67" spans="1:8" x14ac:dyDescent="0.2">
      <c r="A67" s="1">
        <v>42795</v>
      </c>
      <c r="B67" s="12">
        <v>65.881694030999995</v>
      </c>
      <c r="C67" s="43">
        <f>+MIN($B$31,$B$43,$B$55,$B$67,$B$79)</f>
        <v>56.942318589999999</v>
      </c>
      <c r="D67" s="43">
        <f>+MAX($B$31,$B$43,$B$55,$B$67,$B$79)</f>
        <v>65.881694030999995</v>
      </c>
      <c r="E67" s="17">
        <f t="shared" si="0"/>
        <v>8.9393754409999957</v>
      </c>
      <c r="G67" s="43"/>
      <c r="H67" s="17"/>
    </row>
    <row r="68" spans="1:8" x14ac:dyDescent="0.2">
      <c r="A68" s="1">
        <v>42826</v>
      </c>
      <c r="B68" s="12">
        <v>64.731582863</v>
      </c>
      <c r="C68" s="43">
        <f>+MIN($B$32,$B$44,$B$56,$B$68,$B$80)</f>
        <v>58.187803219000003</v>
      </c>
      <c r="D68" s="43">
        <f>+MAX($B$32,$B$44,$B$56,$B$68,$B$80)</f>
        <v>66.695731520999999</v>
      </c>
      <c r="E68" s="17">
        <f t="shared" si="0"/>
        <v>8.5079283019999963</v>
      </c>
      <c r="G68" s="43"/>
      <c r="H68" s="17"/>
    </row>
    <row r="69" spans="1:8" x14ac:dyDescent="0.2">
      <c r="A69" s="1">
        <v>42856</v>
      </c>
      <c r="B69" s="12">
        <v>63.476323043999997</v>
      </c>
      <c r="C69" s="43">
        <f>+MIN($B$33,$B$45,$B$57,$B$69,$B$81)</f>
        <v>58.622594876000001</v>
      </c>
      <c r="D69" s="43">
        <f>+MAX($B$33,$B$45,$B$57,$B$69,$B$81)</f>
        <v>65.728703718999995</v>
      </c>
      <c r="E69" s="17">
        <f t="shared" si="0"/>
        <v>7.1061088429999941</v>
      </c>
      <c r="G69" s="43"/>
      <c r="H69" s="17"/>
    </row>
    <row r="70" spans="1:8" x14ac:dyDescent="0.2">
      <c r="A70" s="1">
        <v>42887</v>
      </c>
      <c r="B70" s="12">
        <v>63.367093679</v>
      </c>
      <c r="C70" s="43">
        <f>+MIN($B$34,$B$46,$B$58,$B$70,$B$82)</f>
        <v>57.111261403999997</v>
      </c>
      <c r="D70" s="43">
        <f>+MAX($B$34,$B$46,$B$58,$B$70,$B$82)</f>
        <v>65.828024807000006</v>
      </c>
      <c r="E70" s="17">
        <f t="shared" si="0"/>
        <v>8.7167634030000087</v>
      </c>
      <c r="G70" s="43"/>
      <c r="H70" s="17"/>
    </row>
    <row r="71" spans="1:8" x14ac:dyDescent="0.2">
      <c r="A71" s="1">
        <v>42917</v>
      </c>
      <c r="B71" s="12">
        <v>63.169240447</v>
      </c>
      <c r="C71" s="43">
        <f>+MIN($B$35,$B$47,$B$59,$B$71,$B$83)</f>
        <v>57.980829251000003</v>
      </c>
      <c r="D71" s="43">
        <f>+MAX($B$35,$B$47,$B$59,$B$71,$B$83)</f>
        <v>64.762106837000005</v>
      </c>
      <c r="E71" s="17">
        <f t="shared" si="0"/>
        <v>6.7812775860000016</v>
      </c>
      <c r="G71" s="43"/>
      <c r="H71" s="17"/>
    </row>
    <row r="72" spans="1:8" x14ac:dyDescent="0.2">
      <c r="A72" s="1">
        <v>42948</v>
      </c>
      <c r="B72" s="12">
        <v>63.277452871000001</v>
      </c>
      <c r="C72" s="43">
        <f>+MIN($B$36,$B$48,$B$60,$B$72,$B$84)</f>
        <v>58.740203485000002</v>
      </c>
      <c r="D72" s="43">
        <f>+MAX($B$36,$B$48,$B$60,$B$72,$B$84)</f>
        <v>65.684827513000002</v>
      </c>
      <c r="E72" s="17">
        <f t="shared" si="0"/>
        <v>6.9446240279999998</v>
      </c>
      <c r="G72" s="43"/>
      <c r="H72" s="17"/>
    </row>
    <row r="73" spans="1:8" x14ac:dyDescent="0.2">
      <c r="A73" s="1">
        <v>42979</v>
      </c>
      <c r="B73" s="12">
        <v>62.721617277</v>
      </c>
      <c r="C73" s="43">
        <f>+MIN($B$37,$B$49,$B$61,$B$73,$B$85)</f>
        <v>58.283269672000003</v>
      </c>
      <c r="D73" s="43">
        <f>+MAX($B$37,$B$49,$B$61,$B$73,$B$85)</f>
        <v>65.863692408999995</v>
      </c>
      <c r="E73" s="17">
        <f t="shared" si="0"/>
        <v>7.5804227369999921</v>
      </c>
      <c r="G73" s="43"/>
      <c r="H73" s="17"/>
    </row>
    <row r="74" spans="1:8" x14ac:dyDescent="0.2">
      <c r="A74" s="1">
        <v>43009</v>
      </c>
      <c r="B74" s="12">
        <v>60.285749795999998</v>
      </c>
      <c r="C74" s="43">
        <f>+MIN($B$38,$B$50,$B$62,$B$74,$B$86)</f>
        <v>58.952242042000002</v>
      </c>
      <c r="D74" s="43">
        <f>+MAX($B$38,$B$50,$B$62,$B$74,$B$86)</f>
        <v>64.816430507999996</v>
      </c>
      <c r="E74" s="17">
        <f t="shared" si="0"/>
        <v>5.8641884659999945</v>
      </c>
      <c r="G74" s="43"/>
      <c r="H74" s="17"/>
    </row>
    <row r="75" spans="1:8" x14ac:dyDescent="0.2">
      <c r="A75" s="1">
        <v>43040</v>
      </c>
      <c r="B75" s="12">
        <v>59.975166575000003</v>
      </c>
      <c r="C75" s="43">
        <f>+MIN($B$39,$B$51,$B$63,$B$75,$B$87)</f>
        <v>57.205362563000001</v>
      </c>
      <c r="D75" s="43">
        <f>+MAX($B$39,$B$51,$B$63,$B$75,$B$87)</f>
        <v>63.122818211999999</v>
      </c>
      <c r="E75" s="17">
        <f t="shared" si="0"/>
        <v>5.9174556489999972</v>
      </c>
      <c r="G75" s="43"/>
      <c r="H75" s="17"/>
    </row>
    <row r="76" spans="1:8" x14ac:dyDescent="0.2">
      <c r="A76" s="1">
        <v>43070</v>
      </c>
      <c r="B76" s="12">
        <v>60.276025578000002</v>
      </c>
      <c r="C76" s="43">
        <f>+MIN($B$40,$B$52,$B$64,$B$76,$B$88)</f>
        <v>58.761225418999999</v>
      </c>
      <c r="D76" s="43">
        <f>+MAX($B$40,$B$52,$B$64,$B$76,$B$88)</f>
        <v>65.345279207999994</v>
      </c>
      <c r="E76" s="17">
        <f t="shared" si="0"/>
        <v>6.584053788999995</v>
      </c>
      <c r="G76" s="43"/>
      <c r="H76" s="17"/>
    </row>
    <row r="77" spans="1:8" x14ac:dyDescent="0.2">
      <c r="A77" s="1">
        <v>43101</v>
      </c>
      <c r="B77" s="12">
        <v>59.711935494000002</v>
      </c>
      <c r="C77" s="43">
        <f>+MIN($B$29,$B$41,$B$53,$B$65,$B$77)</f>
        <v>54.860904013999999</v>
      </c>
      <c r="D77" s="43">
        <f>+MAX($B$29,$B$41,$B$53,$B$65,$B$77)</f>
        <v>65.361052504</v>
      </c>
      <c r="E77" s="17">
        <f t="shared" si="0"/>
        <v>10.500148490000001</v>
      </c>
      <c r="G77" s="43"/>
      <c r="H77" s="17"/>
    </row>
    <row r="78" spans="1:8" x14ac:dyDescent="0.2">
      <c r="A78" s="1">
        <v>43132</v>
      </c>
      <c r="B78" s="12">
        <v>59.346294852</v>
      </c>
      <c r="C78" s="43">
        <f>+MIN($B$30,$B$42,$B$54,$B$66,$B$78)</f>
        <v>56.374467115999998</v>
      </c>
      <c r="D78" s="43">
        <f>+MAX($B$30,$B$42,$B$54,$B$66,$B$78)</f>
        <v>64.403809777999996</v>
      </c>
      <c r="E78" s="17">
        <f t="shared" si="0"/>
        <v>8.0293426619999977</v>
      </c>
      <c r="G78" s="43"/>
      <c r="H78" s="17"/>
    </row>
    <row r="79" spans="1:8" x14ac:dyDescent="0.2">
      <c r="A79" s="1">
        <v>43160</v>
      </c>
      <c r="B79" s="12">
        <v>60.061662204999998</v>
      </c>
      <c r="C79" s="43">
        <f>+MIN($B$31,$B$43,$B$55,$B$67,$B$79)</f>
        <v>56.942318589999999</v>
      </c>
      <c r="D79" s="43">
        <f>+MAX($B$31,$B$43,$B$55,$B$67,$B$79)</f>
        <v>65.881694030999995</v>
      </c>
      <c r="E79" s="17">
        <f t="shared" si="0"/>
        <v>8.9393754409999957</v>
      </c>
      <c r="G79" s="43"/>
      <c r="H79" s="17"/>
    </row>
    <row r="80" spans="1:8" x14ac:dyDescent="0.2">
      <c r="A80" s="1">
        <v>43191</v>
      </c>
      <c r="B80" s="12">
        <v>60.079384103000002</v>
      </c>
      <c r="C80" s="43">
        <f>+MIN($B$32,$B$44,$B$56,$B$68,$B$80)</f>
        <v>58.187803219000003</v>
      </c>
      <c r="D80" s="43">
        <f>+MAX($B$32,$B$44,$B$56,$B$68,$B$80)</f>
        <v>66.695731520999999</v>
      </c>
      <c r="E80" s="17">
        <f t="shared" si="0"/>
        <v>8.5079283019999963</v>
      </c>
      <c r="G80" s="43"/>
      <c r="H80" s="17"/>
    </row>
    <row r="81" spans="1:8" x14ac:dyDescent="0.2">
      <c r="A81" s="1">
        <v>43221</v>
      </c>
      <c r="B81" s="12">
        <v>59.303801348</v>
      </c>
      <c r="C81" s="43">
        <f>+MIN($B$33,$B$45,$B$57,$B$69,$B$81)</f>
        <v>58.622594876000001</v>
      </c>
      <c r="D81" s="43">
        <f>+MAX($B$33,$B$45,$B$57,$B$69,$B$81)</f>
        <v>65.728703718999995</v>
      </c>
      <c r="E81" s="17">
        <f t="shared" si="0"/>
        <v>7.1061088429999941</v>
      </c>
      <c r="G81" s="43"/>
      <c r="H81" s="17"/>
    </row>
    <row r="82" spans="1:8" x14ac:dyDescent="0.2">
      <c r="A82" s="1">
        <v>43252</v>
      </c>
      <c r="B82" s="12">
        <v>58.297734085000002</v>
      </c>
      <c r="C82" s="43">
        <f>+MIN($B$34,$B$46,$B$58,$B$70,$B$82)</f>
        <v>57.111261403999997</v>
      </c>
      <c r="D82" s="43">
        <f>+MAX($B$34,$B$46,$B$58,$B$70,$B$82)</f>
        <v>65.828024807000006</v>
      </c>
      <c r="E82" s="17">
        <f t="shared" si="0"/>
        <v>8.7167634030000087</v>
      </c>
      <c r="G82" s="43"/>
      <c r="H82" s="17"/>
    </row>
    <row r="83" spans="1:8" x14ac:dyDescent="0.2">
      <c r="A83" s="1">
        <v>43282</v>
      </c>
      <c r="B83" s="12">
        <v>57.980829251000003</v>
      </c>
      <c r="C83" s="43">
        <f>+MIN($B$35,$B$47,$B$59,$B$71,$B$83)</f>
        <v>57.980829251000003</v>
      </c>
      <c r="D83" s="43">
        <f>+MAX($B$35,$B$47,$B$59,$B$71,$B$83)</f>
        <v>64.762106837000005</v>
      </c>
      <c r="E83" s="17">
        <f t="shared" si="0"/>
        <v>6.7812775860000016</v>
      </c>
      <c r="G83" s="43"/>
      <c r="H83" s="17"/>
    </row>
    <row r="84" spans="1:8" x14ac:dyDescent="0.2">
      <c r="A84" s="1">
        <v>43313</v>
      </c>
      <c r="B84" s="12">
        <v>60.653250303999997</v>
      </c>
      <c r="C84" s="43">
        <f>+MIN($B$36,$B$48,$B$60,$B$72,$B$84)</f>
        <v>58.740203485000002</v>
      </c>
      <c r="D84" s="43">
        <f>+MAX($B$36,$B$48,$B$60,$B$72,$B$84)</f>
        <v>65.684827513000002</v>
      </c>
      <c r="E84" s="17">
        <f t="shared" si="0"/>
        <v>6.9446240279999998</v>
      </c>
      <c r="G84" s="43"/>
      <c r="H84" s="17"/>
    </row>
    <row r="85" spans="1:8" x14ac:dyDescent="0.2">
      <c r="A85" s="1">
        <v>43344</v>
      </c>
      <c r="B85" s="12">
        <v>59.662374216000003</v>
      </c>
      <c r="C85" s="43">
        <f>+MIN($B$37,$B$49,$B$61,$B$73,$B$85)</f>
        <v>58.283269672000003</v>
      </c>
      <c r="D85" s="43">
        <f>+MAX($B$37,$B$49,$B$61,$B$73,$B$85)</f>
        <v>65.863692408999995</v>
      </c>
      <c r="E85" s="17">
        <f t="shared" si="0"/>
        <v>7.5804227369999921</v>
      </c>
      <c r="G85" s="43"/>
      <c r="H85" s="17"/>
    </row>
    <row r="86" spans="1:8" x14ac:dyDescent="0.2">
      <c r="A86" s="1">
        <v>43374</v>
      </c>
      <c r="B86" s="12">
        <v>59.615778405</v>
      </c>
      <c r="C86" s="43">
        <f>+MIN($B$38,$B$50,$B$62,$B$74,$B$86)</f>
        <v>58.952242042000002</v>
      </c>
      <c r="D86" s="43">
        <f>+MAX($B$38,$B$50,$B$62,$B$74,$B$86)</f>
        <v>64.816430507999996</v>
      </c>
      <c r="E86" s="17">
        <f t="shared" si="0"/>
        <v>5.8641884659999945</v>
      </c>
      <c r="G86" s="43"/>
      <c r="H86" s="17"/>
    </row>
    <row r="87" spans="1:8" x14ac:dyDescent="0.2">
      <c r="A87" s="1">
        <v>43405</v>
      </c>
      <c r="B87" s="12">
        <v>60.856732313999998</v>
      </c>
      <c r="C87" s="43">
        <f>+MIN($B$39,$B$51,$B$63,$B$75,$B$87)</f>
        <v>57.205362563000001</v>
      </c>
      <c r="D87" s="43">
        <f>+MAX($B$39,$B$51,$B$63,$B$75,$B$87)</f>
        <v>63.122818211999999</v>
      </c>
      <c r="E87" s="17">
        <f t="shared" si="0"/>
        <v>5.9174556489999972</v>
      </c>
      <c r="G87" s="43"/>
      <c r="H87" s="17"/>
    </row>
    <row r="88" spans="1:8" x14ac:dyDescent="0.2">
      <c r="A88" s="1">
        <v>43435</v>
      </c>
      <c r="B88" s="12">
        <v>60.542471202999998</v>
      </c>
      <c r="C88" s="43">
        <f>+MIN($B$40,$B$52,$B$64,$B$76,$B$88)</f>
        <v>58.761225418999999</v>
      </c>
      <c r="D88" s="43">
        <f>+MAX($B$40,$B$52,$B$64,$B$76,$B$88)</f>
        <v>65.345279207999994</v>
      </c>
      <c r="E88" s="17">
        <f t="shared" si="0"/>
        <v>6.584053788999995</v>
      </c>
      <c r="G88" s="43"/>
      <c r="H88" s="17"/>
    </row>
    <row r="89" spans="1:8" x14ac:dyDescent="0.2">
      <c r="A89" s="1">
        <v>43466</v>
      </c>
      <c r="B89" s="12">
        <v>60.075411201999998</v>
      </c>
      <c r="C89" s="43">
        <f>+MIN($B$29,$B$41,$B$53,$B$65,$B$77)</f>
        <v>54.860904013999999</v>
      </c>
      <c r="D89" s="43">
        <f>+MAX($B$29,$B$41,$B$53,$B$65,$B$77)</f>
        <v>65.361052504</v>
      </c>
      <c r="E89" s="17">
        <f t="shared" si="0"/>
        <v>10.500148490000001</v>
      </c>
      <c r="G89" s="43"/>
      <c r="H89" s="17"/>
    </row>
    <row r="90" spans="1:8" x14ac:dyDescent="0.2">
      <c r="A90" s="1">
        <v>43497</v>
      </c>
      <c r="B90" s="12">
        <v>61.644707875999998</v>
      </c>
      <c r="C90" s="43">
        <f>+MIN($B$30,$B$42,$B$54,$B$66,$B$78)</f>
        <v>56.374467115999998</v>
      </c>
      <c r="D90" s="43">
        <f>+MAX($B$30,$B$42,$B$54,$B$66,$B$78)</f>
        <v>64.403809777999996</v>
      </c>
      <c r="E90" s="17">
        <f t="shared" si="0"/>
        <v>8.0293426619999977</v>
      </c>
      <c r="G90" s="43"/>
      <c r="H90" s="17"/>
    </row>
    <row r="91" spans="1:8" x14ac:dyDescent="0.2">
      <c r="A91" s="1">
        <v>43525</v>
      </c>
      <c r="B91" s="12">
        <v>60.816220747999999</v>
      </c>
      <c r="C91" s="43">
        <f>+MIN($B$31,$B$43,$B$55,$B$67,$B$79)</f>
        <v>56.942318589999999</v>
      </c>
      <c r="D91" s="43">
        <f>+MAX($B$31,$B$43,$B$55,$B$67,$B$79)</f>
        <v>65.881694030999995</v>
      </c>
      <c r="E91" s="17">
        <f t="shared" si="0"/>
        <v>8.9393754409999957</v>
      </c>
      <c r="G91" s="43"/>
      <c r="H91" s="17"/>
    </row>
    <row r="92" spans="1:8" x14ac:dyDescent="0.2">
      <c r="A92" s="1">
        <v>43556</v>
      </c>
      <c r="B92" s="12">
        <v>62.270369095</v>
      </c>
      <c r="C92" s="43">
        <f>+MIN($B$32,$B$44,$B$56,$B$68,$B$80)</f>
        <v>58.187803219000003</v>
      </c>
      <c r="D92" s="43">
        <f>+MAX($B$32,$B$44,$B$56,$B$68,$B$80)</f>
        <v>66.695731520999999</v>
      </c>
      <c r="E92" s="17">
        <f t="shared" si="0"/>
        <v>8.5079283019999963</v>
      </c>
      <c r="G92" s="43"/>
      <c r="H92" s="17"/>
    </row>
    <row r="93" spans="1:8" x14ac:dyDescent="0.2">
      <c r="A93" s="1">
        <v>43586</v>
      </c>
      <c r="B93" s="12">
        <v>61.702256359000003</v>
      </c>
      <c r="C93" s="43">
        <f>+MIN($B$33,$B$45,$B$57,$B$69,$B$81)</f>
        <v>58.622594876000001</v>
      </c>
      <c r="D93" s="43">
        <f>+MAX($B$33,$B$45,$B$57,$B$69,$B$81)</f>
        <v>65.728703718999995</v>
      </c>
      <c r="E93" s="17">
        <f t="shared" ref="E93:E112" si="1">D93-C93</f>
        <v>7.1061088429999941</v>
      </c>
      <c r="G93" s="43"/>
      <c r="H93" s="17"/>
    </row>
    <row r="94" spans="1:8" x14ac:dyDescent="0.2">
      <c r="A94" s="1">
        <v>43617</v>
      </c>
      <c r="B94" s="12">
        <v>60.975747028999997</v>
      </c>
      <c r="C94" s="43">
        <f>+MIN($B$34,$B$46,$B$58,$B$70,$B$82)</f>
        <v>57.111261403999997</v>
      </c>
      <c r="D94" s="43">
        <f>+MAX($B$34,$B$46,$B$58,$B$70,$B$82)</f>
        <v>65.828024807000006</v>
      </c>
      <c r="E94" s="17">
        <f t="shared" si="1"/>
        <v>8.7167634030000087</v>
      </c>
      <c r="G94" s="43"/>
      <c r="H94" s="17"/>
    </row>
    <row r="95" spans="1:8" x14ac:dyDescent="0.2">
      <c r="A95" s="1">
        <v>43647</v>
      </c>
      <c r="B95" s="12">
        <v>60.788850799000002</v>
      </c>
      <c r="C95" s="43">
        <f>+MIN($B$35,$B$47,$B$59,$B$71,$B$83)</f>
        <v>57.980829251000003</v>
      </c>
      <c r="D95" s="43">
        <f>+MAX($B$35,$B$47,$B$59,$B$71,$B$83)</f>
        <v>64.762106837000005</v>
      </c>
      <c r="E95" s="17">
        <f t="shared" si="1"/>
        <v>6.7812775860000016</v>
      </c>
      <c r="G95" s="43"/>
      <c r="H95" s="17"/>
    </row>
    <row r="96" spans="1:8" x14ac:dyDescent="0.2">
      <c r="A96" s="1">
        <v>43678</v>
      </c>
      <c r="B96" s="12">
        <v>60.818986633999998</v>
      </c>
      <c r="C96" s="43">
        <f>+MIN($B$36,$B$48,$B$60,$B$72,$B$84)</f>
        <v>58.740203485000002</v>
      </c>
      <c r="D96" s="43">
        <f>+MAX($B$36,$B$48,$B$60,$B$72,$B$84)</f>
        <v>65.684827513000002</v>
      </c>
      <c r="E96" s="17">
        <f t="shared" si="1"/>
        <v>6.9446240279999998</v>
      </c>
      <c r="G96" s="43"/>
      <c r="H96" s="17"/>
    </row>
    <row r="97" spans="1:8" x14ac:dyDescent="0.2">
      <c r="A97" s="1">
        <v>43709</v>
      </c>
      <c r="B97" s="12">
        <v>60.496625801</v>
      </c>
      <c r="C97" s="43">
        <f>+MIN($B$37,$B$49,$B$61,$B$73,$B$85)</f>
        <v>58.283269672000003</v>
      </c>
      <c r="D97" s="43">
        <f>+MAX($B$37,$B$49,$B$61,$B$73,$B$85)</f>
        <v>65.863692408999995</v>
      </c>
      <c r="E97" s="17">
        <f t="shared" si="1"/>
        <v>7.5804227369999921</v>
      </c>
      <c r="G97" s="43"/>
      <c r="H97" s="17"/>
    </row>
    <row r="98" spans="1:8" x14ac:dyDescent="0.2">
      <c r="A98" s="1">
        <v>43739</v>
      </c>
      <c r="B98" s="12">
        <v>60.534688045000003</v>
      </c>
      <c r="C98" s="43">
        <f>+MIN($B$38,$B$50,$B$62,$B$74,$B$86)</f>
        <v>58.952242042000002</v>
      </c>
      <c r="D98" s="43">
        <f>+MAX($B$38,$B$50,$B$62,$B$74,$B$86)</f>
        <v>64.816430507999996</v>
      </c>
      <c r="E98" s="17">
        <f t="shared" si="1"/>
        <v>5.8641884659999945</v>
      </c>
      <c r="G98" s="43"/>
      <c r="H98" s="17"/>
    </row>
    <row r="99" spans="1:8" x14ac:dyDescent="0.2">
      <c r="A99" s="1">
        <v>43770</v>
      </c>
      <c r="B99" s="12">
        <v>59.901405441999998</v>
      </c>
      <c r="C99" s="43">
        <f>+MIN($B$39,$B$51,$B$63,$B$75,$B$87)</f>
        <v>57.205362563000001</v>
      </c>
      <c r="D99" s="43">
        <f>+MAX($B$39,$B$51,$B$63,$B$75,$B$87)</f>
        <v>63.122818211999999</v>
      </c>
      <c r="E99" s="17">
        <f t="shared" si="1"/>
        <v>5.9174556489999972</v>
      </c>
      <c r="G99" s="43"/>
      <c r="H99" s="17"/>
    </row>
    <row r="100" spans="1:8" x14ac:dyDescent="0.2">
      <c r="A100" s="1">
        <v>43800</v>
      </c>
      <c r="B100" s="12">
        <v>61.355368620999997</v>
      </c>
      <c r="C100" s="43">
        <f>+MIN($B$40,$B$52,$B$64,$B$76,$B$88)</f>
        <v>58.761225418999999</v>
      </c>
      <c r="D100" s="43">
        <f>+MAX($B$40,$B$52,$B$64,$B$76,$B$88)</f>
        <v>65.345279207999994</v>
      </c>
      <c r="E100" s="17">
        <f t="shared" si="1"/>
        <v>6.584053788999995</v>
      </c>
      <c r="G100" s="43"/>
      <c r="H100" s="17"/>
    </row>
    <row r="101" spans="1:8" x14ac:dyDescent="0.2">
      <c r="A101" s="1">
        <v>43831</v>
      </c>
      <c r="B101" s="12">
        <v>60.092626422000002</v>
      </c>
      <c r="C101" s="43">
        <f>+MIN($B$29,$B$41,$B$53,$B$65,$B$77)</f>
        <v>54.860904013999999</v>
      </c>
      <c r="D101" s="17">
        <f>+MAX($B$29,$B$41,$B$53,$B$65,$B$77)</f>
        <v>65.361052504</v>
      </c>
      <c r="E101" s="17">
        <f t="shared" si="1"/>
        <v>10.500148490000001</v>
      </c>
      <c r="G101" s="43"/>
      <c r="H101" s="17"/>
    </row>
    <row r="102" spans="1:8" x14ac:dyDescent="0.2">
      <c r="A102" s="1">
        <v>43862</v>
      </c>
      <c r="B102" s="12">
        <v>60.777146154999997</v>
      </c>
      <c r="C102" s="43">
        <f>+MIN($B$30,$B$42,$B$54,$B$66,$B$78)</f>
        <v>56.374467115999998</v>
      </c>
      <c r="D102" s="17">
        <f>+MAX($B$30,$B$42,$B$54,$B$66,$B$78)</f>
        <v>64.403809777999996</v>
      </c>
      <c r="E102" s="17">
        <f t="shared" si="1"/>
        <v>8.0293426619999977</v>
      </c>
      <c r="G102" s="43"/>
      <c r="H102" s="17"/>
    </row>
    <row r="103" spans="1:8" x14ac:dyDescent="0.2">
      <c r="A103" s="1">
        <v>43891</v>
      </c>
      <c r="B103" s="12">
        <v>61.791901494000001</v>
      </c>
      <c r="C103" s="43">
        <f>+MIN($B$31,$B$43,$B$55,$B$67,$B$79)</f>
        <v>56.942318589999999</v>
      </c>
      <c r="D103" s="17">
        <f>+MAX($B$31,$B$43,$B$55,$B$67,$B$79)</f>
        <v>65.881694030999995</v>
      </c>
      <c r="E103" s="17">
        <f t="shared" si="1"/>
        <v>8.9393754409999957</v>
      </c>
      <c r="G103" s="43"/>
      <c r="H103" s="17"/>
    </row>
    <row r="104" spans="1:8" x14ac:dyDescent="0.2">
      <c r="A104" s="1">
        <v>43922</v>
      </c>
      <c r="B104" s="12">
        <v>62.457805432000001</v>
      </c>
      <c r="C104" s="43">
        <f>+MIN($B$32,$B$44,$B$56,$B$68,$B$80)</f>
        <v>58.187803219000003</v>
      </c>
      <c r="D104" s="17">
        <f>+MAX($B$32,$B$44,$B$56,$B$68,$B$80)</f>
        <v>66.695731520999999</v>
      </c>
      <c r="E104" s="17">
        <f t="shared" si="1"/>
        <v>8.5079283019999963</v>
      </c>
      <c r="G104" s="43"/>
      <c r="H104" s="17"/>
    </row>
    <row r="105" spans="1:8" x14ac:dyDescent="0.2">
      <c r="A105" s="1">
        <v>43952</v>
      </c>
      <c r="B105" s="12">
        <v>61.650373363</v>
      </c>
      <c r="C105" s="43">
        <f>+MIN($B$33,$B$45,$B$57,$B$69,$B$81)</f>
        <v>58.622594876000001</v>
      </c>
      <c r="D105" s="17">
        <f>+MAX($B$33,$B$45,$B$57,$B$69,$B$81)</f>
        <v>65.728703718999995</v>
      </c>
      <c r="E105" s="17">
        <f t="shared" si="1"/>
        <v>7.1061088429999941</v>
      </c>
      <c r="G105" s="43"/>
      <c r="H105" s="17"/>
    </row>
    <row r="106" spans="1:8" x14ac:dyDescent="0.2">
      <c r="A106" s="1">
        <v>43983</v>
      </c>
      <c r="B106" s="12">
        <v>61.294134704000001</v>
      </c>
      <c r="C106" s="43">
        <f>+MIN($B$34,$B$46,$B$58,$B$70,$B$82)</f>
        <v>57.111261403999997</v>
      </c>
      <c r="D106" s="17">
        <f>+MAX($B$34,$B$46,$B$58,$B$70,$B$82)</f>
        <v>65.828024807000006</v>
      </c>
      <c r="E106" s="17">
        <f t="shared" si="1"/>
        <v>8.7167634030000087</v>
      </c>
      <c r="G106" s="43"/>
      <c r="H106" s="17"/>
    </row>
    <row r="107" spans="1:8" x14ac:dyDescent="0.2">
      <c r="A107" s="1">
        <v>44013</v>
      </c>
      <c r="B107" s="12">
        <v>61.063122020000002</v>
      </c>
      <c r="C107" s="43">
        <f>+MIN($B$35,$B$47,$B$59,$B$71,$B$83)</f>
        <v>57.980829251000003</v>
      </c>
      <c r="D107" s="17">
        <f>+MAX($B$35,$B$47,$B$59,$B$71,$B$83)</f>
        <v>64.762106837000005</v>
      </c>
      <c r="E107" s="17">
        <f t="shared" si="1"/>
        <v>6.7812775860000016</v>
      </c>
      <c r="G107" s="43"/>
      <c r="H107" s="17"/>
    </row>
    <row r="108" spans="1:8" x14ac:dyDescent="0.2">
      <c r="A108" s="1">
        <v>44044</v>
      </c>
      <c r="B108" s="12">
        <v>61.619048438999997</v>
      </c>
      <c r="C108" s="43">
        <f>+MIN($B$36,$B$48,$B$60,$B$72,$B$84)</f>
        <v>58.740203485000002</v>
      </c>
      <c r="D108" s="17">
        <f>+MAX($B$36,$B$48,$B$60,$B$72,$B$84)</f>
        <v>65.684827513000002</v>
      </c>
      <c r="E108" s="17">
        <f t="shared" si="1"/>
        <v>6.9446240279999998</v>
      </c>
      <c r="G108" s="43"/>
      <c r="H108" s="17"/>
    </row>
    <row r="109" spans="1:8" x14ac:dyDescent="0.2">
      <c r="A109" s="1">
        <v>44075</v>
      </c>
      <c r="B109" s="12">
        <v>61.643880979999999</v>
      </c>
      <c r="C109" s="43">
        <f>+MIN($B$37,$B$49,$B$61,$B$73,$B$85)</f>
        <v>58.283269672000003</v>
      </c>
      <c r="D109" s="17">
        <f>+MAX($B$37,$B$49,$B$61,$B$73,$B$85)</f>
        <v>65.863692408999995</v>
      </c>
      <c r="E109" s="17">
        <f t="shared" si="1"/>
        <v>7.5804227369999921</v>
      </c>
      <c r="G109" s="43"/>
      <c r="H109" s="17"/>
    </row>
    <row r="110" spans="1:8" x14ac:dyDescent="0.2">
      <c r="A110" s="1">
        <v>44105</v>
      </c>
      <c r="B110" s="12">
        <v>61.818154872000001</v>
      </c>
      <c r="C110" s="43">
        <f>+MIN($B$38,$B$50,$B$62,$B$74,$B$86)</f>
        <v>58.952242042000002</v>
      </c>
      <c r="D110" s="17">
        <f>+MAX($B$38,$B$50,$B$62,$B$74,$B$86)</f>
        <v>64.816430507999996</v>
      </c>
      <c r="E110" s="17">
        <f t="shared" si="1"/>
        <v>5.8641884659999945</v>
      </c>
      <c r="G110" s="43"/>
      <c r="H110" s="17"/>
    </row>
    <row r="111" spans="1:8" x14ac:dyDescent="0.2">
      <c r="A111" s="1">
        <v>44136</v>
      </c>
      <c r="B111" s="12">
        <v>61.142647451999999</v>
      </c>
      <c r="C111" s="43">
        <f>+MIN($B$39,$B$51,$B$63,$B$75,$B$87)</f>
        <v>57.205362563000001</v>
      </c>
      <c r="D111" s="17">
        <f>+MAX($B$39,$B$51,$B$63,$B$75,$B$87)</f>
        <v>63.122818211999999</v>
      </c>
      <c r="E111" s="17">
        <f t="shared" si="1"/>
        <v>5.9174556489999972</v>
      </c>
      <c r="G111" s="43"/>
      <c r="H111" s="17"/>
    </row>
    <row r="112" spans="1:8" x14ac:dyDescent="0.2">
      <c r="A112" s="65">
        <v>44166</v>
      </c>
      <c r="B112" s="71">
        <v>62.596610630999997</v>
      </c>
      <c r="C112" s="70">
        <f>+MIN($B$40,$B$52,$B$64,$B$76,$B$88)</f>
        <v>58.761225418999999</v>
      </c>
      <c r="D112" s="69">
        <f>+MAX($B$40,$B$52,$B$64,$B$76,$B$88)</f>
        <v>65.345279207999994</v>
      </c>
      <c r="E112" s="69">
        <f t="shared" si="1"/>
        <v>6.584053788999995</v>
      </c>
      <c r="G112" s="43"/>
      <c r="H112" s="17"/>
    </row>
    <row r="113" spans="1:2" x14ac:dyDescent="0.2">
      <c r="A113" s="367" t="s">
        <v>552</v>
      </c>
    </row>
    <row r="114" spans="1:2" x14ac:dyDescent="0.2">
      <c r="A114" s="32" t="s">
        <v>584</v>
      </c>
    </row>
    <row r="115" spans="1:2" x14ac:dyDescent="0.2">
      <c r="A115" s="380" t="s">
        <v>585</v>
      </c>
    </row>
    <row r="116" spans="1:2" x14ac:dyDescent="0.2">
      <c r="A116" s="4"/>
      <c r="B116" s="75" t="s">
        <v>360</v>
      </c>
    </row>
    <row r="117" spans="1:2" x14ac:dyDescent="0.2">
      <c r="A117" s="400">
        <v>69</v>
      </c>
      <c r="B117">
        <v>0</v>
      </c>
    </row>
    <row r="118" spans="1:2" x14ac:dyDescent="0.2">
      <c r="A118" s="17">
        <v>69</v>
      </c>
      <c r="B118">
        <v>1</v>
      </c>
    </row>
  </sheetData>
  <mergeCells count="2">
    <mergeCell ref="C27:E27"/>
    <mergeCell ref="B25:E26"/>
  </mergeCells>
  <phoneticPr fontId="0" type="noConversion"/>
  <hyperlinks>
    <hyperlink ref="A3" location="Contents!A1" display="Return to Contents"/>
  </hyperlinks>
  <pageMargins left="0.75" right="0.75" top="1" bottom="1" header="0.5" footer="0.5"/>
  <pageSetup scale="33" orientation="landscape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2:AB130"/>
  <sheetViews>
    <sheetView workbookViewId="0"/>
  </sheetViews>
  <sheetFormatPr defaultRowHeight="15" x14ac:dyDescent="0.25"/>
  <cols>
    <col min="1" max="1" width="9.140625" style="131"/>
    <col min="2" max="2" width="26.140625" style="131" customWidth="1"/>
    <col min="3" max="3" width="9.5703125" style="131" customWidth="1"/>
    <col min="4" max="13" width="9.140625" style="131"/>
    <col min="14" max="15" width="9.140625" style="133"/>
    <col min="16" max="16" width="9.140625" style="131"/>
    <col min="17" max="17" width="33" style="131" customWidth="1"/>
    <col min="18" max="18" width="14.140625" style="131" customWidth="1"/>
    <col min="19" max="26" width="9.140625" style="131"/>
    <col min="27" max="28" width="9.140625" style="133"/>
    <col min="29" max="16384" width="9.140625" style="131"/>
  </cols>
  <sheetData>
    <row r="2" spans="1:18" ht="15.75" x14ac:dyDescent="0.25">
      <c r="A2" s="44" t="s">
        <v>550</v>
      </c>
    </row>
    <row r="3" spans="1:18" x14ac:dyDescent="0.25">
      <c r="A3" s="22" t="s">
        <v>16</v>
      </c>
      <c r="C3" s="393"/>
      <c r="D3" s="393"/>
      <c r="E3" s="393"/>
      <c r="F3" s="393"/>
      <c r="G3" s="393"/>
      <c r="H3" s="393"/>
      <c r="I3" s="393"/>
      <c r="Q3" s="137"/>
    </row>
    <row r="4" spans="1:18" x14ac:dyDescent="0.25">
      <c r="A4" s="144"/>
      <c r="B4" s="144"/>
      <c r="C4" s="144"/>
      <c r="D4" s="144"/>
      <c r="E4" s="144"/>
      <c r="F4" s="144"/>
      <c r="G4" s="144"/>
      <c r="H4" s="144"/>
      <c r="I4" s="144"/>
      <c r="Q4" s="137"/>
    </row>
    <row r="5" spans="1:18" x14ac:dyDescent="0.25">
      <c r="A5" s="144"/>
      <c r="B5" s="144"/>
      <c r="C5" s="144"/>
      <c r="D5" s="144"/>
      <c r="E5" s="144"/>
      <c r="F5" s="144"/>
      <c r="G5" s="144"/>
      <c r="H5" s="144"/>
      <c r="I5" s="144"/>
      <c r="Q5" s="180" t="s">
        <v>361</v>
      </c>
      <c r="R5" s="181"/>
    </row>
    <row r="6" spans="1:18" x14ac:dyDescent="0.25">
      <c r="A6" s="144"/>
      <c r="B6" s="144"/>
      <c r="C6" s="144"/>
      <c r="D6" s="144"/>
      <c r="E6" s="144"/>
      <c r="F6" s="144"/>
      <c r="G6" s="144"/>
      <c r="H6" s="144"/>
      <c r="I6" s="144"/>
      <c r="Q6" s="475" t="s">
        <v>437</v>
      </c>
      <c r="R6" s="471" t="s">
        <v>431</v>
      </c>
    </row>
    <row r="7" spans="1:18" x14ac:dyDescent="0.25">
      <c r="A7" s="144"/>
      <c r="B7" s="144"/>
      <c r="C7" s="144"/>
      <c r="D7" s="144"/>
      <c r="E7" s="144"/>
      <c r="F7" s="144"/>
      <c r="G7" s="144"/>
      <c r="H7" s="144"/>
      <c r="I7" s="144"/>
      <c r="Q7" s="476" t="s">
        <v>433</v>
      </c>
      <c r="R7" s="472" t="s">
        <v>432</v>
      </c>
    </row>
    <row r="8" spans="1:18" x14ac:dyDescent="0.25">
      <c r="A8" s="144"/>
      <c r="B8" s="144"/>
      <c r="C8" s="144"/>
      <c r="D8" s="144"/>
      <c r="E8" s="144"/>
      <c r="F8" s="144"/>
      <c r="G8" s="144"/>
      <c r="H8" s="144"/>
      <c r="I8" s="144"/>
      <c r="Q8" s="476" t="s">
        <v>492</v>
      </c>
      <c r="R8" s="472" t="s">
        <v>434</v>
      </c>
    </row>
    <row r="9" spans="1:18" x14ac:dyDescent="0.25">
      <c r="A9" s="144"/>
      <c r="B9" s="144"/>
      <c r="C9" s="144"/>
      <c r="D9" s="144"/>
      <c r="E9" s="144"/>
      <c r="F9" s="144"/>
      <c r="G9" s="144"/>
      <c r="H9" s="144"/>
      <c r="I9" s="144"/>
      <c r="Q9" s="477" t="s">
        <v>436</v>
      </c>
      <c r="R9" s="473" t="s">
        <v>435</v>
      </c>
    </row>
    <row r="10" spans="1:18" x14ac:dyDescent="0.25">
      <c r="A10" s="144"/>
      <c r="B10" s="144"/>
      <c r="C10" s="144"/>
      <c r="D10" s="144"/>
      <c r="E10" s="144"/>
      <c r="F10" s="144"/>
      <c r="G10" s="144"/>
      <c r="H10" s="144"/>
      <c r="I10" s="144"/>
    </row>
    <row r="11" spans="1:18" x14ac:dyDescent="0.25">
      <c r="A11" s="144"/>
      <c r="B11" s="144"/>
      <c r="C11" s="144"/>
      <c r="D11" s="144"/>
      <c r="E11" s="144"/>
      <c r="F11" s="144"/>
      <c r="G11" s="144"/>
      <c r="H11" s="144"/>
      <c r="I11" s="144"/>
    </row>
    <row r="12" spans="1:18" x14ac:dyDescent="0.25">
      <c r="A12" s="144"/>
      <c r="B12" s="144"/>
      <c r="C12" s="144"/>
      <c r="D12" s="144"/>
      <c r="E12" s="144"/>
      <c r="F12" s="144"/>
      <c r="G12" s="144"/>
      <c r="H12" s="144"/>
      <c r="I12" s="144"/>
    </row>
    <row r="13" spans="1:18" x14ac:dyDescent="0.25">
      <c r="A13" s="144"/>
      <c r="B13" s="144"/>
      <c r="C13" s="144"/>
      <c r="D13" s="144"/>
      <c r="E13" s="144"/>
      <c r="F13" s="144"/>
      <c r="G13" s="144"/>
      <c r="H13" s="144"/>
      <c r="I13" s="144"/>
    </row>
    <row r="14" spans="1:18" x14ac:dyDescent="0.25">
      <c r="A14" s="144"/>
      <c r="B14" s="144"/>
      <c r="C14" s="144"/>
      <c r="D14" s="144"/>
      <c r="E14" s="144"/>
      <c r="F14" s="144"/>
      <c r="G14" s="144"/>
      <c r="H14" s="144"/>
      <c r="I14" s="144"/>
    </row>
    <row r="15" spans="1:18" x14ac:dyDescent="0.25">
      <c r="A15" s="144"/>
      <c r="B15" s="144"/>
      <c r="C15" s="144"/>
      <c r="D15" s="144"/>
      <c r="E15" s="144"/>
      <c r="F15" s="144"/>
      <c r="G15" s="144"/>
      <c r="H15" s="144"/>
      <c r="I15" s="144"/>
    </row>
    <row r="16" spans="1:18" x14ac:dyDescent="0.25">
      <c r="A16" s="144"/>
      <c r="B16" s="144"/>
      <c r="C16" s="144"/>
      <c r="D16" s="144"/>
      <c r="E16" s="144"/>
      <c r="F16" s="144"/>
      <c r="G16" s="144"/>
      <c r="H16" s="144"/>
      <c r="I16" s="144"/>
    </row>
    <row r="17" spans="1:13" x14ac:dyDescent="0.25">
      <c r="A17" s="144"/>
      <c r="B17" s="144"/>
      <c r="C17" s="144"/>
      <c r="D17" s="144"/>
      <c r="E17" s="144"/>
      <c r="F17" s="144"/>
      <c r="G17" s="144"/>
      <c r="H17" s="144"/>
      <c r="I17" s="144"/>
    </row>
    <row r="18" spans="1:13" x14ac:dyDescent="0.25">
      <c r="A18" s="144"/>
      <c r="B18" s="144"/>
      <c r="C18" s="144"/>
      <c r="D18" s="144"/>
      <c r="E18" s="144"/>
      <c r="F18" s="144"/>
      <c r="G18" s="144"/>
      <c r="H18" s="144"/>
      <c r="I18" s="144"/>
    </row>
    <row r="19" spans="1:13" x14ac:dyDescent="0.25">
      <c r="A19" s="144"/>
      <c r="B19" s="144"/>
      <c r="C19" s="144"/>
      <c r="D19" s="144"/>
      <c r="E19" s="144"/>
      <c r="F19" s="144"/>
      <c r="G19" s="144"/>
      <c r="H19" s="144"/>
      <c r="I19" s="144"/>
    </row>
    <row r="20" spans="1:13" x14ac:dyDescent="0.25">
      <c r="A20" s="144"/>
      <c r="B20" s="144"/>
      <c r="C20" s="144"/>
      <c r="D20" s="144"/>
      <c r="E20" s="144"/>
      <c r="F20" s="144"/>
      <c r="G20" s="144"/>
      <c r="H20" s="144"/>
      <c r="I20" s="144"/>
    </row>
    <row r="21" spans="1:13" x14ac:dyDescent="0.25">
      <c r="A21" s="144"/>
      <c r="B21" s="144"/>
      <c r="C21" s="144"/>
      <c r="D21" s="144"/>
      <c r="E21" s="144"/>
      <c r="F21" s="144"/>
      <c r="G21" s="144"/>
      <c r="H21" s="144"/>
      <c r="I21" s="144"/>
    </row>
    <row r="24" spans="1:13" x14ac:dyDescent="0.25">
      <c r="C24" s="580" t="s">
        <v>438</v>
      </c>
      <c r="D24" s="580"/>
      <c r="E24" s="580"/>
      <c r="F24" s="580"/>
      <c r="G24" s="580"/>
      <c r="H24" s="32"/>
      <c r="I24" s="580" t="s">
        <v>439</v>
      </c>
      <c r="J24" s="580"/>
      <c r="K24" s="580"/>
      <c r="L24" s="580"/>
    </row>
    <row r="25" spans="1:13" x14ac:dyDescent="0.25">
      <c r="C25" s="82">
        <v>2016</v>
      </c>
      <c r="D25" s="82">
        <v>2017</v>
      </c>
      <c r="E25" s="82">
        <v>2018</v>
      </c>
      <c r="F25" s="82">
        <v>2019</v>
      </c>
      <c r="G25" s="82">
        <v>2020</v>
      </c>
      <c r="I25" s="82">
        <v>2017</v>
      </c>
      <c r="J25" s="82">
        <v>2018</v>
      </c>
      <c r="K25" s="82">
        <v>2019</v>
      </c>
      <c r="L25" s="82">
        <v>2020</v>
      </c>
    </row>
    <row r="26" spans="1:13" x14ac:dyDescent="0.25">
      <c r="A26" s="424"/>
      <c r="B26" s="474" t="s">
        <v>433</v>
      </c>
      <c r="C26" s="6">
        <v>0.49010265574</v>
      </c>
      <c r="D26" s="6">
        <v>0.49464966575000002</v>
      </c>
      <c r="E26" s="6">
        <v>0.47890413425</v>
      </c>
      <c r="F26" s="6">
        <v>0.48017427103999999</v>
      </c>
      <c r="G26" s="6">
        <v>0.48907786933000003</v>
      </c>
      <c r="H26" s="420"/>
      <c r="I26" s="6">
        <f t="shared" ref="I26:L28" si="0">D26-C26</f>
        <v>4.5470100100000188E-3</v>
      </c>
      <c r="J26" s="6">
        <f t="shared" si="0"/>
        <v>-1.5745531500000021E-2</v>
      </c>
      <c r="K26" s="6">
        <f t="shared" si="0"/>
        <v>1.2701367899999871E-3</v>
      </c>
      <c r="L26" s="6">
        <f t="shared" si="0"/>
        <v>8.9035982900000366E-3</v>
      </c>
      <c r="M26" s="418"/>
    </row>
    <row r="27" spans="1:13" x14ac:dyDescent="0.25">
      <c r="A27" s="424"/>
      <c r="B27" s="474" t="s">
        <v>492</v>
      </c>
      <c r="C27" s="6">
        <v>1.5989589699</v>
      </c>
      <c r="D27" s="6">
        <v>1.6801425479000001</v>
      </c>
      <c r="E27" s="6">
        <v>1.7575437479</v>
      </c>
      <c r="F27" s="6">
        <v>1.8920118346999999</v>
      </c>
      <c r="G27" s="6">
        <v>2.0227376455999999</v>
      </c>
      <c r="H27" s="420"/>
      <c r="I27" s="6">
        <f t="shared" si="0"/>
        <v>8.118357800000009E-2</v>
      </c>
      <c r="J27" s="6">
        <f t="shared" si="0"/>
        <v>7.7401199999999948E-2</v>
      </c>
      <c r="K27" s="6">
        <f t="shared" si="0"/>
        <v>0.13446808679999989</v>
      </c>
      <c r="L27" s="6">
        <f t="shared" si="0"/>
        <v>0.13072581090000002</v>
      </c>
      <c r="M27" s="418"/>
    </row>
    <row r="28" spans="1:13" x14ac:dyDescent="0.25">
      <c r="A28" s="424"/>
      <c r="B28" s="474" t="s">
        <v>436</v>
      </c>
      <c r="C28" s="6">
        <v>6.7502361858000004</v>
      </c>
      <c r="D28" s="6">
        <v>7.1770365233</v>
      </c>
      <c r="E28" s="6">
        <v>8.7540195341999993</v>
      </c>
      <c r="F28" s="6">
        <v>9.8887711990000007</v>
      </c>
      <c r="G28" s="6">
        <v>10.660819367</v>
      </c>
      <c r="H28" s="420"/>
      <c r="I28" s="6">
        <f t="shared" si="0"/>
        <v>0.42680033749999957</v>
      </c>
      <c r="J28" s="6">
        <f t="shared" si="0"/>
        <v>1.5769830108999994</v>
      </c>
      <c r="K28" s="6">
        <f t="shared" si="0"/>
        <v>1.1347516648000013</v>
      </c>
      <c r="L28" s="6">
        <f t="shared" si="0"/>
        <v>0.77204816799999954</v>
      </c>
      <c r="M28" s="418"/>
    </row>
    <row r="29" spans="1:13" x14ac:dyDescent="0.25">
      <c r="A29" s="424"/>
      <c r="B29" s="478" t="s">
        <v>437</v>
      </c>
      <c r="C29" s="6">
        <f t="shared" ref="C29:G29" si="1">+SUM(C26:C28)</f>
        <v>8.8392978114399998</v>
      </c>
      <c r="D29" s="6">
        <f t="shared" si="1"/>
        <v>9.3518287369500008</v>
      </c>
      <c r="E29" s="6">
        <f t="shared" si="1"/>
        <v>10.99046741635</v>
      </c>
      <c r="F29" s="6">
        <f t="shared" si="1"/>
        <v>12.26095730474</v>
      </c>
      <c r="G29" s="6">
        <f t="shared" si="1"/>
        <v>13.17263488193</v>
      </c>
      <c r="H29" s="419" t="s">
        <v>440</v>
      </c>
      <c r="I29" s="6">
        <f>+SUM(I26:I28)</f>
        <v>0.51253092550999968</v>
      </c>
      <c r="J29" s="6">
        <f t="shared" ref="J29:L29" si="2">+SUM(J26:J28)</f>
        <v>1.6386386793999992</v>
      </c>
      <c r="K29" s="6">
        <f t="shared" si="2"/>
        <v>1.2704898883900011</v>
      </c>
      <c r="L29" s="6">
        <f t="shared" si="2"/>
        <v>0.91167757718999964</v>
      </c>
      <c r="M29" s="418"/>
    </row>
    <row r="30" spans="1:13" x14ac:dyDescent="0.25">
      <c r="A30" s="418"/>
      <c r="B30" s="422" t="s">
        <v>552</v>
      </c>
      <c r="C30" s="6"/>
      <c r="D30" s="7"/>
      <c r="E30" s="6"/>
      <c r="F30" s="6"/>
      <c r="G30" s="6"/>
      <c r="H30" s="6"/>
      <c r="I30" s="7"/>
      <c r="J30" s="7"/>
      <c r="K30" s="7"/>
      <c r="L30" s="7"/>
      <c r="M30" s="418"/>
    </row>
    <row r="31" spans="1:13" x14ac:dyDescent="0.25">
      <c r="A31" s="418"/>
      <c r="B31" s="418"/>
      <c r="C31" s="418"/>
      <c r="D31" s="418"/>
      <c r="E31" s="418"/>
      <c r="F31" s="418"/>
      <c r="G31" s="418"/>
      <c r="H31" s="418"/>
      <c r="I31" s="418"/>
      <c r="J31" s="418"/>
      <c r="K31" s="418"/>
      <c r="L31" s="418"/>
      <c r="M31" s="418"/>
    </row>
    <row r="32" spans="1:13" x14ac:dyDescent="0.25">
      <c r="A32" s="418"/>
      <c r="B32" s="418"/>
      <c r="C32" s="418"/>
      <c r="D32" s="418"/>
      <c r="E32" s="418"/>
      <c r="F32" s="418"/>
      <c r="G32" s="418"/>
      <c r="H32" s="418"/>
      <c r="I32" s="418"/>
      <c r="J32" s="418"/>
      <c r="K32" s="418"/>
      <c r="L32" s="418"/>
      <c r="M32" s="418"/>
    </row>
    <row r="33" spans="1:13" x14ac:dyDescent="0.25">
      <c r="A33" s="418"/>
      <c r="B33" s="418"/>
      <c r="C33" s="418"/>
      <c r="D33" s="418"/>
      <c r="E33" s="418"/>
      <c r="F33" s="418"/>
      <c r="G33" s="418"/>
      <c r="H33" s="418"/>
      <c r="I33" s="418"/>
      <c r="J33" s="418"/>
      <c r="K33" s="418"/>
      <c r="L33" s="418"/>
      <c r="M33" s="418"/>
    </row>
    <row r="34" spans="1:13" ht="36.75" x14ac:dyDescent="0.25">
      <c r="A34" s="418"/>
      <c r="B34" s="418"/>
      <c r="C34" s="484" t="s">
        <v>479</v>
      </c>
      <c r="D34" s="484" t="s">
        <v>239</v>
      </c>
      <c r="E34" s="484" t="s">
        <v>238</v>
      </c>
      <c r="F34" s="484" t="s">
        <v>480</v>
      </c>
      <c r="G34" s="418"/>
      <c r="H34" s="418"/>
      <c r="I34" s="418"/>
      <c r="J34" s="418"/>
      <c r="K34" s="418"/>
      <c r="L34" s="418"/>
      <c r="M34" s="418"/>
    </row>
    <row r="35" spans="1:13" x14ac:dyDescent="0.25">
      <c r="A35" s="480">
        <f t="shared" ref="A35:A82" si="3">YEAR(B35)</f>
        <v>2017</v>
      </c>
      <c r="B35" s="444">
        <v>42736</v>
      </c>
      <c r="C35" s="481">
        <v>8.8633089999999992</v>
      </c>
      <c r="D35" s="479" t="e">
        <v>#N/A</v>
      </c>
      <c r="E35" s="482"/>
      <c r="F35" s="482">
        <v>8.8633089999999992</v>
      </c>
      <c r="G35" s="421"/>
      <c r="H35" s="418"/>
      <c r="I35" s="418"/>
      <c r="J35" s="418"/>
      <c r="K35" s="418"/>
      <c r="L35" s="418"/>
      <c r="M35" s="418"/>
    </row>
    <row r="36" spans="1:13" x14ac:dyDescent="0.25">
      <c r="A36" s="480">
        <f t="shared" si="3"/>
        <v>2017</v>
      </c>
      <c r="B36" s="444">
        <v>42767</v>
      </c>
      <c r="C36" s="483">
        <v>9.1026900000000008</v>
      </c>
      <c r="D36" s="136" t="e">
        <v>#N/A</v>
      </c>
      <c r="E36" s="482">
        <f t="shared" ref="E36:E45" si="4">AVERAGEIF($A$35:$A$96,A36,$F$35:$F$96)</f>
        <v>9.3508465833333343</v>
      </c>
      <c r="F36" s="482">
        <v>9.1026900000000008</v>
      </c>
      <c r="G36" s="421"/>
      <c r="H36" s="418"/>
      <c r="I36" s="418"/>
      <c r="J36" s="418"/>
      <c r="K36" s="418"/>
      <c r="L36" s="418"/>
      <c r="M36" s="418"/>
    </row>
    <row r="37" spans="1:13" x14ac:dyDescent="0.25">
      <c r="A37" s="480">
        <f t="shared" si="3"/>
        <v>2017</v>
      </c>
      <c r="B37" s="444">
        <v>42795</v>
      </c>
      <c r="C37" s="483">
        <v>9.1622000000000003</v>
      </c>
      <c r="D37" s="136" t="e">
        <v>#N/A</v>
      </c>
      <c r="E37" s="482">
        <f t="shared" si="4"/>
        <v>9.3508465833333343</v>
      </c>
      <c r="F37" s="482">
        <v>9.1622000000000003</v>
      </c>
      <c r="G37" s="421"/>
      <c r="H37" s="418"/>
      <c r="I37" s="418"/>
      <c r="J37" s="418"/>
      <c r="K37" s="418"/>
      <c r="L37" s="418"/>
      <c r="M37" s="418"/>
    </row>
    <row r="38" spans="1:13" x14ac:dyDescent="0.25">
      <c r="A38" s="480">
        <f t="shared" si="3"/>
        <v>2017</v>
      </c>
      <c r="B38" s="444">
        <v>42826</v>
      </c>
      <c r="C38" s="483">
        <v>9.1002700000000001</v>
      </c>
      <c r="D38" s="136" t="e">
        <v>#N/A</v>
      </c>
      <c r="E38" s="482">
        <f t="shared" si="4"/>
        <v>9.3508465833333343</v>
      </c>
      <c r="F38" s="482">
        <v>9.1002700000000001</v>
      </c>
      <c r="G38" s="421"/>
      <c r="H38" s="418"/>
      <c r="I38" s="418"/>
      <c r="J38" s="418"/>
      <c r="K38" s="418"/>
      <c r="L38" s="418"/>
      <c r="M38" s="418"/>
    </row>
    <row r="39" spans="1:13" x14ac:dyDescent="0.25">
      <c r="A39" s="480">
        <f t="shared" si="3"/>
        <v>2017</v>
      </c>
      <c r="B39" s="444">
        <v>42856</v>
      </c>
      <c r="C39" s="483">
        <v>9.1825460000000003</v>
      </c>
      <c r="D39" s="136" t="e">
        <v>#N/A</v>
      </c>
      <c r="E39" s="482">
        <f t="shared" si="4"/>
        <v>9.3508465833333343</v>
      </c>
      <c r="F39" s="482">
        <v>9.1825460000000003</v>
      </c>
      <c r="G39" s="421"/>
      <c r="H39" s="418"/>
      <c r="I39" s="418"/>
      <c r="J39" s="418"/>
      <c r="K39" s="418"/>
      <c r="L39" s="418"/>
      <c r="M39" s="418"/>
    </row>
    <row r="40" spans="1:13" x14ac:dyDescent="0.25">
      <c r="A40" s="480">
        <f t="shared" si="3"/>
        <v>2017</v>
      </c>
      <c r="B40" s="444">
        <v>42887</v>
      </c>
      <c r="C40" s="483">
        <v>9.1065900000000006</v>
      </c>
      <c r="D40" s="136" t="e">
        <v>#N/A</v>
      </c>
      <c r="E40" s="482">
        <f t="shared" si="4"/>
        <v>9.3508465833333343</v>
      </c>
      <c r="F40" s="482">
        <v>9.1065900000000006</v>
      </c>
      <c r="G40" s="421"/>
      <c r="H40" s="418"/>
      <c r="I40" s="418"/>
      <c r="J40" s="418"/>
      <c r="K40" s="418"/>
      <c r="L40" s="418"/>
      <c r="M40" s="418"/>
    </row>
    <row r="41" spans="1:13" x14ac:dyDescent="0.25">
      <c r="A41" s="480">
        <f t="shared" si="3"/>
        <v>2017</v>
      </c>
      <c r="B41" s="444">
        <v>42917</v>
      </c>
      <c r="C41" s="483">
        <v>9.2350600000000007</v>
      </c>
      <c r="D41" s="136" t="e">
        <v>#N/A</v>
      </c>
      <c r="E41" s="482">
        <f t="shared" si="4"/>
        <v>9.3508465833333343</v>
      </c>
      <c r="F41" s="482">
        <v>9.2350600000000007</v>
      </c>
      <c r="G41" s="421"/>
      <c r="H41" s="418"/>
      <c r="I41" s="418"/>
      <c r="J41" s="418"/>
      <c r="K41" s="418"/>
      <c r="L41" s="418"/>
      <c r="M41" s="418"/>
    </row>
    <row r="42" spans="1:13" x14ac:dyDescent="0.25">
      <c r="A42" s="480">
        <f t="shared" si="3"/>
        <v>2017</v>
      </c>
      <c r="B42" s="444">
        <v>42948</v>
      </c>
      <c r="C42" s="483">
        <v>9.2484660000000005</v>
      </c>
      <c r="D42" s="136" t="e">
        <v>#N/A</v>
      </c>
      <c r="E42" s="482">
        <f t="shared" si="4"/>
        <v>9.3508465833333343</v>
      </c>
      <c r="F42" s="482">
        <v>9.2484660000000005</v>
      </c>
      <c r="G42" s="421"/>
      <c r="H42" s="418"/>
      <c r="I42" s="418"/>
      <c r="J42" s="418"/>
      <c r="K42" s="418"/>
      <c r="L42" s="418"/>
      <c r="M42" s="418"/>
    </row>
    <row r="43" spans="1:13" x14ac:dyDescent="0.25">
      <c r="A43" s="480">
        <f t="shared" si="3"/>
        <v>2017</v>
      </c>
      <c r="B43" s="444">
        <v>42979</v>
      </c>
      <c r="C43" s="483">
        <v>9.5118550000000006</v>
      </c>
      <c r="D43" s="136" t="e">
        <v>#N/A</v>
      </c>
      <c r="E43" s="482">
        <f t="shared" si="4"/>
        <v>9.3508465833333343</v>
      </c>
      <c r="F43" s="482">
        <v>9.5118550000000006</v>
      </c>
      <c r="G43" s="421"/>
      <c r="H43" s="418"/>
      <c r="I43" s="418"/>
      <c r="J43" s="418"/>
      <c r="K43" s="418"/>
      <c r="L43" s="418"/>
      <c r="M43" s="418"/>
    </row>
    <row r="44" spans="1:13" x14ac:dyDescent="0.25">
      <c r="A44" s="480">
        <f t="shared" si="3"/>
        <v>2017</v>
      </c>
      <c r="B44" s="444">
        <v>43009</v>
      </c>
      <c r="C44" s="483">
        <v>9.6532400000000003</v>
      </c>
      <c r="D44" s="136" t="e">
        <v>#N/A</v>
      </c>
      <c r="E44" s="482">
        <f t="shared" si="4"/>
        <v>9.3508465833333343</v>
      </c>
      <c r="F44" s="482">
        <v>9.6532400000000003</v>
      </c>
      <c r="G44" s="421"/>
      <c r="H44" s="418"/>
      <c r="I44" s="418"/>
      <c r="J44" s="418"/>
      <c r="K44" s="418"/>
      <c r="L44" s="418"/>
      <c r="M44" s="418"/>
    </row>
    <row r="45" spans="1:13" x14ac:dyDescent="0.25">
      <c r="A45" s="480">
        <f t="shared" si="3"/>
        <v>2017</v>
      </c>
      <c r="B45" s="444">
        <v>43040</v>
      </c>
      <c r="C45" s="483">
        <v>10.070655</v>
      </c>
      <c r="D45" s="136" t="e">
        <v>#N/A</v>
      </c>
      <c r="E45" s="482">
        <f t="shared" si="4"/>
        <v>9.3508465833333343</v>
      </c>
      <c r="F45" s="482">
        <v>10.070655</v>
      </c>
      <c r="G45" s="421"/>
      <c r="H45" s="418"/>
      <c r="I45" s="418"/>
      <c r="J45" s="418"/>
      <c r="K45" s="418"/>
      <c r="L45" s="418"/>
      <c r="M45" s="418"/>
    </row>
    <row r="46" spans="1:13" x14ac:dyDescent="0.25">
      <c r="A46" s="480">
        <f t="shared" si="3"/>
        <v>2017</v>
      </c>
      <c r="B46" s="444">
        <v>43070</v>
      </c>
      <c r="C46" s="483">
        <v>9.9732780000000005</v>
      </c>
      <c r="D46" s="136" t="e">
        <v>#N/A</v>
      </c>
      <c r="E46" s="482"/>
      <c r="F46" s="482">
        <v>9.9732780000000005</v>
      </c>
      <c r="G46" s="421"/>
      <c r="H46" s="418"/>
      <c r="I46" s="418"/>
      <c r="J46" s="418"/>
      <c r="K46" s="418"/>
      <c r="L46" s="418"/>
      <c r="M46" s="418"/>
    </row>
    <row r="47" spans="1:13" x14ac:dyDescent="0.25">
      <c r="A47" s="480">
        <f t="shared" si="3"/>
        <v>2018</v>
      </c>
      <c r="B47" s="444">
        <v>43101</v>
      </c>
      <c r="C47" s="483">
        <v>10.017673</v>
      </c>
      <c r="D47" s="136" t="e">
        <v>#N/A</v>
      </c>
      <c r="E47" s="482"/>
      <c r="F47" s="482">
        <v>10.017673</v>
      </c>
      <c r="G47" s="421"/>
      <c r="H47" s="418"/>
      <c r="I47" s="418"/>
      <c r="J47" s="418"/>
      <c r="K47" s="418"/>
      <c r="L47" s="418"/>
      <c r="M47" s="418"/>
    </row>
    <row r="48" spans="1:13" x14ac:dyDescent="0.25">
      <c r="A48" s="480">
        <f t="shared" si="3"/>
        <v>2018</v>
      </c>
      <c r="B48" s="444">
        <v>43132</v>
      </c>
      <c r="C48" s="483">
        <v>10.281404</v>
      </c>
      <c r="D48" s="136" t="e">
        <v>#N/A</v>
      </c>
      <c r="E48" s="482">
        <f t="shared" ref="E48" si="5">AVERAGEIF($A$35:$A$96,A48,$F$35:$F$96)</f>
        <v>10.986615999999998</v>
      </c>
      <c r="F48" s="482">
        <v>10.281404</v>
      </c>
      <c r="G48" s="421"/>
      <c r="H48" s="418"/>
      <c r="I48" s="418"/>
      <c r="J48" s="418"/>
      <c r="K48" s="418"/>
      <c r="L48" s="418"/>
      <c r="M48" s="418"/>
    </row>
    <row r="49" spans="1:13" x14ac:dyDescent="0.25">
      <c r="A49" s="480">
        <f t="shared" si="3"/>
        <v>2018</v>
      </c>
      <c r="B49" s="444">
        <v>43160</v>
      </c>
      <c r="C49" s="483">
        <v>10.504038</v>
      </c>
      <c r="D49" s="136" t="e">
        <v>#N/A</v>
      </c>
      <c r="E49" s="482">
        <f t="shared" ref="E49:E57" si="6">AVERAGEIF($A$35:$A$96,A49,$F$35:$F$96)</f>
        <v>10.986615999999998</v>
      </c>
      <c r="F49" s="482">
        <v>10.504038</v>
      </c>
      <c r="G49" s="421"/>
      <c r="H49" s="418"/>
      <c r="I49" s="418"/>
      <c r="J49" s="418"/>
      <c r="K49" s="418"/>
      <c r="L49" s="418"/>
      <c r="M49" s="418"/>
    </row>
    <row r="50" spans="1:13" x14ac:dyDescent="0.25">
      <c r="A50" s="480">
        <f t="shared" si="3"/>
        <v>2018</v>
      </c>
      <c r="B50" s="444">
        <v>43191</v>
      </c>
      <c r="C50" s="483">
        <v>10.510258</v>
      </c>
      <c r="D50" s="136" t="e">
        <v>#N/A</v>
      </c>
      <c r="E50" s="482">
        <f t="shared" si="6"/>
        <v>10.986615999999998</v>
      </c>
      <c r="F50" s="482">
        <v>10.510258</v>
      </c>
      <c r="G50" s="421"/>
      <c r="H50" s="418"/>
      <c r="I50" s="418"/>
      <c r="J50" s="418"/>
      <c r="K50" s="418"/>
      <c r="L50" s="418"/>
      <c r="M50" s="418"/>
    </row>
    <row r="51" spans="1:13" x14ac:dyDescent="0.25">
      <c r="A51" s="480">
        <f t="shared" si="3"/>
        <v>2018</v>
      </c>
      <c r="B51" s="444">
        <v>43221</v>
      </c>
      <c r="C51" s="483">
        <v>10.459527</v>
      </c>
      <c r="D51" s="136" t="e">
        <v>#N/A</v>
      </c>
      <c r="E51" s="482">
        <f t="shared" si="6"/>
        <v>10.986615999999998</v>
      </c>
      <c r="F51" s="482">
        <v>10.459527</v>
      </c>
      <c r="G51" s="421"/>
      <c r="H51" s="418"/>
      <c r="I51" s="418"/>
      <c r="J51" s="418"/>
      <c r="K51" s="418"/>
      <c r="L51" s="418"/>
      <c r="M51" s="418"/>
    </row>
    <row r="52" spans="1:13" x14ac:dyDescent="0.25">
      <c r="A52" s="480">
        <f t="shared" si="3"/>
        <v>2018</v>
      </c>
      <c r="B52" s="444">
        <v>43252</v>
      </c>
      <c r="C52" s="483">
        <v>10.649082999999999</v>
      </c>
      <c r="D52" s="136" t="e">
        <v>#N/A</v>
      </c>
      <c r="E52" s="482">
        <f t="shared" si="6"/>
        <v>10.986615999999998</v>
      </c>
      <c r="F52" s="482">
        <v>10.649082999999999</v>
      </c>
      <c r="G52" s="421"/>
      <c r="H52" s="418"/>
      <c r="I52" s="418"/>
      <c r="J52" s="418"/>
      <c r="K52" s="418"/>
      <c r="L52" s="418"/>
      <c r="M52" s="418"/>
    </row>
    <row r="53" spans="1:13" x14ac:dyDescent="0.25">
      <c r="A53" s="480">
        <f t="shared" si="3"/>
        <v>2018</v>
      </c>
      <c r="B53" s="444">
        <v>43282</v>
      </c>
      <c r="C53" s="483">
        <v>10.890997</v>
      </c>
      <c r="D53" s="136" t="e">
        <v>#N/A</v>
      </c>
      <c r="E53" s="482">
        <f t="shared" si="6"/>
        <v>10.986615999999998</v>
      </c>
      <c r="F53" s="482">
        <v>10.890997</v>
      </c>
      <c r="G53" s="421"/>
      <c r="H53" s="418"/>
      <c r="I53" s="418"/>
      <c r="J53" s="418"/>
      <c r="K53" s="418"/>
      <c r="L53" s="418"/>
      <c r="M53" s="418"/>
    </row>
    <row r="54" spans="1:13" x14ac:dyDescent="0.25">
      <c r="A54" s="480">
        <f t="shared" si="3"/>
        <v>2018</v>
      </c>
      <c r="B54" s="444">
        <v>43313</v>
      </c>
      <c r="C54" s="483">
        <v>11.360519999999999</v>
      </c>
      <c r="D54" s="136" t="e">
        <v>#N/A</v>
      </c>
      <c r="E54" s="482">
        <f t="shared" si="6"/>
        <v>10.986615999999998</v>
      </c>
      <c r="F54" s="482">
        <v>11.360519999999999</v>
      </c>
      <c r="G54" s="421"/>
      <c r="H54" s="418"/>
      <c r="I54" s="418"/>
      <c r="J54" s="418"/>
      <c r="K54" s="418"/>
      <c r="L54" s="418"/>
      <c r="M54" s="418"/>
    </row>
    <row r="55" spans="1:13" x14ac:dyDescent="0.25">
      <c r="A55" s="480">
        <f t="shared" si="3"/>
        <v>2018</v>
      </c>
      <c r="B55" s="444">
        <v>43344</v>
      </c>
      <c r="C55" s="483">
        <v>11.497683</v>
      </c>
      <c r="D55" s="136" t="e">
        <v>#N/A</v>
      </c>
      <c r="E55" s="482">
        <f t="shared" si="6"/>
        <v>10.986615999999998</v>
      </c>
      <c r="F55" s="482">
        <v>11.497683</v>
      </c>
      <c r="G55" s="421"/>
      <c r="H55" s="418"/>
      <c r="I55" s="418"/>
      <c r="J55" s="418"/>
      <c r="K55" s="418"/>
      <c r="L55" s="418"/>
      <c r="M55" s="418"/>
    </row>
    <row r="56" spans="1:13" x14ac:dyDescent="0.25">
      <c r="A56" s="480">
        <f t="shared" si="3"/>
        <v>2018</v>
      </c>
      <c r="B56" s="444">
        <v>43374</v>
      </c>
      <c r="C56" s="483">
        <v>11.631364</v>
      </c>
      <c r="D56" s="136" t="e">
        <v>#N/A</v>
      </c>
      <c r="E56" s="482">
        <f t="shared" si="6"/>
        <v>10.986615999999998</v>
      </c>
      <c r="F56" s="482">
        <v>11.631364</v>
      </c>
      <c r="G56" s="421"/>
      <c r="H56" s="418"/>
      <c r="I56" s="418"/>
      <c r="J56" s="418"/>
      <c r="K56" s="418"/>
      <c r="L56" s="418"/>
      <c r="M56" s="418"/>
    </row>
    <row r="57" spans="1:13" x14ac:dyDescent="0.25">
      <c r="A57" s="480">
        <f t="shared" si="3"/>
        <v>2018</v>
      </c>
      <c r="B57" s="444">
        <v>43405</v>
      </c>
      <c r="C57" s="483">
        <v>11.999309</v>
      </c>
      <c r="D57" s="136" t="e">
        <v>#N/A</v>
      </c>
      <c r="E57" s="482">
        <f t="shared" si="6"/>
        <v>10.986615999999998</v>
      </c>
      <c r="F57" s="482">
        <v>11.999309</v>
      </c>
      <c r="G57" s="421"/>
      <c r="H57" s="418"/>
      <c r="I57" s="418"/>
      <c r="J57" s="418"/>
      <c r="K57" s="418"/>
      <c r="L57" s="418"/>
      <c r="M57" s="418"/>
    </row>
    <row r="58" spans="1:13" x14ac:dyDescent="0.25">
      <c r="A58" s="480">
        <f t="shared" si="3"/>
        <v>2018</v>
      </c>
      <c r="B58" s="444">
        <v>43435</v>
      </c>
      <c r="C58" s="483">
        <v>12.037535999999999</v>
      </c>
      <c r="D58" s="136" t="e">
        <v>#N/A</v>
      </c>
      <c r="E58" s="482"/>
      <c r="F58" s="482">
        <v>12.037535999999999</v>
      </c>
      <c r="G58" s="421"/>
      <c r="H58" s="418"/>
      <c r="I58" s="418"/>
      <c r="J58" s="418"/>
      <c r="K58" s="418"/>
      <c r="L58" s="418"/>
      <c r="M58" s="418"/>
    </row>
    <row r="59" spans="1:13" x14ac:dyDescent="0.25">
      <c r="A59" s="480">
        <f t="shared" si="3"/>
        <v>2019</v>
      </c>
      <c r="B59" s="444">
        <v>43466</v>
      </c>
      <c r="C59" s="483">
        <v>11.856391</v>
      </c>
      <c r="D59" s="136" t="e">
        <v>#N/A</v>
      </c>
      <c r="E59" s="482"/>
      <c r="F59" s="482">
        <v>11.856391</v>
      </c>
      <c r="G59" s="421"/>
      <c r="H59" s="418"/>
      <c r="I59" s="418"/>
      <c r="J59" s="418"/>
      <c r="K59" s="418"/>
      <c r="L59" s="418"/>
      <c r="M59" s="418"/>
    </row>
    <row r="60" spans="1:13" x14ac:dyDescent="0.25">
      <c r="A60" s="480">
        <f t="shared" si="3"/>
        <v>2019</v>
      </c>
      <c r="B60" s="444">
        <v>43497</v>
      </c>
      <c r="C60" s="483">
        <v>11.669055</v>
      </c>
      <c r="D60" s="136" t="e">
        <v>#N/A</v>
      </c>
      <c r="E60" s="482">
        <f t="shared" ref="E60" si="7">AVERAGEIF($A$35:$A$96,A60,$F$35:$F$96)</f>
        <v>12.258051941083332</v>
      </c>
      <c r="F60" s="482">
        <v>11.669055</v>
      </c>
      <c r="G60" s="421"/>
      <c r="H60" s="418"/>
      <c r="I60" s="418"/>
      <c r="J60" s="418"/>
      <c r="K60" s="418"/>
      <c r="L60" s="418"/>
      <c r="M60" s="418"/>
    </row>
    <row r="61" spans="1:13" x14ac:dyDescent="0.25">
      <c r="A61" s="480">
        <f t="shared" si="3"/>
        <v>2019</v>
      </c>
      <c r="B61" s="444">
        <v>43525</v>
      </c>
      <c r="C61" s="483">
        <v>11.891731999999999</v>
      </c>
      <c r="D61" s="136" t="e">
        <v>#N/A</v>
      </c>
      <c r="E61" s="482">
        <f t="shared" ref="E61:E69" si="8">AVERAGEIF($A$35:$A$96,A61,$F$35:$F$96)</f>
        <v>12.258051941083332</v>
      </c>
      <c r="F61" s="482">
        <v>11.891731999999999</v>
      </c>
      <c r="G61" s="421"/>
      <c r="H61" s="418"/>
      <c r="I61" s="418"/>
      <c r="J61" s="418"/>
      <c r="K61" s="418"/>
      <c r="L61" s="418"/>
      <c r="M61" s="418"/>
    </row>
    <row r="62" spans="1:13" x14ac:dyDescent="0.25">
      <c r="A62" s="480">
        <f t="shared" si="3"/>
        <v>2019</v>
      </c>
      <c r="B62" s="444">
        <v>43556</v>
      </c>
      <c r="C62" s="483">
        <v>12.122726999999999</v>
      </c>
      <c r="D62" s="136" t="e">
        <v>#N/A</v>
      </c>
      <c r="E62" s="482">
        <f t="shared" si="8"/>
        <v>12.258051941083332</v>
      </c>
      <c r="F62" s="482">
        <v>12.122726999999999</v>
      </c>
      <c r="G62" s="421"/>
      <c r="H62" s="418"/>
      <c r="I62" s="418"/>
      <c r="J62" s="418"/>
      <c r="K62" s="418"/>
      <c r="L62" s="418"/>
      <c r="M62" s="418"/>
    </row>
    <row r="63" spans="1:13" x14ac:dyDescent="0.25">
      <c r="A63" s="480">
        <f t="shared" si="3"/>
        <v>2019</v>
      </c>
      <c r="B63" s="444">
        <v>43586</v>
      </c>
      <c r="C63" s="483">
        <v>12.11314</v>
      </c>
      <c r="D63" s="136" t="e">
        <v>#N/A</v>
      </c>
      <c r="E63" s="482">
        <f t="shared" si="8"/>
        <v>12.258051941083332</v>
      </c>
      <c r="F63" s="482">
        <v>12.11314</v>
      </c>
      <c r="G63" s="421"/>
      <c r="H63" s="418"/>
      <c r="I63" s="418"/>
      <c r="J63" s="418"/>
      <c r="K63" s="418"/>
      <c r="L63" s="418"/>
      <c r="M63" s="418"/>
    </row>
    <row r="64" spans="1:13" x14ac:dyDescent="0.25">
      <c r="A64" s="480">
        <f t="shared" si="3"/>
        <v>2019</v>
      </c>
      <c r="B64" s="444">
        <v>43617</v>
      </c>
      <c r="C64" s="483">
        <v>12.081823</v>
      </c>
      <c r="D64" s="136" t="e">
        <v>#N/A</v>
      </c>
      <c r="E64" s="482">
        <f t="shared" si="8"/>
        <v>12.258051941083332</v>
      </c>
      <c r="F64" s="482">
        <v>12.081823</v>
      </c>
      <c r="G64" s="421"/>
      <c r="H64" s="418"/>
      <c r="I64" s="418"/>
      <c r="J64" s="418"/>
      <c r="K64" s="418"/>
      <c r="L64" s="418"/>
      <c r="M64" s="418"/>
    </row>
    <row r="65" spans="1:13" x14ac:dyDescent="0.25">
      <c r="A65" s="480">
        <f t="shared" si="3"/>
        <v>2019</v>
      </c>
      <c r="B65" s="444">
        <v>43647</v>
      </c>
      <c r="C65" s="483">
        <v>11.806184</v>
      </c>
      <c r="D65" s="136" t="e">
        <v>#N/A</v>
      </c>
      <c r="E65" s="482">
        <f t="shared" si="8"/>
        <v>12.258051941083332</v>
      </c>
      <c r="F65" s="482">
        <v>11.806184</v>
      </c>
      <c r="G65" s="421"/>
      <c r="H65" s="418"/>
      <c r="I65" s="418"/>
      <c r="J65" s="418"/>
      <c r="K65" s="418"/>
      <c r="L65" s="418"/>
      <c r="M65" s="418"/>
    </row>
    <row r="66" spans="1:13" x14ac:dyDescent="0.25">
      <c r="A66" s="480">
        <f t="shared" si="3"/>
        <v>2019</v>
      </c>
      <c r="B66" s="444">
        <v>43678</v>
      </c>
      <c r="C66" s="483">
        <v>12.353461905</v>
      </c>
      <c r="D66" s="136" t="e">
        <v>#N/A</v>
      </c>
      <c r="E66" s="482">
        <f t="shared" si="8"/>
        <v>12.258051941083332</v>
      </c>
      <c r="F66" s="482">
        <v>12.353461905</v>
      </c>
      <c r="G66" s="421"/>
      <c r="H66" s="418"/>
      <c r="I66" s="418"/>
      <c r="J66" s="418"/>
      <c r="K66" s="418"/>
      <c r="L66" s="418"/>
      <c r="M66" s="418"/>
    </row>
    <row r="67" spans="1:13" x14ac:dyDescent="0.25">
      <c r="A67" s="480">
        <f t="shared" si="3"/>
        <v>2019</v>
      </c>
      <c r="B67" s="444">
        <v>43709</v>
      </c>
      <c r="C67" s="483">
        <v>12.585939388</v>
      </c>
      <c r="D67" s="136">
        <v>12.585939388</v>
      </c>
      <c r="E67" s="482">
        <f t="shared" si="8"/>
        <v>12.258051941083332</v>
      </c>
      <c r="F67" s="482">
        <v>12.585939388</v>
      </c>
      <c r="G67" s="421"/>
      <c r="H67" s="418"/>
      <c r="I67" s="418"/>
      <c r="J67" s="418"/>
      <c r="K67" s="418"/>
      <c r="L67" s="418"/>
      <c r="M67" s="418"/>
    </row>
    <row r="68" spans="1:13" x14ac:dyDescent="0.25">
      <c r="A68" s="480">
        <f t="shared" si="3"/>
        <v>2019</v>
      </c>
      <c r="B68" s="444">
        <v>43739</v>
      </c>
      <c r="C68" s="483" t="e">
        <v>#N/A</v>
      </c>
      <c r="D68" s="136">
        <v>12.66841</v>
      </c>
      <c r="E68" s="482">
        <f t="shared" si="8"/>
        <v>12.258051941083332</v>
      </c>
      <c r="F68" s="482">
        <v>12.66841</v>
      </c>
      <c r="G68" s="421"/>
      <c r="H68" s="418"/>
      <c r="I68" s="418"/>
      <c r="J68" s="418"/>
      <c r="K68" s="418"/>
      <c r="L68" s="418"/>
      <c r="M68" s="418"/>
    </row>
    <row r="69" spans="1:13" x14ac:dyDescent="0.25">
      <c r="A69" s="480">
        <f t="shared" si="3"/>
        <v>2019</v>
      </c>
      <c r="B69" s="444">
        <v>43770</v>
      </c>
      <c r="C69" s="483" t="e">
        <v>#N/A</v>
      </c>
      <c r="D69" s="136">
        <v>12.94786</v>
      </c>
      <c r="E69" s="482">
        <f t="shared" si="8"/>
        <v>12.258051941083332</v>
      </c>
      <c r="F69" s="482">
        <v>12.94786</v>
      </c>
      <c r="G69" s="421"/>
      <c r="H69" s="418"/>
      <c r="I69" s="418"/>
      <c r="J69" s="418"/>
      <c r="K69" s="418"/>
      <c r="L69" s="418"/>
      <c r="M69" s="418"/>
    </row>
    <row r="70" spans="1:13" x14ac:dyDescent="0.25">
      <c r="A70" s="480">
        <f t="shared" si="3"/>
        <v>2019</v>
      </c>
      <c r="B70" s="444">
        <v>43800</v>
      </c>
      <c r="C70" s="483" t="e">
        <v>#N/A</v>
      </c>
      <c r="D70" s="136">
        <v>12.9999</v>
      </c>
      <c r="E70" s="482"/>
      <c r="F70" s="482">
        <v>12.9999</v>
      </c>
      <c r="G70" s="421"/>
      <c r="H70" s="418"/>
      <c r="I70" s="418"/>
      <c r="J70" s="418"/>
      <c r="K70" s="418"/>
      <c r="L70" s="418"/>
      <c r="M70" s="418"/>
    </row>
    <row r="71" spans="1:13" x14ac:dyDescent="0.25">
      <c r="A71" s="480">
        <f t="shared" si="3"/>
        <v>2020</v>
      </c>
      <c r="B71" s="444">
        <v>43831</v>
      </c>
      <c r="C71" s="483" t="e">
        <v>#N/A</v>
      </c>
      <c r="D71" s="136">
        <v>13.02599</v>
      </c>
      <c r="E71" s="482"/>
      <c r="F71" s="482">
        <v>13.02599</v>
      </c>
      <c r="G71" s="421"/>
      <c r="H71" s="418"/>
      <c r="I71" s="418"/>
      <c r="J71" s="418"/>
      <c r="K71" s="418"/>
      <c r="L71" s="418"/>
      <c r="M71" s="418"/>
    </row>
    <row r="72" spans="1:13" x14ac:dyDescent="0.25">
      <c r="A72" s="480">
        <f t="shared" si="3"/>
        <v>2020</v>
      </c>
      <c r="B72" s="444">
        <v>43862</v>
      </c>
      <c r="C72" s="483" t="e">
        <v>#N/A</v>
      </c>
      <c r="D72" s="136">
        <v>13.04336</v>
      </c>
      <c r="E72" s="482">
        <f t="shared" ref="E72" si="9">AVERAGEIF($A$35:$A$96,A72,$F$35:$F$96)</f>
        <v>13.172499999999999</v>
      </c>
      <c r="F72" s="482">
        <v>13.04336</v>
      </c>
      <c r="G72" s="421"/>
      <c r="H72" s="418"/>
      <c r="I72" s="418"/>
      <c r="J72" s="418"/>
      <c r="K72" s="418"/>
      <c r="L72" s="418"/>
      <c r="M72" s="418"/>
    </row>
    <row r="73" spans="1:13" x14ac:dyDescent="0.25">
      <c r="A73" s="480">
        <f t="shared" si="3"/>
        <v>2020</v>
      </c>
      <c r="B73" s="444">
        <v>43891</v>
      </c>
      <c r="C73" s="483" t="e">
        <v>#N/A</v>
      </c>
      <c r="D73" s="136">
        <v>13.08052</v>
      </c>
      <c r="E73" s="482">
        <f t="shared" ref="E73:E81" si="10">AVERAGEIF($A$35:$A$96,A73,$F$35:$F$96)</f>
        <v>13.172499999999999</v>
      </c>
      <c r="F73" s="482">
        <v>13.08052</v>
      </c>
      <c r="G73" s="421"/>
      <c r="H73" s="418"/>
      <c r="I73" s="418"/>
      <c r="J73" s="418"/>
      <c r="K73" s="418"/>
      <c r="L73" s="418"/>
      <c r="M73" s="418"/>
    </row>
    <row r="74" spans="1:13" x14ac:dyDescent="0.25">
      <c r="A74" s="480">
        <f t="shared" si="3"/>
        <v>2020</v>
      </c>
      <c r="B74" s="444">
        <v>43922</v>
      </c>
      <c r="C74" s="483" t="e">
        <v>#N/A</v>
      </c>
      <c r="D74" s="136">
        <v>13.11664</v>
      </c>
      <c r="E74" s="482">
        <f t="shared" si="10"/>
        <v>13.172499999999999</v>
      </c>
      <c r="F74" s="482">
        <v>13.11664</v>
      </c>
      <c r="G74" s="421"/>
      <c r="H74" s="418"/>
      <c r="I74" s="418"/>
      <c r="J74" s="418"/>
      <c r="K74" s="418"/>
      <c r="L74" s="418"/>
      <c r="M74" s="418"/>
    </row>
    <row r="75" spans="1:13" x14ac:dyDescent="0.25">
      <c r="A75" s="480">
        <f t="shared" si="3"/>
        <v>2020</v>
      </c>
      <c r="B75" s="444">
        <v>43952</v>
      </c>
      <c r="C75" s="483" t="e">
        <v>#N/A</v>
      </c>
      <c r="D75" s="136">
        <v>13.169930000000001</v>
      </c>
      <c r="E75" s="482">
        <f t="shared" si="10"/>
        <v>13.172499999999999</v>
      </c>
      <c r="F75" s="482">
        <v>13.169930000000001</v>
      </c>
      <c r="G75" s="421"/>
      <c r="H75" s="418"/>
      <c r="I75" s="418"/>
      <c r="J75" s="418"/>
      <c r="K75" s="418"/>
      <c r="L75" s="418"/>
      <c r="M75" s="418"/>
    </row>
    <row r="76" spans="1:13" x14ac:dyDescent="0.25">
      <c r="A76" s="480">
        <f t="shared" si="3"/>
        <v>2020</v>
      </c>
      <c r="B76" s="444">
        <v>43983</v>
      </c>
      <c r="C76" s="483" t="e">
        <v>#N/A</v>
      </c>
      <c r="D76" s="136">
        <v>13.147959999999999</v>
      </c>
      <c r="E76" s="482">
        <f t="shared" si="10"/>
        <v>13.172499999999999</v>
      </c>
      <c r="F76" s="482">
        <v>13.147959999999999</v>
      </c>
      <c r="G76" s="421"/>
      <c r="H76" s="418"/>
      <c r="I76" s="418"/>
      <c r="J76" s="418"/>
      <c r="K76" s="418"/>
      <c r="L76" s="418"/>
      <c r="M76" s="418"/>
    </row>
    <row r="77" spans="1:13" x14ac:dyDescent="0.25">
      <c r="A77" s="480">
        <f t="shared" si="3"/>
        <v>2020</v>
      </c>
      <c r="B77" s="444">
        <v>44013</v>
      </c>
      <c r="C77" s="483" t="e">
        <v>#N/A</v>
      </c>
      <c r="D77" s="136">
        <v>13.1182</v>
      </c>
      <c r="E77" s="482">
        <f t="shared" si="10"/>
        <v>13.172499999999999</v>
      </c>
      <c r="F77" s="482">
        <v>13.1182</v>
      </c>
      <c r="G77" s="421"/>
      <c r="H77" s="418"/>
      <c r="I77" s="418"/>
      <c r="J77" s="418"/>
      <c r="K77" s="418"/>
      <c r="L77" s="418"/>
      <c r="M77" s="418"/>
    </row>
    <row r="78" spans="1:13" x14ac:dyDescent="0.25">
      <c r="A78" s="480">
        <f t="shared" si="3"/>
        <v>2020</v>
      </c>
      <c r="B78" s="444">
        <v>44044</v>
      </c>
      <c r="C78" s="483" t="e">
        <v>#N/A</v>
      </c>
      <c r="D78" s="136">
        <v>13.17197</v>
      </c>
      <c r="E78" s="482">
        <f t="shared" si="10"/>
        <v>13.172499999999999</v>
      </c>
      <c r="F78" s="482">
        <v>13.17197</v>
      </c>
      <c r="G78" s="421"/>
      <c r="H78" s="418"/>
      <c r="I78" s="418"/>
      <c r="J78" s="418"/>
      <c r="K78" s="418"/>
      <c r="L78" s="418"/>
      <c r="M78" s="418"/>
    </row>
    <row r="79" spans="1:13" x14ac:dyDescent="0.25">
      <c r="A79" s="480">
        <f t="shared" si="3"/>
        <v>2020</v>
      </c>
      <c r="B79" s="444">
        <v>44075</v>
      </c>
      <c r="C79" s="483" t="e">
        <v>#N/A</v>
      </c>
      <c r="D79" s="136">
        <v>13.25217</v>
      </c>
      <c r="E79" s="482">
        <f t="shared" si="10"/>
        <v>13.172499999999999</v>
      </c>
      <c r="F79" s="482">
        <v>13.25217</v>
      </c>
      <c r="G79" s="421"/>
      <c r="H79" s="418"/>
      <c r="I79" s="418"/>
      <c r="J79" s="418"/>
      <c r="K79" s="418"/>
      <c r="L79" s="418"/>
      <c r="M79" s="418"/>
    </row>
    <row r="80" spans="1:13" x14ac:dyDescent="0.25">
      <c r="A80" s="480">
        <f t="shared" si="3"/>
        <v>2020</v>
      </c>
      <c r="B80" s="444">
        <v>44105</v>
      </c>
      <c r="C80" s="483" t="e">
        <v>#N/A</v>
      </c>
      <c r="D80" s="136">
        <v>13.18927</v>
      </c>
      <c r="E80" s="482">
        <f t="shared" si="10"/>
        <v>13.172499999999999</v>
      </c>
      <c r="F80" s="482">
        <v>13.18927</v>
      </c>
      <c r="G80" s="421"/>
      <c r="H80" s="418"/>
      <c r="I80" s="418"/>
      <c r="J80" s="418"/>
      <c r="K80" s="418"/>
      <c r="L80" s="418"/>
      <c r="M80" s="418"/>
    </row>
    <row r="81" spans="1:13" x14ac:dyDescent="0.25">
      <c r="A81" s="480">
        <f t="shared" si="3"/>
        <v>2020</v>
      </c>
      <c r="B81" s="444">
        <v>44136</v>
      </c>
      <c r="C81" s="483" t="e">
        <v>#N/A</v>
      </c>
      <c r="D81" s="136">
        <v>13.381539999999999</v>
      </c>
      <c r="E81" s="482">
        <f t="shared" si="10"/>
        <v>13.172499999999999</v>
      </c>
      <c r="F81" s="482">
        <v>13.381539999999999</v>
      </c>
      <c r="G81" s="421"/>
      <c r="H81" s="418"/>
      <c r="I81" s="418"/>
      <c r="J81" s="418"/>
      <c r="K81" s="418"/>
      <c r="L81" s="418"/>
      <c r="M81" s="418"/>
    </row>
    <row r="82" spans="1:13" x14ac:dyDescent="0.25">
      <c r="A82" s="480">
        <f t="shared" si="3"/>
        <v>2020</v>
      </c>
      <c r="B82" s="444">
        <v>44166</v>
      </c>
      <c r="C82" s="483" t="e">
        <v>#N/A</v>
      </c>
      <c r="D82" s="136">
        <v>13.372450000000001</v>
      </c>
      <c r="E82" s="482"/>
      <c r="F82" s="482">
        <v>13.372450000000001</v>
      </c>
      <c r="G82" s="421"/>
      <c r="H82" s="418"/>
      <c r="I82" s="418"/>
      <c r="J82" s="418"/>
      <c r="K82" s="418"/>
      <c r="L82" s="418"/>
      <c r="M82" s="418"/>
    </row>
    <row r="83" spans="1:13" x14ac:dyDescent="0.25">
      <c r="A83" s="418"/>
      <c r="B83" s="418"/>
      <c r="C83" s="418"/>
      <c r="D83" s="418"/>
      <c r="E83" s="418"/>
      <c r="F83" s="418"/>
      <c r="G83" s="421"/>
      <c r="H83" s="418"/>
      <c r="I83" s="418"/>
      <c r="J83" s="418"/>
      <c r="K83" s="418"/>
      <c r="L83" s="418"/>
      <c r="M83" s="418"/>
    </row>
    <row r="84" spans="1:13" x14ac:dyDescent="0.25">
      <c r="A84" s="418"/>
      <c r="B84" s="418"/>
      <c r="C84" s="418"/>
      <c r="D84" s="418"/>
      <c r="E84" s="418"/>
      <c r="F84" s="418"/>
      <c r="G84" s="421"/>
      <c r="H84" s="418"/>
      <c r="I84" s="418"/>
      <c r="J84" s="418"/>
      <c r="K84" s="418"/>
      <c r="L84" s="418"/>
      <c r="M84" s="418"/>
    </row>
    <row r="85" spans="1:13" x14ac:dyDescent="0.25">
      <c r="A85" s="418"/>
      <c r="B85" s="418"/>
      <c r="C85" s="418"/>
      <c r="D85" s="418"/>
      <c r="E85" s="418"/>
      <c r="F85" s="418"/>
      <c r="G85" s="421"/>
      <c r="H85" s="418"/>
      <c r="I85" s="418"/>
      <c r="J85" s="418"/>
      <c r="K85" s="418"/>
      <c r="L85" s="418"/>
      <c r="M85" s="418"/>
    </row>
    <row r="86" spans="1:13" x14ac:dyDescent="0.25">
      <c r="A86" s="418"/>
      <c r="B86" s="418"/>
      <c r="C86" s="418"/>
      <c r="D86" s="418"/>
      <c r="E86" s="418"/>
      <c r="F86" s="418"/>
      <c r="G86" s="421"/>
      <c r="H86" s="418"/>
      <c r="I86" s="418"/>
      <c r="J86" s="418"/>
      <c r="K86" s="418"/>
      <c r="L86" s="418"/>
      <c r="M86" s="418"/>
    </row>
    <row r="87" spans="1:13" x14ac:dyDescent="0.25">
      <c r="A87" s="418"/>
      <c r="B87" s="418"/>
      <c r="C87" s="418"/>
      <c r="D87" s="418"/>
      <c r="E87" s="418"/>
      <c r="F87" s="418"/>
      <c r="G87" s="421"/>
      <c r="H87" s="418"/>
      <c r="I87" s="418"/>
      <c r="J87" s="418"/>
      <c r="K87" s="418"/>
      <c r="L87" s="418"/>
      <c r="M87" s="418"/>
    </row>
    <row r="88" spans="1:13" x14ac:dyDescent="0.25">
      <c r="A88" s="418"/>
      <c r="B88" s="418"/>
      <c r="C88" s="418"/>
      <c r="D88" s="418"/>
      <c r="E88" s="418"/>
      <c r="F88" s="418"/>
      <c r="G88" s="421"/>
      <c r="H88" s="418"/>
      <c r="I88" s="418"/>
      <c r="J88" s="418"/>
      <c r="K88" s="418"/>
      <c r="L88" s="418"/>
      <c r="M88" s="418"/>
    </row>
    <row r="89" spans="1:13" x14ac:dyDescent="0.25">
      <c r="A89" s="423"/>
      <c r="B89" s="241" t="s">
        <v>360</v>
      </c>
      <c r="C89" s="418"/>
      <c r="D89" s="418"/>
      <c r="E89" s="418"/>
      <c r="F89" s="418"/>
      <c r="G89" s="421"/>
      <c r="H89" s="418"/>
      <c r="I89" s="418"/>
      <c r="J89" s="418"/>
      <c r="K89" s="418"/>
      <c r="L89" s="418"/>
      <c r="M89" s="418"/>
    </row>
    <row r="90" spans="1:13" x14ac:dyDescent="0.25">
      <c r="A90" s="6">
        <v>2.5</v>
      </c>
      <c r="B90" s="6">
        <v>-2</v>
      </c>
      <c r="C90" s="418"/>
      <c r="D90" s="418"/>
      <c r="E90" s="418"/>
      <c r="F90" s="418"/>
      <c r="G90" s="421"/>
      <c r="H90" s="418"/>
      <c r="I90" s="418"/>
      <c r="J90" s="418"/>
      <c r="K90" s="418"/>
      <c r="L90" s="418"/>
      <c r="M90" s="418"/>
    </row>
    <row r="91" spans="1:13" x14ac:dyDescent="0.25">
      <c r="A91" s="6">
        <v>2.5</v>
      </c>
      <c r="B91" s="6">
        <v>10</v>
      </c>
      <c r="C91" s="418"/>
      <c r="D91" s="418"/>
      <c r="E91" s="418"/>
      <c r="F91" s="418"/>
      <c r="G91" s="421"/>
      <c r="H91" s="418"/>
      <c r="I91" s="418"/>
      <c r="J91" s="418"/>
      <c r="K91" s="418"/>
      <c r="L91" s="418"/>
      <c r="M91" s="418"/>
    </row>
    <row r="92" spans="1:13" x14ac:dyDescent="0.25">
      <c r="B92" s="134"/>
      <c r="C92" s="418"/>
      <c r="D92" s="418"/>
      <c r="E92" s="418"/>
      <c r="F92" s="418"/>
      <c r="G92" s="421"/>
      <c r="H92" s="418"/>
      <c r="I92" s="418"/>
      <c r="J92" s="418"/>
      <c r="K92" s="418"/>
      <c r="L92" s="418"/>
      <c r="M92" s="418"/>
    </row>
    <row r="93" spans="1:13" x14ac:dyDescent="0.25">
      <c r="B93" s="134"/>
      <c r="D93" s="140"/>
      <c r="F93" s="140"/>
      <c r="G93" s="138"/>
    </row>
    <row r="94" spans="1:13" x14ac:dyDescent="0.25">
      <c r="B94" s="134"/>
      <c r="D94" s="140"/>
      <c r="F94" s="140"/>
      <c r="G94" s="138"/>
    </row>
    <row r="95" spans="1:13" x14ac:dyDescent="0.25">
      <c r="B95" s="134"/>
      <c r="C95" s="140"/>
      <c r="D95" s="138"/>
      <c r="F95" s="140"/>
      <c r="G95" s="138"/>
    </row>
    <row r="96" spans="1:13" x14ac:dyDescent="0.25">
      <c r="B96" s="134"/>
      <c r="C96" s="140"/>
      <c r="D96" s="138"/>
      <c r="F96" s="140"/>
      <c r="G96" s="138"/>
    </row>
    <row r="97" spans="6:7" x14ac:dyDescent="0.25">
      <c r="F97" s="140"/>
      <c r="G97" s="138"/>
    </row>
    <row r="98" spans="6:7" x14ac:dyDescent="0.25">
      <c r="F98" s="140"/>
      <c r="G98" s="138"/>
    </row>
    <row r="99" spans="6:7" x14ac:dyDescent="0.25">
      <c r="F99" s="140"/>
      <c r="G99" s="138"/>
    </row>
    <row r="100" spans="6:7" x14ac:dyDescent="0.25">
      <c r="F100" s="140"/>
      <c r="G100" s="138"/>
    </row>
    <row r="101" spans="6:7" x14ac:dyDescent="0.25">
      <c r="F101" s="140"/>
      <c r="G101" s="138"/>
    </row>
    <row r="102" spans="6:7" x14ac:dyDescent="0.25">
      <c r="F102" s="140"/>
      <c r="G102" s="138"/>
    </row>
    <row r="103" spans="6:7" x14ac:dyDescent="0.25">
      <c r="F103" s="140"/>
      <c r="G103" s="138"/>
    </row>
    <row r="104" spans="6:7" x14ac:dyDescent="0.25">
      <c r="F104" s="140"/>
      <c r="G104" s="138"/>
    </row>
    <row r="105" spans="6:7" x14ac:dyDescent="0.25">
      <c r="F105" s="140"/>
      <c r="G105" s="138"/>
    </row>
    <row r="106" spans="6:7" x14ac:dyDescent="0.25">
      <c r="F106" s="140"/>
    </row>
    <row r="107" spans="6:7" x14ac:dyDescent="0.25">
      <c r="F107" s="140"/>
    </row>
    <row r="108" spans="6:7" x14ac:dyDescent="0.25">
      <c r="F108" s="140"/>
    </row>
    <row r="109" spans="6:7" x14ac:dyDescent="0.25">
      <c r="F109" s="140"/>
    </row>
    <row r="110" spans="6:7" x14ac:dyDescent="0.25">
      <c r="F110" s="140"/>
    </row>
    <row r="111" spans="6:7" x14ac:dyDescent="0.25">
      <c r="F111" s="140"/>
    </row>
    <row r="112" spans="6:7" x14ac:dyDescent="0.25">
      <c r="F112" s="140"/>
    </row>
    <row r="113" spans="6:6" x14ac:dyDescent="0.25">
      <c r="F113" s="140"/>
    </row>
    <row r="114" spans="6:6" x14ac:dyDescent="0.25">
      <c r="F114" s="140"/>
    </row>
    <row r="115" spans="6:6" x14ac:dyDescent="0.25">
      <c r="F115" s="140"/>
    </row>
    <row r="116" spans="6:6" x14ac:dyDescent="0.25">
      <c r="F116" s="140"/>
    </row>
    <row r="117" spans="6:6" x14ac:dyDescent="0.25">
      <c r="F117" s="140"/>
    </row>
    <row r="118" spans="6:6" x14ac:dyDescent="0.25">
      <c r="F118" s="140"/>
    </row>
    <row r="119" spans="6:6" x14ac:dyDescent="0.25">
      <c r="F119" s="140"/>
    </row>
    <row r="120" spans="6:6" x14ac:dyDescent="0.25">
      <c r="F120" s="140"/>
    </row>
    <row r="121" spans="6:6" x14ac:dyDescent="0.25">
      <c r="F121" s="140"/>
    </row>
    <row r="122" spans="6:6" x14ac:dyDescent="0.25">
      <c r="F122" s="140"/>
    </row>
    <row r="123" spans="6:6" x14ac:dyDescent="0.25">
      <c r="F123" s="140"/>
    </row>
    <row r="124" spans="6:6" x14ac:dyDescent="0.25">
      <c r="F124" s="140"/>
    </row>
    <row r="125" spans="6:6" x14ac:dyDescent="0.25">
      <c r="F125" s="140"/>
    </row>
    <row r="126" spans="6:6" x14ac:dyDescent="0.25">
      <c r="F126" s="140"/>
    </row>
    <row r="127" spans="6:6" x14ac:dyDescent="0.25">
      <c r="F127" s="140"/>
    </row>
    <row r="128" spans="6:6" x14ac:dyDescent="0.25">
      <c r="F128" s="140"/>
    </row>
    <row r="129" spans="6:6" x14ac:dyDescent="0.25">
      <c r="F129" s="140"/>
    </row>
    <row r="130" spans="6:6" x14ac:dyDescent="0.25">
      <c r="F130" s="140"/>
    </row>
  </sheetData>
  <mergeCells count="2">
    <mergeCell ref="C24:G24"/>
    <mergeCell ref="I24:L24"/>
  </mergeCells>
  <conditionalFormatting sqref="C35">
    <cfRule type="expression" dxfId="78" priority="6" stopIfTrue="1">
      <formula>ISNA(C35)</formula>
    </cfRule>
  </conditionalFormatting>
  <conditionalFormatting sqref="C35">
    <cfRule type="expression" dxfId="77" priority="5" stopIfTrue="1">
      <formula>ISNA(C35)</formula>
    </cfRule>
  </conditionalFormatting>
  <conditionalFormatting sqref="D35">
    <cfRule type="expression" dxfId="76" priority="4" stopIfTrue="1">
      <formula>ISNA(D35)</formula>
    </cfRule>
  </conditionalFormatting>
  <conditionalFormatting sqref="C36:C82">
    <cfRule type="expression" dxfId="75" priority="3" stopIfTrue="1">
      <formula>ISNA(C36)</formula>
    </cfRule>
  </conditionalFormatting>
  <conditionalFormatting sqref="C36:C82">
    <cfRule type="expression" dxfId="74" priority="2" stopIfTrue="1">
      <formula>ISNA(C36)</formula>
    </cfRule>
  </conditionalFormatting>
  <conditionalFormatting sqref="D36:D82">
    <cfRule type="expression" dxfId="73" priority="1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scale="42" fitToHeight="0" orientation="portrait" verticalDpi="599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118"/>
  <sheetViews>
    <sheetView workbookViewId="0"/>
  </sheetViews>
  <sheetFormatPr defaultRowHeight="12.75" x14ac:dyDescent="0.2"/>
  <cols>
    <col min="16" max="16" width="30.85546875" customWidth="1"/>
    <col min="17" max="17" width="13.42578125" customWidth="1"/>
  </cols>
  <sheetData>
    <row r="2" spans="1:17" ht="15.75" x14ac:dyDescent="0.25">
      <c r="A2" s="44" t="s">
        <v>550</v>
      </c>
      <c r="L2" s="30"/>
    </row>
    <row r="3" spans="1:17" x14ac:dyDescent="0.2">
      <c r="A3" s="22" t="s">
        <v>16</v>
      </c>
    </row>
    <row r="4" spans="1:17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7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P5" s="180" t="s">
        <v>361</v>
      </c>
      <c r="Q5" s="181"/>
    </row>
    <row r="6" spans="1:17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P6" s="245" t="s">
        <v>204</v>
      </c>
      <c r="Q6" s="243" t="s">
        <v>372</v>
      </c>
    </row>
    <row r="7" spans="1:17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P7" s="199"/>
    </row>
    <row r="8" spans="1:17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</row>
    <row r="9" spans="1:17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</row>
    <row r="10" spans="1:17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7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7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7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7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7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7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409"/>
    </row>
    <row r="21" spans="1:11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1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1" ht="12.75" customHeight="1" x14ac:dyDescent="0.2"/>
    <row r="26" spans="1:11" x14ac:dyDescent="0.2">
      <c r="B26" s="36"/>
      <c r="C26" s="587" t="s">
        <v>40</v>
      </c>
      <c r="D26" s="587"/>
      <c r="E26" s="587"/>
    </row>
    <row r="27" spans="1:11" x14ac:dyDescent="0.2">
      <c r="A27" s="3"/>
      <c r="B27" s="37" t="s">
        <v>38</v>
      </c>
      <c r="C27" s="588" t="s">
        <v>583</v>
      </c>
      <c r="D27" s="588"/>
      <c r="E27" s="588"/>
    </row>
    <row r="28" spans="1:11" x14ac:dyDescent="0.2">
      <c r="A28" s="5"/>
      <c r="B28" s="38" t="s">
        <v>39</v>
      </c>
      <c r="C28" s="38" t="s">
        <v>8</v>
      </c>
      <c r="D28" s="38" t="s">
        <v>9</v>
      </c>
      <c r="E28" s="33" t="s">
        <v>13</v>
      </c>
    </row>
    <row r="29" spans="1:11" x14ac:dyDescent="0.2">
      <c r="A29" s="1">
        <v>41640</v>
      </c>
      <c r="B29" s="12">
        <v>336.238</v>
      </c>
      <c r="C29" s="43">
        <f>+MIN($B$29,$B$41,$B$53,$B$65,$B$77)</f>
        <v>336.238</v>
      </c>
      <c r="D29" s="43">
        <f>+MAX($B$29,$B$41,$B$53,$B$65,$B$77)</f>
        <v>506.798</v>
      </c>
      <c r="E29" s="17">
        <f t="shared" ref="E29:E92" si="0">D29-C29</f>
        <v>170.56</v>
      </c>
      <c r="G29" s="43"/>
      <c r="H29" s="17"/>
    </row>
    <row r="30" spans="1:11" x14ac:dyDescent="0.2">
      <c r="A30" s="1">
        <v>41671</v>
      </c>
      <c r="B30" s="12">
        <v>345.274</v>
      </c>
      <c r="C30" s="43">
        <f>+MIN($B$30,$B$42,$B$54,$B$66,$B$78)</f>
        <v>345.274</v>
      </c>
      <c r="D30" s="43">
        <f>+MAX($B$30,$B$42,$B$54,$B$66,$B$78)</f>
        <v>525.41899999999998</v>
      </c>
      <c r="E30" s="17">
        <f t="shared" si="0"/>
        <v>180.14499999999998</v>
      </c>
      <c r="G30" s="43"/>
      <c r="H30" s="17"/>
    </row>
    <row r="31" spans="1:11" x14ac:dyDescent="0.2">
      <c r="A31" s="1">
        <v>41699</v>
      </c>
      <c r="B31" s="12">
        <v>354.98700000000002</v>
      </c>
      <c r="C31" s="43">
        <f>+MIN($B$31,$B$43,$B$55,$B$67,$B$79)</f>
        <v>354.98700000000002</v>
      </c>
      <c r="D31" s="43">
        <f>+MAX($B$31,$B$43,$B$55,$B$67,$B$79)</f>
        <v>538.59500000000003</v>
      </c>
      <c r="E31" s="17">
        <f t="shared" si="0"/>
        <v>183.608</v>
      </c>
      <c r="G31" s="43"/>
      <c r="H31" s="17"/>
    </row>
    <row r="32" spans="1:11" x14ac:dyDescent="0.2">
      <c r="A32" s="1">
        <v>41730</v>
      </c>
      <c r="B32" s="12">
        <v>365.339</v>
      </c>
      <c r="C32" s="43">
        <f>+MIN($B$32,$B$44,$B$56,$B$68,$B$80)</f>
        <v>365.339</v>
      </c>
      <c r="D32" s="43">
        <f>+MAX($B$32,$B$44,$B$56,$B$68,$B$80)</f>
        <v>524.28599999999994</v>
      </c>
      <c r="E32" s="17">
        <f t="shared" si="0"/>
        <v>158.94699999999995</v>
      </c>
      <c r="G32" s="43"/>
      <c r="H32" s="17"/>
    </row>
    <row r="33" spans="1:8" x14ac:dyDescent="0.2">
      <c r="A33" s="1">
        <v>41760</v>
      </c>
      <c r="B33" s="12">
        <v>365.46</v>
      </c>
      <c r="C33" s="43">
        <f>+MIN($B$33,$B$45,$B$57,$B$69,$B$81)</f>
        <v>365.46</v>
      </c>
      <c r="D33" s="43">
        <f>+MAX($B$33,$B$45,$B$57,$B$69,$B$81)</f>
        <v>516.80799999999999</v>
      </c>
      <c r="E33" s="17">
        <f t="shared" si="0"/>
        <v>151.34800000000001</v>
      </c>
      <c r="G33" s="43"/>
      <c r="H33" s="17"/>
    </row>
    <row r="34" spans="1:8" x14ac:dyDescent="0.2">
      <c r="A34" s="1">
        <v>41791</v>
      </c>
      <c r="B34" s="12">
        <v>354.30500000000001</v>
      </c>
      <c r="C34" s="43">
        <f>+MIN($B$34,$B$46,$B$58,$B$70,$B$82)</f>
        <v>354.30500000000001</v>
      </c>
      <c r="D34" s="43">
        <f>+MAX($B$34,$B$46,$B$58,$B$70,$B$82)</f>
        <v>501.55700000000002</v>
      </c>
      <c r="E34" s="17">
        <f t="shared" si="0"/>
        <v>147.25200000000001</v>
      </c>
      <c r="G34" s="43"/>
      <c r="H34" s="17"/>
    </row>
    <row r="35" spans="1:8" x14ac:dyDescent="0.2">
      <c r="A35" s="1">
        <v>41821</v>
      </c>
      <c r="B35" s="12">
        <v>338.73700000000002</v>
      </c>
      <c r="C35" s="43">
        <f>+MIN($B$35,$B$47,$B$59,$B$71,$B$83)</f>
        <v>338.73700000000002</v>
      </c>
      <c r="D35" s="43">
        <f>+MAX($B$35,$B$47,$B$59,$B$71,$B$83)</f>
        <v>493.45800000000003</v>
      </c>
      <c r="E35" s="17">
        <f t="shared" si="0"/>
        <v>154.721</v>
      </c>
      <c r="G35" s="43"/>
      <c r="H35" s="17"/>
    </row>
    <row r="36" spans="1:8" x14ac:dyDescent="0.2">
      <c r="A36" s="1">
        <v>41852</v>
      </c>
      <c r="B36" s="12">
        <v>331.07600000000002</v>
      </c>
      <c r="C36" s="43">
        <f>+MIN($B$36,$B$48,$B$60,$B$72,$B$84)</f>
        <v>331.07600000000002</v>
      </c>
      <c r="D36" s="43">
        <f>+MAX($B$36,$B$48,$B$60,$B$72,$B$84)</f>
        <v>486.67500000000001</v>
      </c>
      <c r="E36" s="17">
        <f t="shared" si="0"/>
        <v>155.59899999999999</v>
      </c>
      <c r="G36" s="43"/>
      <c r="H36" s="17"/>
    </row>
    <row r="37" spans="1:8" x14ac:dyDescent="0.2">
      <c r="A37" s="1">
        <v>41883</v>
      </c>
      <c r="B37" s="12">
        <v>332.15499999999997</v>
      </c>
      <c r="C37" s="43">
        <f>+MIN($B$37,$B$49,$B$61,$B$73,$B$85)</f>
        <v>332.15499999999997</v>
      </c>
      <c r="D37" s="43">
        <f>+MAX($B$37,$B$49,$B$61,$B$73,$B$85)</f>
        <v>471.53699999999998</v>
      </c>
      <c r="E37" s="17">
        <f t="shared" si="0"/>
        <v>139.38200000000001</v>
      </c>
      <c r="G37" s="43"/>
      <c r="H37" s="17"/>
    </row>
    <row r="38" spans="1:8" x14ac:dyDescent="0.2">
      <c r="A38" s="1">
        <v>41913</v>
      </c>
      <c r="B38" s="12">
        <v>351.71699999999998</v>
      </c>
      <c r="C38" s="43">
        <f>+MIN($B$38,$B$50,$B$62,$B$74,$B$86)</f>
        <v>351.71699999999998</v>
      </c>
      <c r="D38" s="43">
        <f>+MAX($B$38,$B$50,$B$62,$B$74,$B$86)</f>
        <v>491.20299999999997</v>
      </c>
      <c r="E38" s="17">
        <f t="shared" si="0"/>
        <v>139.48599999999999</v>
      </c>
      <c r="G38" s="43"/>
      <c r="H38" s="17"/>
    </row>
    <row r="39" spans="1:8" x14ac:dyDescent="0.2">
      <c r="A39" s="1">
        <v>41944</v>
      </c>
      <c r="B39" s="12">
        <v>356.72899999999998</v>
      </c>
      <c r="C39" s="43">
        <f>+MIN($B$39,$B$51,$B$63,$B$75,$B$87)</f>
        <v>356.72899999999998</v>
      </c>
      <c r="D39" s="43">
        <f>+MAX($B$39,$B$51,$B$63,$B$75,$B$87)</f>
        <v>490.73399999999998</v>
      </c>
      <c r="E39" s="17">
        <f t="shared" si="0"/>
        <v>134.005</v>
      </c>
      <c r="G39" s="43"/>
      <c r="H39" s="17"/>
    </row>
    <row r="40" spans="1:8" x14ac:dyDescent="0.2">
      <c r="A40" s="1">
        <v>41974</v>
      </c>
      <c r="B40" s="12">
        <v>360.86500000000001</v>
      </c>
      <c r="C40" s="43">
        <f>+MIN($B$40,$B$52,$B$64,$B$76,$B$88)</f>
        <v>360.86500000000001</v>
      </c>
      <c r="D40" s="43">
        <f>+MAX($B$40,$B$52,$B$64,$B$76,$B$88)</f>
        <v>484.62200000000001</v>
      </c>
      <c r="E40" s="17">
        <f t="shared" si="0"/>
        <v>123.75700000000001</v>
      </c>
      <c r="G40" s="43"/>
      <c r="H40" s="17"/>
    </row>
    <row r="41" spans="1:8" x14ac:dyDescent="0.2">
      <c r="A41" s="1">
        <v>42005</v>
      </c>
      <c r="B41" s="12">
        <v>389.21300000000002</v>
      </c>
      <c r="C41" s="43">
        <f>+MIN($B$29,$B$41,$B$53,$B$65,$B$77)</f>
        <v>336.238</v>
      </c>
      <c r="D41" s="43">
        <f>+MAX($B$29,$B$41,$B$53,$B$65,$B$77)</f>
        <v>506.798</v>
      </c>
      <c r="E41" s="17">
        <f t="shared" si="0"/>
        <v>170.56</v>
      </c>
      <c r="G41" s="43"/>
      <c r="H41" s="17"/>
    </row>
    <row r="42" spans="1:8" x14ac:dyDescent="0.2">
      <c r="A42" s="1">
        <v>42036</v>
      </c>
      <c r="B42" s="12">
        <v>415.31299999999999</v>
      </c>
      <c r="C42" s="43">
        <f>+MIN($B$30,$B$42,$B$54,$B$66,$B$78)</f>
        <v>345.274</v>
      </c>
      <c r="D42" s="43">
        <f>+MAX($B$30,$B$42,$B$54,$B$66,$B$78)</f>
        <v>525.41899999999998</v>
      </c>
      <c r="E42" s="17">
        <f t="shared" si="0"/>
        <v>180.14499999999998</v>
      </c>
      <c r="G42" s="43"/>
      <c r="H42" s="17"/>
    </row>
    <row r="43" spans="1:8" x14ac:dyDescent="0.2">
      <c r="A43" s="1">
        <v>42064</v>
      </c>
      <c r="B43" s="12">
        <v>443.2</v>
      </c>
      <c r="C43" s="43">
        <f>+MIN($B$31,$B$43,$B$55,$B$67,$B$79)</f>
        <v>354.98700000000002</v>
      </c>
      <c r="D43" s="43">
        <f>+MAX($B$31,$B$43,$B$55,$B$67,$B$79)</f>
        <v>538.59500000000003</v>
      </c>
      <c r="E43" s="17">
        <f t="shared" si="0"/>
        <v>183.608</v>
      </c>
      <c r="G43" s="43"/>
      <c r="H43" s="17"/>
    </row>
    <row r="44" spans="1:8" x14ac:dyDescent="0.2">
      <c r="A44" s="1">
        <v>42095</v>
      </c>
      <c r="B44" s="12">
        <v>452.71300000000002</v>
      </c>
      <c r="C44" s="43">
        <f>+MIN($B$32,$B$44,$B$56,$B$68,$B$80)</f>
        <v>365.339</v>
      </c>
      <c r="D44" s="43">
        <f>+MAX($B$32,$B$44,$B$56,$B$68,$B$80)</f>
        <v>524.28599999999994</v>
      </c>
      <c r="E44" s="17">
        <f t="shared" si="0"/>
        <v>158.94699999999995</v>
      </c>
      <c r="G44" s="43"/>
      <c r="H44" s="17"/>
    </row>
    <row r="45" spans="1:8" x14ac:dyDescent="0.2">
      <c r="A45" s="1">
        <v>42125</v>
      </c>
      <c r="B45" s="12">
        <v>448.96100000000001</v>
      </c>
      <c r="C45" s="43">
        <f>+MIN($B$33,$B$45,$B$57,$B$69,$B$81)</f>
        <v>365.46</v>
      </c>
      <c r="D45" s="43">
        <f>+MAX($B$33,$B$45,$B$57,$B$69,$B$81)</f>
        <v>516.80799999999999</v>
      </c>
      <c r="E45" s="17">
        <f t="shared" si="0"/>
        <v>151.34800000000001</v>
      </c>
      <c r="G45" s="43"/>
      <c r="H45" s="17"/>
    </row>
    <row r="46" spans="1:8" x14ac:dyDescent="0.2">
      <c r="A46" s="1">
        <v>42156</v>
      </c>
      <c r="B46" s="12">
        <v>438.81</v>
      </c>
      <c r="C46" s="43">
        <f>+MIN($B$34,$B$46,$B$58,$B$70,$B$82)</f>
        <v>354.30500000000001</v>
      </c>
      <c r="D46" s="43">
        <f>+MAX($B$34,$B$46,$B$58,$B$70,$B$82)</f>
        <v>501.55700000000002</v>
      </c>
      <c r="E46" s="17">
        <f t="shared" si="0"/>
        <v>147.25200000000001</v>
      </c>
      <c r="G46" s="43"/>
      <c r="H46" s="17"/>
    </row>
    <row r="47" spans="1:8" x14ac:dyDescent="0.2">
      <c r="A47" s="1">
        <v>42186</v>
      </c>
      <c r="B47" s="12">
        <v>424.80900000000003</v>
      </c>
      <c r="C47" s="43">
        <f>+MIN($B$35,$B$47,$B$59,$B$71,$B$83)</f>
        <v>338.73700000000002</v>
      </c>
      <c r="D47" s="43">
        <f>+MAX($B$35,$B$47,$B$59,$B$71,$B$83)</f>
        <v>493.45800000000003</v>
      </c>
      <c r="E47" s="17">
        <f t="shared" si="0"/>
        <v>154.721</v>
      </c>
      <c r="G47" s="43"/>
      <c r="H47" s="17"/>
    </row>
    <row r="48" spans="1:8" x14ac:dyDescent="0.2">
      <c r="A48" s="1">
        <v>42217</v>
      </c>
      <c r="B48" s="12">
        <v>425.85300000000001</v>
      </c>
      <c r="C48" s="43">
        <f>+MIN($B$36,$B$48,$B$60,$B$72,$B$84)</f>
        <v>331.07600000000002</v>
      </c>
      <c r="D48" s="43">
        <f>+MAX($B$36,$B$48,$B$60,$B$72,$B$84)</f>
        <v>486.67500000000001</v>
      </c>
      <c r="E48" s="17">
        <f t="shared" si="0"/>
        <v>155.59899999999999</v>
      </c>
      <c r="G48" s="43"/>
      <c r="H48" s="17"/>
    </row>
    <row r="49" spans="1:8" x14ac:dyDescent="0.2">
      <c r="A49" s="1">
        <v>42248</v>
      </c>
      <c r="B49" s="12">
        <v>429.12900000000002</v>
      </c>
      <c r="C49" s="43">
        <f>+MIN($B$37,$B$49,$B$61,$B$73,$B$85)</f>
        <v>332.15499999999997</v>
      </c>
      <c r="D49" s="43">
        <f>+MAX($B$37,$B$49,$B$61,$B$73,$B$85)</f>
        <v>471.53699999999998</v>
      </c>
      <c r="E49" s="17">
        <f t="shared" si="0"/>
        <v>139.38200000000001</v>
      </c>
      <c r="G49" s="43"/>
      <c r="H49" s="17"/>
    </row>
    <row r="50" spans="1:8" x14ac:dyDescent="0.2">
      <c r="A50" s="1">
        <v>42278</v>
      </c>
      <c r="B50" s="12">
        <v>455.21300000000002</v>
      </c>
      <c r="C50" s="43">
        <f>+MIN($B$38,$B$50,$B$62,$B$74,$B$86)</f>
        <v>351.71699999999998</v>
      </c>
      <c r="D50" s="43">
        <f>+MAX($B$38,$B$50,$B$62,$B$74,$B$86)</f>
        <v>491.20299999999997</v>
      </c>
      <c r="E50" s="17">
        <f t="shared" si="0"/>
        <v>139.48599999999999</v>
      </c>
      <c r="G50" s="43"/>
      <c r="H50" s="17"/>
    </row>
    <row r="51" spans="1:8" x14ac:dyDescent="0.2">
      <c r="A51" s="1">
        <v>42309</v>
      </c>
      <c r="B51" s="12">
        <v>455.99400000000003</v>
      </c>
      <c r="C51" s="43">
        <f>+MIN($B$39,$B$51,$B$63,$B$75,$B$87)</f>
        <v>356.72899999999998</v>
      </c>
      <c r="D51" s="43">
        <f>+MAX($B$39,$B$51,$B$63,$B$75,$B$87)</f>
        <v>490.73399999999998</v>
      </c>
      <c r="E51" s="17">
        <f t="shared" si="0"/>
        <v>134.005</v>
      </c>
      <c r="G51" s="43"/>
      <c r="H51" s="17"/>
    </row>
    <row r="52" spans="1:8" x14ac:dyDescent="0.2">
      <c r="A52" s="1">
        <v>42339</v>
      </c>
      <c r="B52" s="12">
        <v>449.22</v>
      </c>
      <c r="C52" s="43">
        <f>+MIN($B$40,$B$52,$B$64,$B$76,$B$88)</f>
        <v>360.86500000000001</v>
      </c>
      <c r="D52" s="43">
        <f>+MAX($B$40,$B$52,$B$64,$B$76,$B$88)</f>
        <v>484.62200000000001</v>
      </c>
      <c r="E52" s="17">
        <f t="shared" si="0"/>
        <v>123.75700000000001</v>
      </c>
      <c r="G52" s="43"/>
      <c r="H52" s="17"/>
    </row>
    <row r="53" spans="1:8" x14ac:dyDescent="0.2">
      <c r="A53" s="1">
        <v>42370</v>
      </c>
      <c r="B53" s="12">
        <v>471.767</v>
      </c>
      <c r="C53" s="43">
        <f>+MIN($B$29,$B$41,$B$53,$B$65,$B$77)</f>
        <v>336.238</v>
      </c>
      <c r="D53" s="43">
        <f>+MAX($B$29,$B$41,$B$53,$B$65,$B$77)</f>
        <v>506.798</v>
      </c>
      <c r="E53" s="17">
        <f t="shared" si="0"/>
        <v>170.56</v>
      </c>
      <c r="G53" s="43"/>
      <c r="H53" s="17"/>
    </row>
    <row r="54" spans="1:8" x14ac:dyDescent="0.2">
      <c r="A54" s="1">
        <v>42401</v>
      </c>
      <c r="B54" s="12">
        <v>492.15300000000002</v>
      </c>
      <c r="C54" s="43">
        <f>+MIN($B$30,$B$42,$B$54,$B$66,$B$78)</f>
        <v>345.274</v>
      </c>
      <c r="D54" s="43">
        <f>+MAX($B$30,$B$42,$B$54,$B$66,$B$78)</f>
        <v>525.41899999999998</v>
      </c>
      <c r="E54" s="17">
        <f t="shared" si="0"/>
        <v>180.14499999999998</v>
      </c>
      <c r="G54" s="43"/>
      <c r="H54" s="17"/>
    </row>
    <row r="55" spans="1:8" x14ac:dyDescent="0.2">
      <c r="A55" s="1">
        <v>42430</v>
      </c>
      <c r="B55" s="12">
        <v>504.81099999999998</v>
      </c>
      <c r="C55" s="43">
        <f>+MIN($B$31,$B$43,$B$55,$B$67,$B$79)</f>
        <v>354.98700000000002</v>
      </c>
      <c r="D55" s="43">
        <f>+MAX($B$31,$B$43,$B$55,$B$67,$B$79)</f>
        <v>538.59500000000003</v>
      </c>
      <c r="E55" s="17">
        <f t="shared" si="0"/>
        <v>183.608</v>
      </c>
      <c r="G55" s="43"/>
      <c r="H55" s="17"/>
    </row>
    <row r="56" spans="1:8" x14ac:dyDescent="0.2">
      <c r="A56" s="1">
        <v>42461</v>
      </c>
      <c r="B56" s="12">
        <v>509.32299999999998</v>
      </c>
      <c r="C56" s="43">
        <f>+MIN($B$32,$B$44,$B$56,$B$68,$B$80)</f>
        <v>365.339</v>
      </c>
      <c r="D56" s="43">
        <f>+MAX($B$32,$B$44,$B$56,$B$68,$B$80)</f>
        <v>524.28599999999994</v>
      </c>
      <c r="E56" s="17">
        <f t="shared" si="0"/>
        <v>158.94699999999995</v>
      </c>
      <c r="G56" s="43"/>
      <c r="H56" s="17"/>
    </row>
    <row r="57" spans="1:8" x14ac:dyDescent="0.2">
      <c r="A57" s="1">
        <v>42491</v>
      </c>
      <c r="B57" s="12">
        <v>511.86099999999999</v>
      </c>
      <c r="C57" s="43">
        <f>+MIN($B$33,$B$45,$B$57,$B$69,$B$81)</f>
        <v>365.46</v>
      </c>
      <c r="D57" s="43">
        <f>+MAX($B$33,$B$45,$B$57,$B$69,$B$81)</f>
        <v>516.80799999999999</v>
      </c>
      <c r="E57" s="17">
        <f t="shared" si="0"/>
        <v>151.34800000000001</v>
      </c>
      <c r="G57" s="43"/>
      <c r="H57" s="17"/>
    </row>
    <row r="58" spans="1:8" x14ac:dyDescent="0.2">
      <c r="A58" s="1">
        <v>42522</v>
      </c>
      <c r="B58" s="12">
        <v>500.85700000000003</v>
      </c>
      <c r="C58" s="43">
        <f>+MIN($B$34,$B$46,$B$58,$B$70,$B$82)</f>
        <v>354.30500000000001</v>
      </c>
      <c r="D58" s="43">
        <f>+MAX($B$34,$B$46,$B$58,$B$70,$B$82)</f>
        <v>501.55700000000002</v>
      </c>
      <c r="E58" s="17">
        <f t="shared" si="0"/>
        <v>147.25200000000001</v>
      </c>
      <c r="G58" s="43"/>
      <c r="H58" s="17"/>
    </row>
    <row r="59" spans="1:8" x14ac:dyDescent="0.2">
      <c r="A59" s="1">
        <v>42552</v>
      </c>
      <c r="B59" s="12">
        <v>493.45800000000003</v>
      </c>
      <c r="C59" s="43">
        <f>+MIN($B$35,$B$47,$B$59,$B$71,$B$83)</f>
        <v>338.73700000000002</v>
      </c>
      <c r="D59" s="43">
        <f>+MAX($B$35,$B$47,$B$59,$B$71,$B$83)</f>
        <v>493.45800000000003</v>
      </c>
      <c r="E59" s="17">
        <f t="shared" si="0"/>
        <v>154.721</v>
      </c>
      <c r="G59" s="43"/>
      <c r="H59" s="17"/>
    </row>
    <row r="60" spans="1:8" x14ac:dyDescent="0.2">
      <c r="A60" s="1">
        <v>42583</v>
      </c>
      <c r="B60" s="12">
        <v>486.67500000000001</v>
      </c>
      <c r="C60" s="43">
        <f>+MIN($B$36,$B$48,$B$60,$B$72,$B$84)</f>
        <v>331.07600000000002</v>
      </c>
      <c r="D60" s="43">
        <f>+MAX($B$36,$B$48,$B$60,$B$72,$B$84)</f>
        <v>486.67500000000001</v>
      </c>
      <c r="E60" s="17">
        <f t="shared" si="0"/>
        <v>155.59899999999999</v>
      </c>
      <c r="G60" s="43"/>
      <c r="H60" s="17"/>
    </row>
    <row r="61" spans="1:8" x14ac:dyDescent="0.2">
      <c r="A61" s="1">
        <v>42614</v>
      </c>
      <c r="B61" s="12">
        <v>471.53699999999998</v>
      </c>
      <c r="C61" s="43">
        <f>+MIN($B$37,$B$49,$B$61,$B$73,$B$85)</f>
        <v>332.15499999999997</v>
      </c>
      <c r="D61" s="43">
        <f>+MAX($B$37,$B$49,$B$61,$B$73,$B$85)</f>
        <v>471.53699999999998</v>
      </c>
      <c r="E61" s="17">
        <f t="shared" si="0"/>
        <v>139.38200000000001</v>
      </c>
      <c r="G61" s="43"/>
      <c r="H61" s="17"/>
    </row>
    <row r="62" spans="1:8" x14ac:dyDescent="0.2">
      <c r="A62" s="1">
        <v>42644</v>
      </c>
      <c r="B62" s="12">
        <v>491.20299999999997</v>
      </c>
      <c r="C62" s="43">
        <f>+MIN($B$38,$B$50,$B$62,$B$74,$B$86)</f>
        <v>351.71699999999998</v>
      </c>
      <c r="D62" s="43">
        <f>+MAX($B$38,$B$50,$B$62,$B$74,$B$86)</f>
        <v>491.20299999999997</v>
      </c>
      <c r="E62" s="17">
        <f t="shared" si="0"/>
        <v>139.48599999999999</v>
      </c>
      <c r="G62" s="43"/>
      <c r="H62" s="17"/>
    </row>
    <row r="63" spans="1:8" x14ac:dyDescent="0.2">
      <c r="A63" s="1">
        <v>42675</v>
      </c>
      <c r="B63" s="12">
        <v>490.73399999999998</v>
      </c>
      <c r="C63" s="43">
        <f>+MIN($B$39,$B$51,$B$63,$B$75,$B$87)</f>
        <v>356.72899999999998</v>
      </c>
      <c r="D63" s="43">
        <f>+MAX($B$39,$B$51,$B$63,$B$75,$B$87)</f>
        <v>490.73399999999998</v>
      </c>
      <c r="E63" s="17">
        <f t="shared" si="0"/>
        <v>134.005</v>
      </c>
      <c r="G63" s="43"/>
      <c r="H63" s="17"/>
    </row>
    <row r="64" spans="1:8" x14ac:dyDescent="0.2">
      <c r="A64" s="1">
        <v>42705</v>
      </c>
      <c r="B64" s="12">
        <v>484.62200000000001</v>
      </c>
      <c r="C64" s="43">
        <f>+MIN($B$40,$B$52,$B$64,$B$76,$B$88)</f>
        <v>360.86500000000001</v>
      </c>
      <c r="D64" s="43">
        <f>+MAX($B$40,$B$52,$B$64,$B$76,$B$88)</f>
        <v>484.62200000000001</v>
      </c>
      <c r="E64" s="17">
        <f t="shared" si="0"/>
        <v>123.75700000000001</v>
      </c>
      <c r="G64" s="43"/>
      <c r="H64" s="17"/>
    </row>
    <row r="65" spans="1:8" x14ac:dyDescent="0.2">
      <c r="A65" s="1">
        <v>42736</v>
      </c>
      <c r="B65" s="12">
        <v>506.798</v>
      </c>
      <c r="C65" s="43">
        <f>+MIN($B$29,$B$41,$B$53,$B$65,$B$77)</f>
        <v>336.238</v>
      </c>
      <c r="D65" s="43">
        <f>+MAX($B$29,$B$41,$B$53,$B$65,$B$77)</f>
        <v>506.798</v>
      </c>
      <c r="E65" s="17">
        <f t="shared" si="0"/>
        <v>170.56</v>
      </c>
      <c r="G65" s="43"/>
      <c r="H65" s="17"/>
    </row>
    <row r="66" spans="1:8" x14ac:dyDescent="0.2">
      <c r="A66" s="1">
        <v>42767</v>
      </c>
      <c r="B66" s="12">
        <v>525.41899999999998</v>
      </c>
      <c r="C66" s="43">
        <f>+MIN($B$30,$B$42,$B$54,$B$66,$B$78)</f>
        <v>345.274</v>
      </c>
      <c r="D66" s="43">
        <f>+MAX($B$30,$B$42,$B$54,$B$66,$B$78)</f>
        <v>525.41899999999998</v>
      </c>
      <c r="E66" s="17">
        <f t="shared" si="0"/>
        <v>180.14499999999998</v>
      </c>
      <c r="G66" s="43"/>
      <c r="H66" s="17"/>
    </row>
    <row r="67" spans="1:8" x14ac:dyDescent="0.2">
      <c r="A67" s="1">
        <v>42795</v>
      </c>
      <c r="B67" s="12">
        <v>538.59500000000003</v>
      </c>
      <c r="C67" s="43">
        <f>+MIN($B$31,$B$43,$B$55,$B$67,$B$79)</f>
        <v>354.98700000000002</v>
      </c>
      <c r="D67" s="43">
        <f>+MAX($B$31,$B$43,$B$55,$B$67,$B$79)</f>
        <v>538.59500000000003</v>
      </c>
      <c r="E67" s="17">
        <f t="shared" si="0"/>
        <v>183.608</v>
      </c>
      <c r="G67" s="43"/>
      <c r="H67" s="17"/>
    </row>
    <row r="68" spans="1:8" x14ac:dyDescent="0.2">
      <c r="A68" s="1">
        <v>42826</v>
      </c>
      <c r="B68" s="12">
        <v>524.28599999999994</v>
      </c>
      <c r="C68" s="43">
        <f>+MIN($B$32,$B$44,$B$56,$B$68,$B$80)</f>
        <v>365.339</v>
      </c>
      <c r="D68" s="43">
        <f>+MAX($B$32,$B$44,$B$56,$B$68,$B$80)</f>
        <v>524.28599999999994</v>
      </c>
      <c r="E68" s="17">
        <f t="shared" si="0"/>
        <v>158.94699999999995</v>
      </c>
      <c r="G68" s="43"/>
      <c r="H68" s="17"/>
    </row>
    <row r="69" spans="1:8" x14ac:dyDescent="0.2">
      <c r="A69" s="1">
        <v>42856</v>
      </c>
      <c r="B69" s="12">
        <v>516.80799999999999</v>
      </c>
      <c r="C69" s="43">
        <f>+MIN($B$33,$B$45,$B$57,$B$69,$B$81)</f>
        <v>365.46</v>
      </c>
      <c r="D69" s="43">
        <f>+MAX($B$33,$B$45,$B$57,$B$69,$B$81)</f>
        <v>516.80799999999999</v>
      </c>
      <c r="E69" s="17">
        <f t="shared" si="0"/>
        <v>151.34800000000001</v>
      </c>
      <c r="G69" s="43"/>
      <c r="H69" s="17"/>
    </row>
    <row r="70" spans="1:8" x14ac:dyDescent="0.2">
      <c r="A70" s="1">
        <v>42887</v>
      </c>
      <c r="B70" s="12">
        <v>501.55700000000002</v>
      </c>
      <c r="C70" s="43">
        <f>+MIN($B$34,$B$46,$B$58,$B$70,$B$82)</f>
        <v>354.30500000000001</v>
      </c>
      <c r="D70" s="43">
        <f>+MAX($B$34,$B$46,$B$58,$B$70,$B$82)</f>
        <v>501.55700000000002</v>
      </c>
      <c r="E70" s="17">
        <f t="shared" si="0"/>
        <v>147.25200000000001</v>
      </c>
      <c r="G70" s="43"/>
      <c r="H70" s="17"/>
    </row>
    <row r="71" spans="1:8" x14ac:dyDescent="0.2">
      <c r="A71" s="1">
        <v>42917</v>
      </c>
      <c r="B71" s="12">
        <v>483.411</v>
      </c>
      <c r="C71" s="43">
        <f>+MIN($B$35,$B$47,$B$59,$B$71,$B$83)</f>
        <v>338.73700000000002</v>
      </c>
      <c r="D71" s="43">
        <f>+MAX($B$35,$B$47,$B$59,$B$71,$B$83)</f>
        <v>493.45800000000003</v>
      </c>
      <c r="E71" s="17">
        <f t="shared" si="0"/>
        <v>154.721</v>
      </c>
      <c r="G71" s="43"/>
      <c r="H71" s="17"/>
    </row>
    <row r="72" spans="1:8" x14ac:dyDescent="0.2">
      <c r="A72" s="1">
        <v>42948</v>
      </c>
      <c r="B72" s="12">
        <v>459.98200000000003</v>
      </c>
      <c r="C72" s="43">
        <f>+MIN($B$36,$B$48,$B$60,$B$72,$B$84)</f>
        <v>331.07600000000002</v>
      </c>
      <c r="D72" s="43">
        <f>+MAX($B$36,$B$48,$B$60,$B$72,$B$84)</f>
        <v>486.67500000000001</v>
      </c>
      <c r="E72" s="17">
        <f t="shared" si="0"/>
        <v>155.59899999999999</v>
      </c>
      <c r="G72" s="43"/>
      <c r="H72" s="17"/>
    </row>
    <row r="73" spans="1:8" x14ac:dyDescent="0.2">
      <c r="A73" s="1">
        <v>42979</v>
      </c>
      <c r="B73" s="12">
        <v>469.58800000000002</v>
      </c>
      <c r="C73" s="43">
        <f>+MIN($B$37,$B$49,$B$61,$B$73,$B$85)</f>
        <v>332.15499999999997</v>
      </c>
      <c r="D73" s="43">
        <f>+MAX($B$37,$B$49,$B$61,$B$73,$B$85)</f>
        <v>471.53699999999998</v>
      </c>
      <c r="E73" s="17">
        <f t="shared" si="0"/>
        <v>139.38200000000001</v>
      </c>
      <c r="G73" s="43"/>
      <c r="H73" s="17"/>
    </row>
    <row r="74" spans="1:8" x14ac:dyDescent="0.2">
      <c r="A74" s="1">
        <v>43009</v>
      </c>
      <c r="B74" s="12">
        <v>459.73099999999999</v>
      </c>
      <c r="C74" s="43">
        <f>+MIN($B$38,$B$50,$B$62,$B$74,$B$86)</f>
        <v>351.71699999999998</v>
      </c>
      <c r="D74" s="43">
        <f>+MAX($B$38,$B$50,$B$62,$B$74,$B$86)</f>
        <v>491.20299999999997</v>
      </c>
      <c r="E74" s="17">
        <f t="shared" si="0"/>
        <v>139.48599999999999</v>
      </c>
      <c r="G74" s="43"/>
      <c r="H74" s="17"/>
    </row>
    <row r="75" spans="1:8" x14ac:dyDescent="0.2">
      <c r="A75" s="1">
        <v>43040</v>
      </c>
      <c r="B75" s="12">
        <v>453.05399999999997</v>
      </c>
      <c r="C75" s="43">
        <f>+MIN($B$39,$B$51,$B$63,$B$75,$B$87)</f>
        <v>356.72899999999998</v>
      </c>
      <c r="D75" s="43">
        <f>+MAX($B$39,$B$51,$B$63,$B$75,$B$87)</f>
        <v>490.73399999999998</v>
      </c>
      <c r="E75" s="17">
        <f t="shared" si="0"/>
        <v>134.005</v>
      </c>
      <c r="G75" s="43"/>
      <c r="H75" s="17"/>
    </row>
    <row r="76" spans="1:8" x14ac:dyDescent="0.2">
      <c r="A76" s="1">
        <v>43070</v>
      </c>
      <c r="B76" s="12">
        <v>421.64600000000002</v>
      </c>
      <c r="C76" s="43">
        <f>+MIN($B$40,$B$52,$B$64,$B$76,$B$88)</f>
        <v>360.86500000000001</v>
      </c>
      <c r="D76" s="43">
        <f>+MAX($B$40,$B$52,$B$64,$B$76,$B$88)</f>
        <v>484.62200000000001</v>
      </c>
      <c r="E76" s="17">
        <f t="shared" si="0"/>
        <v>123.75700000000001</v>
      </c>
      <c r="G76" s="43"/>
      <c r="H76" s="17"/>
    </row>
    <row r="77" spans="1:8" x14ac:dyDescent="0.2">
      <c r="A77" s="1">
        <v>43101</v>
      </c>
      <c r="B77" s="12">
        <v>420.76</v>
      </c>
      <c r="C77" s="43">
        <f>+MIN($B$29,$B$41,$B$53,$B$65,$B$77)</f>
        <v>336.238</v>
      </c>
      <c r="D77" s="43">
        <f>+MAX($B$29,$B$41,$B$53,$B$65,$B$77)</f>
        <v>506.798</v>
      </c>
      <c r="E77" s="17">
        <f t="shared" si="0"/>
        <v>170.56</v>
      </c>
      <c r="G77" s="43"/>
      <c r="H77" s="17"/>
    </row>
    <row r="78" spans="1:8" x14ac:dyDescent="0.2">
      <c r="A78" s="1">
        <v>43132</v>
      </c>
      <c r="B78" s="12">
        <v>423.84300000000002</v>
      </c>
      <c r="C78" s="43">
        <f>+MIN($B$30,$B$42,$B$54,$B$66,$B$78)</f>
        <v>345.274</v>
      </c>
      <c r="D78" s="43">
        <f>+MAX($B$30,$B$42,$B$54,$B$66,$B$78)</f>
        <v>525.41899999999998</v>
      </c>
      <c r="E78" s="17">
        <f t="shared" si="0"/>
        <v>180.14499999999998</v>
      </c>
      <c r="G78" s="43"/>
      <c r="H78" s="17"/>
    </row>
    <row r="79" spans="1:8" x14ac:dyDescent="0.2">
      <c r="A79" s="1">
        <v>43160</v>
      </c>
      <c r="B79" s="12">
        <v>424.93900000000002</v>
      </c>
      <c r="C79" s="43">
        <f>+MIN($B$31,$B$43,$B$55,$B$67,$B$79)</f>
        <v>354.98700000000002</v>
      </c>
      <c r="D79" s="43">
        <f>+MAX($B$31,$B$43,$B$55,$B$67,$B$79)</f>
        <v>538.59500000000003</v>
      </c>
      <c r="E79" s="17">
        <f t="shared" si="0"/>
        <v>183.608</v>
      </c>
      <c r="G79" s="43"/>
      <c r="H79" s="17"/>
    </row>
    <row r="80" spans="1:8" x14ac:dyDescent="0.2">
      <c r="A80" s="1">
        <v>43191</v>
      </c>
      <c r="B80" s="12">
        <v>436.57799999999997</v>
      </c>
      <c r="C80" s="43">
        <f>+MIN($B$32,$B$44,$B$56,$B$68,$B$80)</f>
        <v>365.339</v>
      </c>
      <c r="D80" s="43">
        <f>+MAX($B$32,$B$44,$B$56,$B$68,$B$80)</f>
        <v>524.28599999999994</v>
      </c>
      <c r="E80" s="17">
        <f t="shared" si="0"/>
        <v>158.94699999999995</v>
      </c>
      <c r="G80" s="43"/>
      <c r="H80" s="17"/>
    </row>
    <row r="81" spans="1:8" x14ac:dyDescent="0.2">
      <c r="A81" s="1">
        <v>43221</v>
      </c>
      <c r="B81" s="12">
        <v>434.197</v>
      </c>
      <c r="C81" s="43">
        <f>+MIN($B$33,$B$45,$B$57,$B$69,$B$81)</f>
        <v>365.46</v>
      </c>
      <c r="D81" s="43">
        <f>+MAX($B$33,$B$45,$B$57,$B$69,$B$81)</f>
        <v>516.80799999999999</v>
      </c>
      <c r="E81" s="17">
        <f t="shared" si="0"/>
        <v>151.34800000000001</v>
      </c>
      <c r="G81" s="43"/>
      <c r="H81" s="17"/>
    </row>
    <row r="82" spans="1:8" x14ac:dyDescent="0.2">
      <c r="A82" s="1">
        <v>43252</v>
      </c>
      <c r="B82" s="12">
        <v>415.15199999999999</v>
      </c>
      <c r="C82" s="43">
        <f>+MIN($B$34,$B$46,$B$58,$B$70,$B$82)</f>
        <v>354.30500000000001</v>
      </c>
      <c r="D82" s="43">
        <f>+MAX($B$34,$B$46,$B$58,$B$70,$B$82)</f>
        <v>501.55700000000002</v>
      </c>
      <c r="E82" s="17">
        <f t="shared" si="0"/>
        <v>147.25200000000001</v>
      </c>
      <c r="G82" s="43"/>
      <c r="H82" s="17"/>
    </row>
    <row r="83" spans="1:8" x14ac:dyDescent="0.2">
      <c r="A83" s="1">
        <v>43282</v>
      </c>
      <c r="B83" s="12">
        <v>409.64100000000002</v>
      </c>
      <c r="C83" s="43">
        <f>+MIN($B$35,$B$47,$B$59,$B$71,$B$83)</f>
        <v>338.73700000000002</v>
      </c>
      <c r="D83" s="43">
        <f>+MAX($B$35,$B$47,$B$59,$B$71,$B$83)</f>
        <v>493.45800000000003</v>
      </c>
      <c r="E83" s="17">
        <f t="shared" si="0"/>
        <v>154.721</v>
      </c>
      <c r="G83" s="43"/>
      <c r="H83" s="17"/>
    </row>
    <row r="84" spans="1:8" x14ac:dyDescent="0.2">
      <c r="A84" s="1">
        <v>43313</v>
      </c>
      <c r="B84" s="12">
        <v>407.58300000000003</v>
      </c>
      <c r="C84" s="43">
        <f>+MIN($B$36,$B$48,$B$60,$B$72,$B$84)</f>
        <v>331.07600000000002</v>
      </c>
      <c r="D84" s="43">
        <f>+MAX($B$36,$B$48,$B$60,$B$72,$B$84)</f>
        <v>486.67500000000001</v>
      </c>
      <c r="E84" s="17">
        <f t="shared" si="0"/>
        <v>155.59899999999999</v>
      </c>
      <c r="G84" s="43"/>
      <c r="H84" s="17"/>
    </row>
    <row r="85" spans="1:8" x14ac:dyDescent="0.2">
      <c r="A85" s="1">
        <v>43344</v>
      </c>
      <c r="B85" s="12">
        <v>416.68400000000003</v>
      </c>
      <c r="C85" s="43">
        <f>+MIN($B$37,$B$49,$B$61,$B$73,$B$85)</f>
        <v>332.15499999999997</v>
      </c>
      <c r="D85" s="43">
        <f>+MAX($B$37,$B$49,$B$61,$B$73,$B$85)</f>
        <v>471.53699999999998</v>
      </c>
      <c r="E85" s="17">
        <f t="shared" si="0"/>
        <v>139.38200000000001</v>
      </c>
      <c r="G85" s="43"/>
      <c r="H85" s="17"/>
    </row>
    <row r="86" spans="1:8" x14ac:dyDescent="0.2">
      <c r="A86" s="1">
        <v>43374</v>
      </c>
      <c r="B86" s="12">
        <v>433.80799999999999</v>
      </c>
      <c r="C86" s="43">
        <f>+MIN($B$38,$B$50,$B$62,$B$74,$B$86)</f>
        <v>351.71699999999998</v>
      </c>
      <c r="D86" s="43">
        <f>+MAX($B$38,$B$50,$B$62,$B$74,$B$86)</f>
        <v>491.20299999999997</v>
      </c>
      <c r="E86" s="17">
        <f t="shared" si="0"/>
        <v>139.48599999999999</v>
      </c>
      <c r="G86" s="43"/>
      <c r="H86" s="17"/>
    </row>
    <row r="87" spans="1:8" x14ac:dyDescent="0.2">
      <c r="A87" s="1">
        <v>43405</v>
      </c>
      <c r="B87" s="12">
        <v>449.37900000000002</v>
      </c>
      <c r="C87" s="43">
        <f>+MIN($B$39,$B$51,$B$63,$B$75,$B$87)</f>
        <v>356.72899999999998</v>
      </c>
      <c r="D87" s="43">
        <f>+MAX($B$39,$B$51,$B$63,$B$75,$B$87)</f>
        <v>490.73399999999998</v>
      </c>
      <c r="E87" s="17">
        <f t="shared" si="0"/>
        <v>134.005</v>
      </c>
      <c r="G87" s="43"/>
      <c r="H87" s="17"/>
    </row>
    <row r="88" spans="1:8" x14ac:dyDescent="0.2">
      <c r="A88" s="1">
        <v>43435</v>
      </c>
      <c r="B88" s="12">
        <v>442.50099999999998</v>
      </c>
      <c r="C88" s="43">
        <f>+MIN($B$40,$B$52,$B$64,$B$76,$B$88)</f>
        <v>360.86500000000001</v>
      </c>
      <c r="D88" s="43">
        <f>+MAX($B$40,$B$52,$B$64,$B$76,$B$88)</f>
        <v>484.62200000000001</v>
      </c>
      <c r="E88" s="17">
        <f t="shared" si="0"/>
        <v>123.75700000000001</v>
      </c>
      <c r="G88" s="43"/>
      <c r="H88" s="17"/>
    </row>
    <row r="89" spans="1:8" x14ac:dyDescent="0.2">
      <c r="A89" s="1">
        <v>43466</v>
      </c>
      <c r="B89" s="12">
        <v>448.80399999999997</v>
      </c>
      <c r="C89" s="43">
        <f>+MIN($B$29,$B$41,$B$53,$B$65,$B$77)</f>
        <v>336.238</v>
      </c>
      <c r="D89" s="43">
        <f>+MAX($B$29,$B$41,$B$53,$B$65,$B$77)</f>
        <v>506.798</v>
      </c>
      <c r="E89" s="17">
        <f t="shared" si="0"/>
        <v>170.56</v>
      </c>
      <c r="G89" s="43"/>
      <c r="H89" s="17"/>
    </row>
    <row r="90" spans="1:8" x14ac:dyDescent="0.2">
      <c r="A90" s="1">
        <v>43497</v>
      </c>
      <c r="B90" s="12">
        <v>451.72800000000001</v>
      </c>
      <c r="C90" s="43">
        <f>+MIN($B$30,$B$42,$B$54,$B$66,$B$78)</f>
        <v>345.274</v>
      </c>
      <c r="D90" s="43">
        <f>+MAX($B$30,$B$42,$B$54,$B$66,$B$78)</f>
        <v>525.41899999999998</v>
      </c>
      <c r="E90" s="17">
        <f t="shared" si="0"/>
        <v>180.14499999999998</v>
      </c>
      <c r="G90" s="43"/>
      <c r="H90" s="17"/>
    </row>
    <row r="91" spans="1:8" x14ac:dyDescent="0.2">
      <c r="A91" s="1">
        <v>43525</v>
      </c>
      <c r="B91" s="12">
        <v>459.322</v>
      </c>
      <c r="C91" s="43">
        <f>+MIN($B$31,$B$43,$B$55,$B$67,$B$79)</f>
        <v>354.98700000000002</v>
      </c>
      <c r="D91" s="43">
        <f>+MAX($B$31,$B$43,$B$55,$B$67,$B$79)</f>
        <v>538.59500000000003</v>
      </c>
      <c r="E91" s="17">
        <f t="shared" si="0"/>
        <v>183.608</v>
      </c>
      <c r="G91" s="43"/>
      <c r="H91" s="17"/>
    </row>
    <row r="92" spans="1:8" x14ac:dyDescent="0.2">
      <c r="A92" s="1">
        <v>43556</v>
      </c>
      <c r="B92" s="12">
        <v>468.82900000000001</v>
      </c>
      <c r="C92" s="43">
        <f>+MIN($B$32,$B$44,$B$56,$B$68,$B$80)</f>
        <v>365.339</v>
      </c>
      <c r="D92" s="43">
        <f>+MAX($B$32,$B$44,$B$56,$B$68,$B$80)</f>
        <v>524.28599999999994</v>
      </c>
      <c r="E92" s="17">
        <f t="shared" si="0"/>
        <v>158.94699999999995</v>
      </c>
      <c r="G92" s="43"/>
      <c r="H92" s="17"/>
    </row>
    <row r="93" spans="1:8" x14ac:dyDescent="0.2">
      <c r="A93" s="1">
        <v>43586</v>
      </c>
      <c r="B93" s="12">
        <v>480.15800000000002</v>
      </c>
      <c r="C93" s="43">
        <f>+MIN($B$33,$B$45,$B$57,$B$69,$B$81)</f>
        <v>365.46</v>
      </c>
      <c r="D93" s="43">
        <f>+MAX($B$33,$B$45,$B$57,$B$69,$B$81)</f>
        <v>516.80799999999999</v>
      </c>
      <c r="E93" s="17">
        <f t="shared" ref="E93:E112" si="1">D93-C93</f>
        <v>151.34800000000001</v>
      </c>
      <c r="G93" s="43"/>
      <c r="H93" s="17"/>
    </row>
    <row r="94" spans="1:8" x14ac:dyDescent="0.2">
      <c r="A94" s="1">
        <v>43617</v>
      </c>
      <c r="B94" s="12">
        <v>463.96100000000001</v>
      </c>
      <c r="C94" s="43">
        <f>+MIN($B$34,$B$46,$B$58,$B$70,$B$82)</f>
        <v>354.30500000000001</v>
      </c>
      <c r="D94" s="43">
        <f>+MAX($B$34,$B$46,$B$58,$B$70,$B$82)</f>
        <v>501.55700000000002</v>
      </c>
      <c r="E94" s="17">
        <f t="shared" si="1"/>
        <v>147.25200000000001</v>
      </c>
      <c r="G94" s="43"/>
      <c r="H94" s="17"/>
    </row>
    <row r="95" spans="1:8" x14ac:dyDescent="0.2">
      <c r="A95" s="1">
        <v>43647</v>
      </c>
      <c r="B95" s="12">
        <v>442.05</v>
      </c>
      <c r="C95" s="43">
        <f>+MIN($B$35,$B$47,$B$59,$B$71,$B$83)</f>
        <v>338.73700000000002</v>
      </c>
      <c r="D95" s="43">
        <f>+MAX($B$35,$B$47,$B$59,$B$71,$B$83)</f>
        <v>493.45800000000003</v>
      </c>
      <c r="E95" s="17">
        <f t="shared" si="1"/>
        <v>154.721</v>
      </c>
      <c r="G95" s="43"/>
      <c r="H95" s="17"/>
    </row>
    <row r="96" spans="1:8" x14ac:dyDescent="0.2">
      <c r="A96" s="1">
        <v>43678</v>
      </c>
      <c r="B96" s="12">
        <v>421.00514285999998</v>
      </c>
      <c r="C96" s="43">
        <f>+MIN($B$36,$B$48,$B$60,$B$72,$B$84)</f>
        <v>331.07600000000002</v>
      </c>
      <c r="D96" s="43">
        <f>+MAX($B$36,$B$48,$B$60,$B$72,$B$84)</f>
        <v>486.67500000000001</v>
      </c>
      <c r="E96" s="17">
        <f t="shared" si="1"/>
        <v>155.59899999999999</v>
      </c>
      <c r="G96" s="43"/>
      <c r="H96" s="17"/>
    </row>
    <row r="97" spans="1:8" x14ac:dyDescent="0.2">
      <c r="A97" s="1">
        <v>43709</v>
      </c>
      <c r="B97" s="12">
        <v>423.62851343</v>
      </c>
      <c r="C97" s="43">
        <f>+MIN($B$37,$B$49,$B$61,$B$73,$B$85)</f>
        <v>332.15499999999997</v>
      </c>
      <c r="D97" s="43">
        <f>+MAX($B$37,$B$49,$B$61,$B$73,$B$85)</f>
        <v>471.53699999999998</v>
      </c>
      <c r="E97" s="17">
        <f t="shared" si="1"/>
        <v>139.38200000000001</v>
      </c>
      <c r="G97" s="43"/>
      <c r="H97" s="17"/>
    </row>
    <row r="98" spans="1:8" x14ac:dyDescent="0.2">
      <c r="A98" s="1">
        <v>43739</v>
      </c>
      <c r="B98" s="12">
        <v>442.54759999999999</v>
      </c>
      <c r="C98" s="43">
        <f>+MIN($B$38,$B$50,$B$62,$B$74,$B$86)</f>
        <v>351.71699999999998</v>
      </c>
      <c r="D98" s="43">
        <f>+MAX($B$38,$B$50,$B$62,$B$74,$B$86)</f>
        <v>491.20299999999997</v>
      </c>
      <c r="E98" s="17">
        <f t="shared" si="1"/>
        <v>139.48599999999999</v>
      </c>
      <c r="G98" s="43"/>
      <c r="H98" s="17"/>
    </row>
    <row r="99" spans="1:8" x14ac:dyDescent="0.2">
      <c r="A99" s="1">
        <v>43770</v>
      </c>
      <c r="B99" s="12">
        <v>448.2287</v>
      </c>
      <c r="C99" s="43">
        <f>+MIN($B$39,$B$51,$B$63,$B$75,$B$87)</f>
        <v>356.72899999999998</v>
      </c>
      <c r="D99" s="43">
        <f>+MAX($B$39,$B$51,$B$63,$B$75,$B$87)</f>
        <v>490.73399999999998</v>
      </c>
      <c r="E99" s="17">
        <f t="shared" si="1"/>
        <v>134.005</v>
      </c>
      <c r="G99" s="43"/>
      <c r="H99" s="17"/>
    </row>
    <row r="100" spans="1:8" x14ac:dyDescent="0.2">
      <c r="A100" s="1">
        <v>43800</v>
      </c>
      <c r="B100" s="12">
        <v>444.73360000000002</v>
      </c>
      <c r="C100" s="43">
        <f>+MIN($B$40,$B$52,$B$64,$B$76,$B$88)</f>
        <v>360.86500000000001</v>
      </c>
      <c r="D100" s="43">
        <f>+MAX($B$40,$B$52,$B$64,$B$76,$B$88)</f>
        <v>484.62200000000001</v>
      </c>
      <c r="E100" s="17">
        <f t="shared" si="1"/>
        <v>123.75700000000001</v>
      </c>
      <c r="G100" s="43"/>
      <c r="H100" s="17"/>
    </row>
    <row r="101" spans="1:8" x14ac:dyDescent="0.2">
      <c r="A101" s="1">
        <v>43831</v>
      </c>
      <c r="B101" s="12">
        <v>453.99250000000001</v>
      </c>
      <c r="C101" s="43">
        <f>+MIN($B$29,$B$41,$B$53,$B$65,$B$77)</f>
        <v>336.238</v>
      </c>
      <c r="D101" s="17">
        <f>+MAX($B$29,$B$41,$B$53,$B$65,$B$77)</f>
        <v>506.798</v>
      </c>
      <c r="E101" s="17">
        <f t="shared" si="1"/>
        <v>170.56</v>
      </c>
      <c r="G101" s="43"/>
      <c r="H101" s="17"/>
    </row>
    <row r="102" spans="1:8" x14ac:dyDescent="0.2">
      <c r="A102" s="1">
        <v>43862</v>
      </c>
      <c r="B102" s="12">
        <v>467.29419999999999</v>
      </c>
      <c r="C102" s="43">
        <f>+MIN($B$30,$B$42,$B$54,$B$66,$B$78)</f>
        <v>345.274</v>
      </c>
      <c r="D102" s="17">
        <f>+MAX($B$30,$B$42,$B$54,$B$66,$B$78)</f>
        <v>525.41899999999998</v>
      </c>
      <c r="E102" s="17">
        <f t="shared" si="1"/>
        <v>180.14499999999998</v>
      </c>
      <c r="G102" s="43"/>
      <c r="H102" s="17"/>
    </row>
    <row r="103" spans="1:8" x14ac:dyDescent="0.2">
      <c r="A103" s="1">
        <v>43891</v>
      </c>
      <c r="B103" s="12">
        <v>482.4683</v>
      </c>
      <c r="C103" s="43">
        <f>+MIN($B$31,$B$43,$B$55,$B$67,$B$79)</f>
        <v>354.98700000000002</v>
      </c>
      <c r="D103" s="17">
        <f>+MAX($B$31,$B$43,$B$55,$B$67,$B$79)</f>
        <v>538.59500000000003</v>
      </c>
      <c r="E103" s="17">
        <f t="shared" si="1"/>
        <v>183.608</v>
      </c>
      <c r="G103" s="43"/>
      <c r="H103" s="17"/>
    </row>
    <row r="104" spans="1:8" x14ac:dyDescent="0.2">
      <c r="A104" s="1">
        <v>43922</v>
      </c>
      <c r="B104" s="12">
        <v>487.4074</v>
      </c>
      <c r="C104" s="43">
        <f>+MIN($B$32,$B$44,$B$56,$B$68,$B$80)</f>
        <v>365.339</v>
      </c>
      <c r="D104" s="17">
        <f>+MAX($B$32,$B$44,$B$56,$B$68,$B$80)</f>
        <v>524.28599999999994</v>
      </c>
      <c r="E104" s="17">
        <f t="shared" si="1"/>
        <v>158.94699999999995</v>
      </c>
      <c r="G104" s="43"/>
      <c r="H104" s="17"/>
    </row>
    <row r="105" spans="1:8" x14ac:dyDescent="0.2">
      <c r="A105" s="1">
        <v>43952</v>
      </c>
      <c r="B105" s="12">
        <v>491.66370000000001</v>
      </c>
      <c r="C105" s="43">
        <f>+MIN($B$33,$B$45,$B$57,$B$69,$B$81)</f>
        <v>365.46</v>
      </c>
      <c r="D105" s="17">
        <f>+MAX($B$33,$B$45,$B$57,$B$69,$B$81)</f>
        <v>516.80799999999999</v>
      </c>
      <c r="E105" s="17">
        <f t="shared" si="1"/>
        <v>151.34800000000001</v>
      </c>
      <c r="G105" s="43"/>
      <c r="H105" s="17"/>
    </row>
    <row r="106" spans="1:8" x14ac:dyDescent="0.2">
      <c r="A106" s="1">
        <v>43983</v>
      </c>
      <c r="B106" s="12">
        <v>480.34820000000002</v>
      </c>
      <c r="C106" s="43">
        <f>+MIN($B$34,$B$46,$B$58,$B$70,$B$82)</f>
        <v>354.30500000000001</v>
      </c>
      <c r="D106" s="17">
        <f>+MAX($B$34,$B$46,$B$58,$B$70,$B$82)</f>
        <v>501.55700000000002</v>
      </c>
      <c r="E106" s="17">
        <f t="shared" si="1"/>
        <v>147.25200000000001</v>
      </c>
      <c r="G106" s="43"/>
      <c r="H106" s="17"/>
    </row>
    <row r="107" spans="1:8" x14ac:dyDescent="0.2">
      <c r="A107" s="1">
        <v>44013</v>
      </c>
      <c r="B107" s="12">
        <v>469.91640000000001</v>
      </c>
      <c r="C107" s="43">
        <f>+MIN($B$35,$B$47,$B$59,$B$71,$B$83)</f>
        <v>338.73700000000002</v>
      </c>
      <c r="D107" s="17">
        <f>+MAX($B$35,$B$47,$B$59,$B$71,$B$83)</f>
        <v>493.45800000000003</v>
      </c>
      <c r="E107" s="17">
        <f t="shared" si="1"/>
        <v>154.721</v>
      </c>
      <c r="G107" s="43"/>
      <c r="H107" s="17"/>
    </row>
    <row r="108" spans="1:8" x14ac:dyDescent="0.2">
      <c r="A108" s="1">
        <v>44044</v>
      </c>
      <c r="B108" s="12">
        <v>467.68799999999999</v>
      </c>
      <c r="C108" s="43">
        <f>+MIN($B$36,$B$48,$B$60,$B$72,$B$84)</f>
        <v>331.07600000000002</v>
      </c>
      <c r="D108" s="17">
        <f>+MAX($B$36,$B$48,$B$60,$B$72,$B$84)</f>
        <v>486.67500000000001</v>
      </c>
      <c r="E108" s="17">
        <f t="shared" si="1"/>
        <v>155.59899999999999</v>
      </c>
      <c r="G108" s="43"/>
      <c r="H108" s="17"/>
    </row>
    <row r="109" spans="1:8" x14ac:dyDescent="0.2">
      <c r="A109" s="1">
        <v>44075</v>
      </c>
      <c r="B109" s="12">
        <v>468.77820000000003</v>
      </c>
      <c r="C109" s="43">
        <f>+MIN($B$37,$B$49,$B$61,$B$73,$B$85)</f>
        <v>332.15499999999997</v>
      </c>
      <c r="D109" s="17">
        <f>+MAX($B$37,$B$49,$B$61,$B$73,$B$85)</f>
        <v>471.53699999999998</v>
      </c>
      <c r="E109" s="17">
        <f t="shared" si="1"/>
        <v>139.38200000000001</v>
      </c>
      <c r="G109" s="43"/>
      <c r="H109" s="17"/>
    </row>
    <row r="110" spans="1:8" x14ac:dyDescent="0.2">
      <c r="A110" s="1">
        <v>44105</v>
      </c>
      <c r="B110" s="12">
        <v>483.26400000000001</v>
      </c>
      <c r="C110" s="43">
        <f>+MIN($B$38,$B$50,$B$62,$B$74,$B$86)</f>
        <v>351.71699999999998</v>
      </c>
      <c r="D110" s="17">
        <f>+MAX($B$38,$B$50,$B$62,$B$74,$B$86)</f>
        <v>491.20299999999997</v>
      </c>
      <c r="E110" s="17">
        <f t="shared" si="1"/>
        <v>139.48599999999999</v>
      </c>
      <c r="G110" s="43"/>
      <c r="H110" s="17"/>
    </row>
    <row r="111" spans="1:8" x14ac:dyDescent="0.2">
      <c r="A111" s="1">
        <v>44136</v>
      </c>
      <c r="B111" s="12">
        <v>484.9212</v>
      </c>
      <c r="C111" s="43">
        <f>+MIN($B$39,$B$51,$B$63,$B$75,$B$87)</f>
        <v>356.72899999999998</v>
      </c>
      <c r="D111" s="17">
        <f>+MAX($B$39,$B$51,$B$63,$B$75,$B$87)</f>
        <v>490.73399999999998</v>
      </c>
      <c r="E111" s="17">
        <f t="shared" si="1"/>
        <v>134.005</v>
      </c>
      <c r="G111" s="43"/>
      <c r="H111" s="17"/>
    </row>
    <row r="112" spans="1:8" x14ac:dyDescent="0.2">
      <c r="A112" s="65">
        <v>44166</v>
      </c>
      <c r="B112" s="71">
        <v>476.67070000000001</v>
      </c>
      <c r="C112" s="70">
        <f>+MIN($B$40,$B$52,$B$64,$B$76,$B$88)</f>
        <v>360.86500000000001</v>
      </c>
      <c r="D112" s="69">
        <f>+MAX($B$40,$B$52,$B$64,$B$76,$B$88)</f>
        <v>484.62200000000001</v>
      </c>
      <c r="E112" s="69">
        <f t="shared" si="1"/>
        <v>123.75700000000001</v>
      </c>
      <c r="G112" s="43"/>
      <c r="H112" s="17"/>
    </row>
    <row r="113" spans="1:2" x14ac:dyDescent="0.2">
      <c r="A113" s="367" t="s">
        <v>552</v>
      </c>
    </row>
    <row r="114" spans="1:2" x14ac:dyDescent="0.2">
      <c r="A114" s="32" t="s">
        <v>586</v>
      </c>
    </row>
    <row r="115" spans="1:2" x14ac:dyDescent="0.2">
      <c r="A115" s="380" t="s">
        <v>585</v>
      </c>
    </row>
    <row r="116" spans="1:2" x14ac:dyDescent="0.2">
      <c r="A116" s="4"/>
      <c r="B116" s="75" t="s">
        <v>360</v>
      </c>
    </row>
    <row r="117" spans="1:2" x14ac:dyDescent="0.2">
      <c r="A117" s="17">
        <v>69</v>
      </c>
      <c r="B117">
        <v>0</v>
      </c>
    </row>
    <row r="118" spans="1:2" x14ac:dyDescent="0.2">
      <c r="A118" s="17">
        <v>69</v>
      </c>
      <c r="B118">
        <v>1</v>
      </c>
    </row>
  </sheetData>
  <mergeCells count="2">
    <mergeCell ref="C26:E26"/>
    <mergeCell ref="C27:E27"/>
  </mergeCells>
  <hyperlinks>
    <hyperlink ref="A3" location="Contents!A1" display="Return to Contents"/>
  </hyperlinks>
  <pageMargins left="0.75" right="0.75" top="1" bottom="1" header="0.5" footer="0.5"/>
  <pageSetup scale="65" fitToHeight="2" orientation="landscape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2:AB131"/>
  <sheetViews>
    <sheetView workbookViewId="0"/>
  </sheetViews>
  <sheetFormatPr defaultRowHeight="15" x14ac:dyDescent="0.25"/>
  <cols>
    <col min="1" max="1" width="9.140625" style="131"/>
    <col min="2" max="2" width="14.7109375" style="131" customWidth="1"/>
    <col min="3" max="13" width="9.140625" style="131"/>
    <col min="14" max="15" width="9.140625" style="133"/>
    <col min="16" max="16" width="9.140625" style="131"/>
    <col min="17" max="17" width="20.7109375" style="131" customWidth="1"/>
    <col min="18" max="26" width="9.140625" style="131"/>
    <col min="27" max="28" width="9.140625" style="133"/>
    <col min="29" max="16384" width="9.140625" style="131"/>
  </cols>
  <sheetData>
    <row r="2" spans="1:18" ht="15.75" x14ac:dyDescent="0.25">
      <c r="A2" s="44" t="s">
        <v>550</v>
      </c>
    </row>
    <row r="3" spans="1:18" x14ac:dyDescent="0.25">
      <c r="A3" s="22" t="s">
        <v>16</v>
      </c>
      <c r="Q3" s="137"/>
    </row>
    <row r="4" spans="1:18" x14ac:dyDescent="0.25">
      <c r="A4" s="144"/>
      <c r="B4" s="144"/>
      <c r="C4" s="144"/>
      <c r="D4" s="144"/>
      <c r="E4" s="144"/>
      <c r="F4" s="144"/>
      <c r="G4" s="144"/>
      <c r="H4" s="144"/>
      <c r="I4" s="144"/>
      <c r="J4" s="144"/>
      <c r="Q4" s="137"/>
    </row>
    <row r="5" spans="1:18" x14ac:dyDescent="0.25">
      <c r="A5" s="144"/>
      <c r="B5" s="144"/>
      <c r="C5" s="144"/>
      <c r="D5" s="144"/>
      <c r="E5" s="144"/>
      <c r="F5" s="144"/>
      <c r="G5" s="144"/>
      <c r="H5" s="144"/>
      <c r="I5" s="144"/>
      <c r="J5" s="144"/>
      <c r="Q5" s="180" t="s">
        <v>361</v>
      </c>
      <c r="R5" s="181"/>
    </row>
    <row r="6" spans="1:18" x14ac:dyDescent="0.25">
      <c r="A6" s="144"/>
      <c r="B6" s="144"/>
      <c r="C6" s="144"/>
      <c r="D6" s="144"/>
      <c r="E6" s="144"/>
      <c r="F6" s="144"/>
      <c r="G6" s="144"/>
      <c r="H6" s="144"/>
      <c r="I6" s="144"/>
      <c r="J6" s="144"/>
      <c r="Q6" s="297" t="s">
        <v>233</v>
      </c>
      <c r="R6" s="234" t="s">
        <v>240</v>
      </c>
    </row>
    <row r="7" spans="1:18" x14ac:dyDescent="0.25">
      <c r="A7" s="144"/>
      <c r="B7" s="144"/>
      <c r="C7" s="144"/>
      <c r="D7" s="144"/>
      <c r="E7" s="144"/>
      <c r="F7" s="144"/>
      <c r="G7" s="144"/>
      <c r="H7" s="144"/>
      <c r="I7" s="144"/>
      <c r="J7" s="144"/>
      <c r="Q7" s="298" t="s">
        <v>235</v>
      </c>
      <c r="R7" s="235" t="s">
        <v>241</v>
      </c>
    </row>
    <row r="8" spans="1:18" x14ac:dyDescent="0.25">
      <c r="A8" s="144"/>
      <c r="B8" s="144"/>
      <c r="C8" s="144"/>
      <c r="D8" s="144"/>
      <c r="E8" s="144"/>
      <c r="F8" s="144"/>
      <c r="G8" s="144"/>
      <c r="H8" s="144"/>
      <c r="I8" s="144"/>
      <c r="J8" s="144"/>
      <c r="Q8" s="298" t="s">
        <v>234</v>
      </c>
      <c r="R8" s="299" t="s">
        <v>242</v>
      </c>
    </row>
    <row r="9" spans="1:18" x14ac:dyDescent="0.25">
      <c r="A9" s="144"/>
      <c r="B9" s="144"/>
      <c r="C9" s="144"/>
      <c r="D9" s="144"/>
      <c r="E9" s="144"/>
      <c r="F9" s="144"/>
      <c r="G9" s="144"/>
      <c r="H9" s="144"/>
      <c r="I9" s="144"/>
      <c r="J9" s="144"/>
      <c r="Q9" s="298" t="s">
        <v>236</v>
      </c>
      <c r="R9" s="299" t="s">
        <v>243</v>
      </c>
    </row>
    <row r="10" spans="1:18" x14ac:dyDescent="0.25">
      <c r="A10" s="144"/>
      <c r="B10" s="144"/>
      <c r="C10" s="144"/>
      <c r="D10" s="144"/>
      <c r="E10" s="144"/>
      <c r="F10" s="144"/>
      <c r="G10" s="144"/>
      <c r="H10" s="144"/>
      <c r="I10" s="144"/>
      <c r="J10" s="144"/>
      <c r="Q10" s="343" t="s">
        <v>442</v>
      </c>
      <c r="R10" s="344" t="s">
        <v>443</v>
      </c>
    </row>
    <row r="11" spans="1:18" x14ac:dyDescent="0.25">
      <c r="A11" s="144"/>
      <c r="B11" s="144"/>
      <c r="C11" s="144"/>
      <c r="D11" s="144"/>
      <c r="E11" s="144"/>
      <c r="F11" s="144"/>
      <c r="G11" s="144"/>
      <c r="H11" s="144"/>
      <c r="I11" s="144"/>
      <c r="J11" s="144"/>
    </row>
    <row r="12" spans="1:18" x14ac:dyDescent="0.25">
      <c r="A12" s="144"/>
      <c r="B12" s="144"/>
      <c r="C12" s="144"/>
      <c r="D12" s="144"/>
      <c r="E12" s="144"/>
      <c r="F12" s="144"/>
      <c r="G12" s="144"/>
      <c r="H12" s="144"/>
      <c r="I12" s="144"/>
      <c r="J12" s="144"/>
    </row>
    <row r="13" spans="1:18" x14ac:dyDescent="0.25">
      <c r="A13" s="144"/>
      <c r="B13" s="144"/>
      <c r="C13" s="144"/>
      <c r="D13" s="144"/>
      <c r="E13" s="144"/>
      <c r="F13" s="144"/>
      <c r="G13" s="144"/>
      <c r="H13" s="144"/>
      <c r="I13" s="144"/>
      <c r="J13" s="144"/>
    </row>
    <row r="14" spans="1:18" x14ac:dyDescent="0.25">
      <c r="A14" s="144"/>
      <c r="B14" s="144"/>
      <c r="C14" s="144"/>
      <c r="D14" s="144"/>
      <c r="E14" s="144"/>
      <c r="F14" s="144"/>
      <c r="G14" s="144"/>
      <c r="H14" s="144"/>
      <c r="I14" s="144"/>
      <c r="J14" s="144"/>
    </row>
    <row r="15" spans="1:18" x14ac:dyDescent="0.25">
      <c r="A15" s="144"/>
      <c r="B15" s="144"/>
      <c r="C15" s="144"/>
      <c r="D15" s="144"/>
      <c r="E15" s="144"/>
      <c r="F15" s="144"/>
      <c r="G15" s="144"/>
      <c r="H15" s="144"/>
      <c r="I15" s="144"/>
      <c r="J15" s="144"/>
    </row>
    <row r="16" spans="1:18" x14ac:dyDescent="0.25">
      <c r="A16" s="144"/>
      <c r="B16" s="144"/>
      <c r="C16" s="144"/>
      <c r="D16" s="144"/>
      <c r="E16" s="144"/>
      <c r="F16" s="144"/>
      <c r="G16" s="144"/>
      <c r="H16" s="144"/>
      <c r="I16" s="144"/>
      <c r="J16" s="144"/>
    </row>
    <row r="17" spans="1:12" x14ac:dyDescent="0.25">
      <c r="A17" s="144"/>
      <c r="B17" s="144"/>
      <c r="C17" s="144"/>
      <c r="D17" s="144"/>
      <c r="E17" s="144"/>
      <c r="F17" s="144"/>
      <c r="G17" s="144"/>
      <c r="H17" s="144"/>
      <c r="I17" s="144"/>
      <c r="J17" s="144"/>
    </row>
    <row r="18" spans="1:12" x14ac:dyDescent="0.25">
      <c r="A18" s="144"/>
      <c r="B18" s="144"/>
      <c r="C18" s="144"/>
      <c r="D18" s="144"/>
      <c r="E18" s="144"/>
      <c r="F18" s="144"/>
      <c r="G18" s="144"/>
      <c r="H18" s="144"/>
      <c r="I18" s="144"/>
      <c r="J18" s="144"/>
    </row>
    <row r="19" spans="1:12" x14ac:dyDescent="0.25">
      <c r="A19" s="144"/>
      <c r="B19" s="144"/>
      <c r="C19" s="144"/>
      <c r="D19" s="144"/>
      <c r="E19" s="144"/>
      <c r="F19" s="144"/>
      <c r="G19" s="144"/>
      <c r="H19" s="185"/>
      <c r="I19" s="144"/>
      <c r="J19" s="144"/>
    </row>
    <row r="20" spans="1:12" x14ac:dyDescent="0.25">
      <c r="A20" s="144"/>
      <c r="B20" s="144"/>
      <c r="C20" s="144"/>
      <c r="D20" s="144"/>
      <c r="E20" s="144"/>
      <c r="F20" s="144"/>
      <c r="G20" s="144"/>
      <c r="H20" s="144"/>
      <c r="I20" s="144"/>
      <c r="J20" s="144"/>
    </row>
    <row r="21" spans="1:12" x14ac:dyDescent="0.25">
      <c r="A21" s="144"/>
      <c r="B21" s="144"/>
      <c r="C21" s="144"/>
      <c r="D21" s="144"/>
      <c r="E21" s="144"/>
      <c r="F21" s="144"/>
      <c r="G21" s="144"/>
      <c r="H21" s="144"/>
      <c r="I21" s="144"/>
      <c r="J21" s="144"/>
    </row>
    <row r="24" spans="1:12" x14ac:dyDescent="0.25">
      <c r="A24"/>
      <c r="B24"/>
      <c r="C24" s="574" t="s">
        <v>61</v>
      </c>
      <c r="D24" s="574"/>
      <c r="E24" s="574"/>
      <c r="F24" s="574"/>
      <c r="G24" s="574"/>
      <c r="H24" s="32"/>
      <c r="I24" s="574" t="s">
        <v>94</v>
      </c>
      <c r="J24" s="574"/>
      <c r="K24" s="574"/>
      <c r="L24" s="574"/>
    </row>
    <row r="25" spans="1:12" x14ac:dyDescent="0.25">
      <c r="A25" s="133"/>
      <c r="B25" s="9"/>
      <c r="C25" s="82">
        <v>2016</v>
      </c>
      <c r="D25" s="82">
        <v>2017</v>
      </c>
      <c r="E25" s="82">
        <v>2018</v>
      </c>
      <c r="F25" s="82">
        <v>2019</v>
      </c>
      <c r="G25" s="82">
        <v>2020</v>
      </c>
      <c r="H25" s="35"/>
      <c r="I25" s="82">
        <v>2017</v>
      </c>
      <c r="J25" s="82">
        <v>2018</v>
      </c>
      <c r="K25" s="82">
        <v>2019</v>
      </c>
      <c r="L25" s="82">
        <v>2020</v>
      </c>
    </row>
    <row r="26" spans="1:12" x14ac:dyDescent="0.25">
      <c r="A26" s="133"/>
      <c r="B26" s="142" t="s">
        <v>233</v>
      </c>
      <c r="C26" s="83">
        <v>8.8392978114999998</v>
      </c>
      <c r="D26" s="83">
        <v>9.3518287369999999</v>
      </c>
      <c r="E26" s="83">
        <v>10.990467416</v>
      </c>
      <c r="F26" s="83">
        <v>12.260958377</v>
      </c>
      <c r="G26" s="83">
        <v>13.17263653</v>
      </c>
      <c r="H26" s="11"/>
      <c r="I26" s="20">
        <f t="shared" ref="I26:L27" si="0">D26-C26</f>
        <v>0.51253092550000012</v>
      </c>
      <c r="J26" s="20">
        <f t="shared" si="0"/>
        <v>1.6386386789999996</v>
      </c>
      <c r="K26" s="20">
        <f t="shared" si="0"/>
        <v>1.2704909610000001</v>
      </c>
      <c r="L26" s="20">
        <f t="shared" si="0"/>
        <v>0.91167815300000044</v>
      </c>
    </row>
    <row r="27" spans="1:12" x14ac:dyDescent="0.25">
      <c r="A27" s="133"/>
      <c r="B27" s="142" t="s">
        <v>235</v>
      </c>
      <c r="C27" s="152">
        <v>3.5091722268000001</v>
      </c>
      <c r="D27" s="83">
        <v>3.7827452274</v>
      </c>
      <c r="E27" s="83">
        <v>4.3693507067999997</v>
      </c>
      <c r="F27" s="83">
        <v>4.9107588876000001</v>
      </c>
      <c r="G27" s="83">
        <v>5.4067918223999998</v>
      </c>
      <c r="H27" s="11"/>
      <c r="I27" s="20">
        <f t="shared" si="0"/>
        <v>0.27357300059999989</v>
      </c>
      <c r="J27" s="20">
        <f t="shared" si="0"/>
        <v>0.58660547939999974</v>
      </c>
      <c r="K27" s="20">
        <f t="shared" si="0"/>
        <v>0.54140818080000042</v>
      </c>
      <c r="L27" s="20">
        <f t="shared" si="0"/>
        <v>0.49603293479999966</v>
      </c>
    </row>
    <row r="28" spans="1:12" x14ac:dyDescent="0.25">
      <c r="A28" s="133"/>
      <c r="B28" s="147" t="s">
        <v>244</v>
      </c>
      <c r="C28" s="146">
        <f>+C29+C30</f>
        <v>1.10466648898</v>
      </c>
      <c r="D28" s="146">
        <f t="shared" ref="D28:L28" si="1">+D29+D30</f>
        <v>1.1436387752500001</v>
      </c>
      <c r="E28" s="146">
        <f t="shared" si="1"/>
        <v>1.16915976983</v>
      </c>
      <c r="F28" s="146">
        <f t="shared" si="1"/>
        <v>1.15194872218</v>
      </c>
      <c r="G28" s="146">
        <f t="shared" si="1"/>
        <v>1.1764885226799999</v>
      </c>
      <c r="H28" s="146"/>
      <c r="I28" s="146">
        <f t="shared" si="1"/>
        <v>3.8972286270000045E-2</v>
      </c>
      <c r="J28" s="146">
        <f t="shared" si="1"/>
        <v>2.5520994580000067E-2</v>
      </c>
      <c r="K28" s="146">
        <f t="shared" si="1"/>
        <v>-1.7211047650000019E-2</v>
      </c>
      <c r="L28" s="146">
        <f t="shared" si="1"/>
        <v>2.4539800499999889E-2</v>
      </c>
    </row>
    <row r="29" spans="1:12" x14ac:dyDescent="0.25">
      <c r="A29" s="133"/>
      <c r="B29" s="142" t="s">
        <v>234</v>
      </c>
      <c r="C29" s="83">
        <v>1.0026804399</v>
      </c>
      <c r="D29" s="83">
        <v>1.0395482082</v>
      </c>
      <c r="E29" s="83">
        <v>1.0496631863000001</v>
      </c>
      <c r="F29" s="83">
        <v>1.0279866337000001</v>
      </c>
      <c r="G29" s="83">
        <v>1.0313222459</v>
      </c>
      <c r="H29" s="11"/>
      <c r="I29" s="20">
        <f t="shared" ref="I29:L30" si="2">D29-C29</f>
        <v>3.6867768300000048E-2</v>
      </c>
      <c r="J29" s="20">
        <f t="shared" si="2"/>
        <v>1.011497810000006E-2</v>
      </c>
      <c r="K29" s="20">
        <f t="shared" si="2"/>
        <v>-2.167655260000001E-2</v>
      </c>
      <c r="L29" s="20">
        <f t="shared" si="2"/>
        <v>3.3356121999998933E-3</v>
      </c>
    </row>
    <row r="30" spans="1:12" x14ac:dyDescent="0.25">
      <c r="A30" s="133"/>
      <c r="B30" s="143" t="s">
        <v>236</v>
      </c>
      <c r="C30" s="84">
        <v>0.10198604908</v>
      </c>
      <c r="D30" s="84">
        <v>0.10409056705</v>
      </c>
      <c r="E30" s="84">
        <v>0.11949658353000001</v>
      </c>
      <c r="F30" s="84">
        <v>0.12396208848</v>
      </c>
      <c r="G30" s="84">
        <v>0.14516627677999999</v>
      </c>
      <c r="H30" s="72"/>
      <c r="I30" s="68">
        <f t="shared" si="2"/>
        <v>2.1045179699999972E-3</v>
      </c>
      <c r="J30" s="68">
        <f t="shared" si="2"/>
        <v>1.5406016480000007E-2</v>
      </c>
      <c r="K30" s="68">
        <f t="shared" si="2"/>
        <v>4.4655049499999905E-3</v>
      </c>
      <c r="L30" s="68">
        <f t="shared" si="2"/>
        <v>2.1204188299999996E-2</v>
      </c>
    </row>
    <row r="31" spans="1:12" x14ac:dyDescent="0.25">
      <c r="A31"/>
      <c r="B31" s="126" t="s">
        <v>232</v>
      </c>
      <c r="C31"/>
      <c r="D31"/>
      <c r="E31"/>
      <c r="F31"/>
      <c r="G31"/>
      <c r="H31"/>
      <c r="I31" s="12">
        <f>+SUM(I26:I28)</f>
        <v>0.82507621237000006</v>
      </c>
      <c r="J31" s="12">
        <f t="shared" ref="J31:L31" si="3">+SUM(J26:J28)</f>
        <v>2.2507651529799992</v>
      </c>
      <c r="K31" s="12">
        <f t="shared" si="3"/>
        <v>1.7946880941500005</v>
      </c>
      <c r="L31" s="12">
        <f t="shared" si="3"/>
        <v>1.4322508883</v>
      </c>
    </row>
    <row r="32" spans="1:12" x14ac:dyDescent="0.25">
      <c r="A32" s="367" t="s">
        <v>552</v>
      </c>
      <c r="B32"/>
      <c r="C32"/>
      <c r="D32" s="10"/>
      <c r="E32"/>
      <c r="F32"/>
      <c r="G32"/>
      <c r="H32"/>
      <c r="I32" s="10" t="s">
        <v>7</v>
      </c>
      <c r="J32" s="27">
        <f>E26/D26-1</f>
        <v>0.17522120272763497</v>
      </c>
      <c r="K32" s="27">
        <f>F26/E26-1</f>
        <v>0.11559935650693176</v>
      </c>
      <c r="L32" s="27">
        <f>G26/F26-1</f>
        <v>7.4356190190661753E-2</v>
      </c>
    </row>
    <row r="35" spans="1:8" x14ac:dyDescent="0.25">
      <c r="A35" s="147"/>
      <c r="B35" s="147"/>
      <c r="C35" s="147" t="s">
        <v>263</v>
      </c>
      <c r="D35" s="147" t="s">
        <v>239</v>
      </c>
      <c r="E35" s="468" t="s">
        <v>238</v>
      </c>
      <c r="F35" s="468" t="s">
        <v>480</v>
      </c>
    </row>
    <row r="36" spans="1:8" x14ac:dyDescent="0.25">
      <c r="A36" s="147">
        <f t="shared" ref="A36:A83" si="4">YEAR(B36)</f>
        <v>2017</v>
      </c>
      <c r="B36" s="444">
        <v>42736</v>
      </c>
      <c r="C36" s="445">
        <v>13.442325</v>
      </c>
      <c r="D36" s="141" t="e">
        <v>#N/A</v>
      </c>
      <c r="E36" s="446"/>
      <c r="F36" s="446">
        <v>13.442325</v>
      </c>
      <c r="G36" s="138"/>
    </row>
    <row r="37" spans="1:8" x14ac:dyDescent="0.25">
      <c r="A37" s="147">
        <f t="shared" si="4"/>
        <v>2017</v>
      </c>
      <c r="B37" s="444">
        <v>42767</v>
      </c>
      <c r="C37" s="445">
        <v>13.906143</v>
      </c>
      <c r="D37" s="141" t="e">
        <v>#N/A</v>
      </c>
      <c r="E37" s="446">
        <f t="shared" ref="E37:E46" si="5">AVERAGEIF($A$36:$A$97,A37,$F$36:$F$97)</f>
        <v>14.326787916666666</v>
      </c>
      <c r="F37" s="446">
        <v>13.906143</v>
      </c>
      <c r="G37" s="138"/>
    </row>
    <row r="38" spans="1:8" x14ac:dyDescent="0.25">
      <c r="A38" s="147">
        <f t="shared" si="4"/>
        <v>2017</v>
      </c>
      <c r="B38" s="444">
        <v>42795</v>
      </c>
      <c r="C38" s="445">
        <v>14.024208</v>
      </c>
      <c r="D38" s="141" t="e">
        <v>#N/A</v>
      </c>
      <c r="E38" s="446">
        <f t="shared" si="5"/>
        <v>14.326787916666666</v>
      </c>
      <c r="F38" s="446">
        <v>14.024208</v>
      </c>
      <c r="G38" s="138"/>
      <c r="H38" s="140"/>
    </row>
    <row r="39" spans="1:8" x14ac:dyDescent="0.25">
      <c r="A39" s="147">
        <f t="shared" si="4"/>
        <v>2017</v>
      </c>
      <c r="B39" s="444">
        <v>42826</v>
      </c>
      <c r="C39" s="445">
        <v>13.922053999999999</v>
      </c>
      <c r="D39" s="141" t="e">
        <v>#N/A</v>
      </c>
      <c r="E39" s="446">
        <f t="shared" si="5"/>
        <v>14.326787916666666</v>
      </c>
      <c r="F39" s="446">
        <v>13.922053999999999</v>
      </c>
      <c r="G39" s="138"/>
    </row>
    <row r="40" spans="1:8" x14ac:dyDescent="0.25">
      <c r="A40" s="147">
        <f t="shared" si="4"/>
        <v>2017</v>
      </c>
      <c r="B40" s="444">
        <v>42856</v>
      </c>
      <c r="C40" s="445">
        <v>14.129752999999999</v>
      </c>
      <c r="D40" s="141" t="e">
        <v>#N/A</v>
      </c>
      <c r="E40" s="446">
        <f t="shared" si="5"/>
        <v>14.326787916666666</v>
      </c>
      <c r="F40" s="446">
        <v>14.129752999999999</v>
      </c>
      <c r="G40" s="138"/>
    </row>
    <row r="41" spans="1:8" x14ac:dyDescent="0.25">
      <c r="A41" s="147">
        <f t="shared" si="4"/>
        <v>2017</v>
      </c>
      <c r="B41" s="444">
        <v>42887</v>
      </c>
      <c r="C41" s="445">
        <v>14.100965</v>
      </c>
      <c r="D41" s="141" t="e">
        <v>#N/A</v>
      </c>
      <c r="E41" s="446">
        <f t="shared" si="5"/>
        <v>14.326787916666666</v>
      </c>
      <c r="F41" s="446">
        <v>14.100965</v>
      </c>
      <c r="G41" s="138"/>
    </row>
    <row r="42" spans="1:8" x14ac:dyDescent="0.25">
      <c r="A42" s="147">
        <f t="shared" si="4"/>
        <v>2017</v>
      </c>
      <c r="B42" s="444">
        <v>42917</v>
      </c>
      <c r="C42" s="445">
        <v>14.247313</v>
      </c>
      <c r="D42" s="141" t="e">
        <v>#N/A</v>
      </c>
      <c r="E42" s="446">
        <f t="shared" si="5"/>
        <v>14.326787916666666</v>
      </c>
      <c r="F42" s="446">
        <v>14.247313</v>
      </c>
      <c r="G42" s="138"/>
    </row>
    <row r="43" spans="1:8" x14ac:dyDescent="0.25">
      <c r="A43" s="147">
        <f t="shared" si="4"/>
        <v>2017</v>
      </c>
      <c r="B43" s="444">
        <v>42948</v>
      </c>
      <c r="C43" s="445">
        <v>14.229699</v>
      </c>
      <c r="D43" s="141" t="e">
        <v>#N/A</v>
      </c>
      <c r="E43" s="446">
        <f t="shared" si="5"/>
        <v>14.326787916666666</v>
      </c>
      <c r="F43" s="446">
        <v>14.229699</v>
      </c>
      <c r="G43" s="138"/>
    </row>
    <row r="44" spans="1:8" x14ac:dyDescent="0.25">
      <c r="A44" s="147">
        <f t="shared" si="4"/>
        <v>2017</v>
      </c>
      <c r="B44" s="444">
        <v>42979</v>
      </c>
      <c r="C44" s="445">
        <v>14.418955</v>
      </c>
      <c r="D44" s="141" t="e">
        <v>#N/A</v>
      </c>
      <c r="E44" s="446">
        <f t="shared" si="5"/>
        <v>14.326787916666666</v>
      </c>
      <c r="F44" s="446">
        <v>14.418955</v>
      </c>
      <c r="G44" s="138"/>
    </row>
    <row r="45" spans="1:8" x14ac:dyDescent="0.25">
      <c r="A45" s="147">
        <f t="shared" si="4"/>
        <v>2017</v>
      </c>
      <c r="B45" s="444">
        <v>43009</v>
      </c>
      <c r="C45" s="445">
        <v>14.882849999999999</v>
      </c>
      <c r="D45" s="141" t="e">
        <v>#N/A</v>
      </c>
      <c r="E45" s="446">
        <f t="shared" si="5"/>
        <v>14.326787916666666</v>
      </c>
      <c r="F45" s="446">
        <v>14.882849999999999</v>
      </c>
      <c r="G45" s="138"/>
    </row>
    <row r="46" spans="1:8" x14ac:dyDescent="0.25">
      <c r="A46" s="147">
        <f t="shared" si="4"/>
        <v>2017</v>
      </c>
      <c r="B46" s="444">
        <v>43040</v>
      </c>
      <c r="C46" s="445">
        <v>15.439000999999999</v>
      </c>
      <c r="D46" s="141" t="e">
        <v>#N/A</v>
      </c>
      <c r="E46" s="446">
        <f t="shared" si="5"/>
        <v>14.326787916666666</v>
      </c>
      <c r="F46" s="446">
        <v>15.439000999999999</v>
      </c>
      <c r="G46" s="138"/>
    </row>
    <row r="47" spans="1:8" x14ac:dyDescent="0.25">
      <c r="A47" s="147">
        <f t="shared" si="4"/>
        <v>2017</v>
      </c>
      <c r="B47" s="444">
        <v>43070</v>
      </c>
      <c r="C47" s="445">
        <v>15.178189</v>
      </c>
      <c r="D47" s="141" t="e">
        <v>#N/A</v>
      </c>
      <c r="E47" s="446"/>
      <c r="F47" s="446">
        <v>15.178189</v>
      </c>
      <c r="G47" s="138"/>
    </row>
    <row r="48" spans="1:8" x14ac:dyDescent="0.25">
      <c r="A48" s="147">
        <f t="shared" si="4"/>
        <v>2018</v>
      </c>
      <c r="B48" s="444">
        <v>43101</v>
      </c>
      <c r="C48" s="445">
        <v>15.075953</v>
      </c>
      <c r="D48" s="141" t="e">
        <v>#N/A</v>
      </c>
      <c r="E48" s="446"/>
      <c r="F48" s="446">
        <v>15.075953</v>
      </c>
      <c r="G48" s="138"/>
    </row>
    <row r="49" spans="1:8" x14ac:dyDescent="0.25">
      <c r="A49" s="147">
        <f t="shared" si="4"/>
        <v>2018</v>
      </c>
      <c r="B49" s="444">
        <v>43132</v>
      </c>
      <c r="C49" s="445">
        <v>15.565201</v>
      </c>
      <c r="D49" s="141" t="e">
        <v>#N/A</v>
      </c>
      <c r="E49" s="446">
        <f t="shared" ref="E49" si="6">AVERAGEIF($A$36:$A$97,A49,$F$36:$F$97)</f>
        <v>16.583300333333334</v>
      </c>
      <c r="F49" s="446">
        <v>15.565201</v>
      </c>
      <c r="G49" s="138"/>
    </row>
    <row r="50" spans="1:8" x14ac:dyDescent="0.25">
      <c r="A50" s="147">
        <f t="shared" si="4"/>
        <v>2018</v>
      </c>
      <c r="B50" s="444">
        <v>43160</v>
      </c>
      <c r="C50" s="445">
        <v>15.913446</v>
      </c>
      <c r="D50" s="141" t="e">
        <v>#N/A</v>
      </c>
      <c r="E50" s="446">
        <f t="shared" ref="E50:E58" si="7">AVERAGEIF($A$36:$A$97,A50,$F$36:$F$97)</f>
        <v>16.583300333333334</v>
      </c>
      <c r="F50" s="446">
        <v>15.913446</v>
      </c>
      <c r="G50" s="138"/>
      <c r="H50" s="140"/>
    </row>
    <row r="51" spans="1:8" x14ac:dyDescent="0.25">
      <c r="A51" s="147">
        <f t="shared" si="4"/>
        <v>2018</v>
      </c>
      <c r="B51" s="444">
        <v>43191</v>
      </c>
      <c r="C51" s="445">
        <v>15.996441000000001</v>
      </c>
      <c r="D51" s="141" t="e">
        <v>#N/A</v>
      </c>
      <c r="E51" s="446">
        <f t="shared" si="7"/>
        <v>16.583300333333334</v>
      </c>
      <c r="F51" s="446">
        <v>15.996441000000001</v>
      </c>
      <c r="G51" s="138"/>
    </row>
    <row r="52" spans="1:8" x14ac:dyDescent="0.25">
      <c r="A52" s="147">
        <f t="shared" si="4"/>
        <v>2018</v>
      </c>
      <c r="B52" s="444">
        <v>43221</v>
      </c>
      <c r="C52" s="445">
        <v>16.035838999999999</v>
      </c>
      <c r="D52" s="141" t="e">
        <v>#N/A</v>
      </c>
      <c r="E52" s="446">
        <f t="shared" si="7"/>
        <v>16.583300333333334</v>
      </c>
      <c r="F52" s="446">
        <v>16.035838999999999</v>
      </c>
      <c r="G52" s="138"/>
    </row>
    <row r="53" spans="1:8" x14ac:dyDescent="0.25">
      <c r="A53" s="147">
        <f t="shared" si="4"/>
        <v>2018</v>
      </c>
      <c r="B53" s="444">
        <v>43252</v>
      </c>
      <c r="C53" s="445">
        <v>16.240034999999999</v>
      </c>
      <c r="D53" s="141" t="e">
        <v>#N/A</v>
      </c>
      <c r="E53" s="446">
        <f t="shared" si="7"/>
        <v>16.583300333333334</v>
      </c>
      <c r="F53" s="446">
        <v>16.240034999999999</v>
      </c>
      <c r="G53" s="138"/>
    </row>
    <row r="54" spans="1:8" x14ac:dyDescent="0.25">
      <c r="A54" s="147">
        <f t="shared" si="4"/>
        <v>2018</v>
      </c>
      <c r="B54" s="444">
        <v>43282</v>
      </c>
      <c r="C54" s="445">
        <v>16.610423999999998</v>
      </c>
      <c r="D54" s="141" t="e">
        <v>#N/A</v>
      </c>
      <c r="E54" s="446">
        <f t="shared" si="7"/>
        <v>16.583300333333334</v>
      </c>
      <c r="F54" s="446">
        <v>16.610423999999998</v>
      </c>
      <c r="G54" s="138"/>
    </row>
    <row r="55" spans="1:8" x14ac:dyDescent="0.25">
      <c r="A55" s="147">
        <f t="shared" si="4"/>
        <v>2018</v>
      </c>
      <c r="B55" s="444">
        <v>43313</v>
      </c>
      <c r="C55" s="445">
        <v>17.246259999999999</v>
      </c>
      <c r="D55" s="141" t="e">
        <v>#N/A</v>
      </c>
      <c r="E55" s="446">
        <f t="shared" si="7"/>
        <v>16.583300333333334</v>
      </c>
      <c r="F55" s="446">
        <v>17.246259999999999</v>
      </c>
      <c r="G55" s="138"/>
    </row>
    <row r="56" spans="1:8" x14ac:dyDescent="0.25">
      <c r="A56" s="147">
        <f t="shared" si="4"/>
        <v>2018</v>
      </c>
      <c r="B56" s="444">
        <v>43344</v>
      </c>
      <c r="C56" s="445">
        <v>17.344522000000001</v>
      </c>
      <c r="D56" s="141" t="e">
        <v>#N/A</v>
      </c>
      <c r="E56" s="446">
        <f t="shared" si="7"/>
        <v>16.583300333333334</v>
      </c>
      <c r="F56" s="446">
        <v>17.344522000000001</v>
      </c>
      <c r="G56" s="138"/>
    </row>
    <row r="57" spans="1:8" x14ac:dyDescent="0.25">
      <c r="A57" s="147">
        <f t="shared" si="4"/>
        <v>2018</v>
      </c>
      <c r="B57" s="444">
        <v>43374</v>
      </c>
      <c r="C57" s="445">
        <v>17.433050999999999</v>
      </c>
      <c r="D57" s="141" t="e">
        <v>#N/A</v>
      </c>
      <c r="E57" s="446">
        <f t="shared" si="7"/>
        <v>16.583300333333334</v>
      </c>
      <c r="F57" s="446">
        <v>17.433050999999999</v>
      </c>
      <c r="G57" s="138"/>
    </row>
    <row r="58" spans="1:8" x14ac:dyDescent="0.25">
      <c r="A58" s="147">
        <f t="shared" si="4"/>
        <v>2018</v>
      </c>
      <c r="B58" s="444">
        <v>43405</v>
      </c>
      <c r="C58" s="445">
        <v>17.797643999999998</v>
      </c>
      <c r="D58" s="141" t="e">
        <v>#N/A</v>
      </c>
      <c r="E58" s="446">
        <f t="shared" si="7"/>
        <v>16.583300333333334</v>
      </c>
      <c r="F58" s="446">
        <v>17.797643999999998</v>
      </c>
      <c r="G58" s="138"/>
    </row>
    <row r="59" spans="1:8" x14ac:dyDescent="0.25">
      <c r="A59" s="147">
        <f t="shared" si="4"/>
        <v>2018</v>
      </c>
      <c r="B59" s="444">
        <v>43435</v>
      </c>
      <c r="C59" s="445">
        <v>17.740787999999998</v>
      </c>
      <c r="D59" s="141" t="e">
        <v>#N/A</v>
      </c>
      <c r="E59" s="446"/>
      <c r="F59" s="446">
        <v>17.740787999999998</v>
      </c>
      <c r="G59" s="138"/>
    </row>
    <row r="60" spans="1:8" x14ac:dyDescent="0.25">
      <c r="A60" s="147">
        <f t="shared" si="4"/>
        <v>2019</v>
      </c>
      <c r="B60" s="444">
        <v>43466</v>
      </c>
      <c r="C60" s="445">
        <v>17.588746</v>
      </c>
      <c r="D60" s="141" t="e">
        <v>#N/A</v>
      </c>
      <c r="E60" s="446"/>
      <c r="F60" s="446">
        <v>17.588746</v>
      </c>
      <c r="G60" s="138"/>
    </row>
    <row r="61" spans="1:8" x14ac:dyDescent="0.25">
      <c r="A61" s="147">
        <f t="shared" si="4"/>
        <v>2019</v>
      </c>
      <c r="B61" s="444">
        <v>43497</v>
      </c>
      <c r="C61" s="445">
        <v>17.57037</v>
      </c>
      <c r="D61" s="141" t="e">
        <v>#N/A</v>
      </c>
      <c r="E61" s="446">
        <f t="shared" ref="E61" si="8">AVERAGEIF($A$36:$A$97,A61,$F$36:$F$97)</f>
        <v>18.520632093666663</v>
      </c>
      <c r="F61" s="446">
        <v>17.57037</v>
      </c>
      <c r="G61" s="138"/>
    </row>
    <row r="62" spans="1:8" x14ac:dyDescent="0.25">
      <c r="A62" s="147">
        <f t="shared" si="4"/>
        <v>2019</v>
      </c>
      <c r="B62" s="444">
        <v>43525</v>
      </c>
      <c r="C62" s="445">
        <v>17.779471999999998</v>
      </c>
      <c r="D62" s="141" t="e">
        <v>#N/A</v>
      </c>
      <c r="E62" s="446">
        <f t="shared" ref="E62:E70" si="9">AVERAGEIF($A$36:$A$97,A62,$F$36:$F$97)</f>
        <v>18.520632093666663</v>
      </c>
      <c r="F62" s="446">
        <v>17.779471999999998</v>
      </c>
      <c r="G62" s="138"/>
      <c r="H62" s="140"/>
    </row>
    <row r="63" spans="1:8" x14ac:dyDescent="0.25">
      <c r="A63" s="147">
        <f t="shared" si="4"/>
        <v>2019</v>
      </c>
      <c r="B63" s="444">
        <v>43556</v>
      </c>
      <c r="C63" s="445">
        <v>18.120246999999999</v>
      </c>
      <c r="D63" s="141" t="e">
        <v>#N/A</v>
      </c>
      <c r="E63" s="446">
        <f t="shared" si="9"/>
        <v>18.520632093666663</v>
      </c>
      <c r="F63" s="446">
        <v>18.120246999999999</v>
      </c>
      <c r="G63" s="138"/>
    </row>
    <row r="64" spans="1:8" x14ac:dyDescent="0.25">
      <c r="A64" s="147">
        <f t="shared" si="4"/>
        <v>2019</v>
      </c>
      <c r="B64" s="444">
        <v>43586</v>
      </c>
      <c r="C64" s="445">
        <v>18.176981999999999</v>
      </c>
      <c r="D64" s="141" t="e">
        <v>#N/A</v>
      </c>
      <c r="E64" s="446">
        <f t="shared" si="9"/>
        <v>18.520632093666663</v>
      </c>
      <c r="F64" s="446">
        <v>18.176981999999999</v>
      </c>
      <c r="G64" s="138"/>
    </row>
    <row r="65" spans="1:8" x14ac:dyDescent="0.25">
      <c r="A65" s="147">
        <f t="shared" si="4"/>
        <v>2019</v>
      </c>
      <c r="B65" s="444">
        <v>43617</v>
      </c>
      <c r="C65" s="445">
        <v>18.114301000000001</v>
      </c>
      <c r="D65" s="141" t="e">
        <v>#N/A</v>
      </c>
      <c r="E65" s="446">
        <f t="shared" si="9"/>
        <v>18.520632093666663</v>
      </c>
      <c r="F65" s="446">
        <v>18.114301000000001</v>
      </c>
      <c r="G65" s="138"/>
    </row>
    <row r="66" spans="1:8" x14ac:dyDescent="0.25">
      <c r="A66" s="147">
        <f t="shared" si="4"/>
        <v>2019</v>
      </c>
      <c r="B66" s="444">
        <v>43647</v>
      </c>
      <c r="C66" s="445">
        <v>17.72681</v>
      </c>
      <c r="D66" s="141" t="e">
        <v>#N/A</v>
      </c>
      <c r="E66" s="446">
        <f t="shared" si="9"/>
        <v>18.520632093666663</v>
      </c>
      <c r="F66" s="446">
        <v>17.72681</v>
      </c>
      <c r="G66" s="138"/>
    </row>
    <row r="67" spans="1:8" x14ac:dyDescent="0.25">
      <c r="A67" s="147">
        <f t="shared" si="4"/>
        <v>2019</v>
      </c>
      <c r="B67" s="444">
        <v>43678</v>
      </c>
      <c r="C67" s="445">
        <v>18.461172249000001</v>
      </c>
      <c r="D67" s="141" t="e">
        <v>#N/A</v>
      </c>
      <c r="E67" s="446">
        <f t="shared" si="9"/>
        <v>18.520632093666663</v>
      </c>
      <c r="F67" s="446">
        <v>18.461172249000001</v>
      </c>
      <c r="G67" s="138"/>
    </row>
    <row r="68" spans="1:8" x14ac:dyDescent="0.25">
      <c r="A68" s="147">
        <f t="shared" si="4"/>
        <v>2019</v>
      </c>
      <c r="B68" s="444">
        <v>43709</v>
      </c>
      <c r="C68" s="445">
        <v>18.767864875000001</v>
      </c>
      <c r="D68" s="141">
        <v>18.767864875000001</v>
      </c>
      <c r="E68" s="446">
        <f t="shared" si="9"/>
        <v>18.520632093666663</v>
      </c>
      <c r="F68" s="446">
        <v>18.767864875000001</v>
      </c>
      <c r="G68" s="138"/>
    </row>
    <row r="69" spans="1:8" x14ac:dyDescent="0.25">
      <c r="A69" s="147">
        <f t="shared" si="4"/>
        <v>2019</v>
      </c>
      <c r="B69" s="444">
        <v>43739</v>
      </c>
      <c r="C69" s="445" t="e">
        <v>#N/A</v>
      </c>
      <c r="D69" s="141">
        <v>19.725380000000001</v>
      </c>
      <c r="E69" s="446">
        <f t="shared" si="9"/>
        <v>18.520632093666663</v>
      </c>
      <c r="F69" s="446">
        <v>19.725380000000001</v>
      </c>
      <c r="G69" s="138"/>
    </row>
    <row r="70" spans="1:8" x14ac:dyDescent="0.25">
      <c r="A70" s="147">
        <f t="shared" si="4"/>
        <v>2019</v>
      </c>
      <c r="B70" s="444">
        <v>43770</v>
      </c>
      <c r="C70" s="445" t="e">
        <v>#N/A</v>
      </c>
      <c r="D70" s="141">
        <v>20.12548</v>
      </c>
      <c r="E70" s="446">
        <f t="shared" si="9"/>
        <v>18.520632093666663</v>
      </c>
      <c r="F70" s="446">
        <v>20.12548</v>
      </c>
      <c r="G70" s="138"/>
    </row>
    <row r="71" spans="1:8" x14ac:dyDescent="0.25">
      <c r="A71" s="147">
        <f t="shared" si="4"/>
        <v>2019</v>
      </c>
      <c r="B71" s="444">
        <v>43800</v>
      </c>
      <c r="C71" s="445" t="e">
        <v>#N/A</v>
      </c>
      <c r="D71" s="141">
        <v>20.09076</v>
      </c>
      <c r="E71" s="446"/>
      <c r="F71" s="446">
        <v>20.09076</v>
      </c>
      <c r="G71" s="138"/>
    </row>
    <row r="72" spans="1:8" x14ac:dyDescent="0.25">
      <c r="A72" s="147">
        <f t="shared" si="4"/>
        <v>2020</v>
      </c>
      <c r="B72" s="444">
        <v>43831</v>
      </c>
      <c r="C72" s="445" t="e">
        <v>#N/A</v>
      </c>
      <c r="D72" s="141">
        <v>19.971620000000001</v>
      </c>
      <c r="E72" s="446"/>
      <c r="F72" s="446">
        <v>19.971620000000001</v>
      </c>
      <c r="G72" s="138"/>
    </row>
    <row r="73" spans="1:8" x14ac:dyDescent="0.25">
      <c r="A73" s="147">
        <f t="shared" si="4"/>
        <v>2020</v>
      </c>
      <c r="B73" s="444">
        <v>43862</v>
      </c>
      <c r="C73" s="445" t="e">
        <v>#N/A</v>
      </c>
      <c r="D73" s="141">
        <v>20.010359999999999</v>
      </c>
      <c r="E73" s="446">
        <f t="shared" ref="E73" si="10">AVERAGEIF($A$36:$A$97,A73,$F$36:$F$97)</f>
        <v>20.397557500000001</v>
      </c>
      <c r="F73" s="446">
        <v>20.010359999999999</v>
      </c>
      <c r="G73" s="138"/>
    </row>
    <row r="74" spans="1:8" x14ac:dyDescent="0.25">
      <c r="A74" s="147">
        <f t="shared" si="4"/>
        <v>2020</v>
      </c>
      <c r="B74" s="444">
        <v>43891</v>
      </c>
      <c r="C74" s="445" t="e">
        <v>#N/A</v>
      </c>
      <c r="D74" s="141">
        <v>20.167369999999998</v>
      </c>
      <c r="E74" s="446">
        <f t="shared" ref="E74:E82" si="11">AVERAGEIF($A$36:$A$97,A74,$F$36:$F$97)</f>
        <v>20.397557500000001</v>
      </c>
      <c r="F74" s="446">
        <v>20.167369999999998</v>
      </c>
      <c r="G74" s="138"/>
      <c r="H74" s="140"/>
    </row>
    <row r="75" spans="1:8" x14ac:dyDescent="0.25">
      <c r="A75" s="147">
        <f t="shared" si="4"/>
        <v>2020</v>
      </c>
      <c r="B75" s="444">
        <v>43922</v>
      </c>
      <c r="C75" s="445" t="e">
        <v>#N/A</v>
      </c>
      <c r="D75" s="141">
        <v>20.24905</v>
      </c>
      <c r="E75" s="446">
        <f t="shared" si="11"/>
        <v>20.397557500000001</v>
      </c>
      <c r="F75" s="446">
        <v>20.24905</v>
      </c>
      <c r="G75" s="138"/>
    </row>
    <row r="76" spans="1:8" x14ac:dyDescent="0.25">
      <c r="A76" s="147">
        <f t="shared" si="4"/>
        <v>2020</v>
      </c>
      <c r="B76" s="444">
        <v>43952</v>
      </c>
      <c r="C76" s="445" t="e">
        <v>#N/A</v>
      </c>
      <c r="D76" s="141">
        <v>20.317789999999999</v>
      </c>
      <c r="E76" s="446">
        <f t="shared" si="11"/>
        <v>20.397557500000001</v>
      </c>
      <c r="F76" s="446">
        <v>20.317789999999999</v>
      </c>
      <c r="G76" s="138"/>
    </row>
    <row r="77" spans="1:8" x14ac:dyDescent="0.25">
      <c r="A77" s="147">
        <f t="shared" si="4"/>
        <v>2020</v>
      </c>
      <c r="B77" s="444">
        <v>43983</v>
      </c>
      <c r="C77" s="445" t="e">
        <v>#N/A</v>
      </c>
      <c r="D77" s="141">
        <v>20.371099999999998</v>
      </c>
      <c r="E77" s="446">
        <f t="shared" si="11"/>
        <v>20.397557500000001</v>
      </c>
      <c r="F77" s="446">
        <v>20.371099999999998</v>
      </c>
      <c r="G77" s="138"/>
    </row>
    <row r="78" spans="1:8" x14ac:dyDescent="0.25">
      <c r="A78" s="147">
        <f t="shared" si="4"/>
        <v>2020</v>
      </c>
      <c r="B78" s="444">
        <v>44013</v>
      </c>
      <c r="C78" s="445" t="e">
        <v>#N/A</v>
      </c>
      <c r="D78" s="141">
        <v>20.354700000000001</v>
      </c>
      <c r="E78" s="446">
        <f t="shared" si="11"/>
        <v>20.397557500000001</v>
      </c>
      <c r="F78" s="446">
        <v>20.354700000000001</v>
      </c>
      <c r="G78" s="138"/>
    </row>
    <row r="79" spans="1:8" x14ac:dyDescent="0.25">
      <c r="A79" s="147">
        <f t="shared" si="4"/>
        <v>2020</v>
      </c>
      <c r="B79" s="444">
        <v>44044</v>
      </c>
      <c r="C79" s="445" t="e">
        <v>#N/A</v>
      </c>
      <c r="D79" s="141">
        <v>20.50074</v>
      </c>
      <c r="E79" s="446">
        <f t="shared" si="11"/>
        <v>20.397557500000001</v>
      </c>
      <c r="F79" s="446">
        <v>20.50074</v>
      </c>
      <c r="G79" s="138"/>
    </row>
    <row r="80" spans="1:8" x14ac:dyDescent="0.25">
      <c r="A80" s="147">
        <f t="shared" si="4"/>
        <v>2020</v>
      </c>
      <c r="B80" s="444">
        <v>44075</v>
      </c>
      <c r="C80" s="445" t="e">
        <v>#N/A</v>
      </c>
      <c r="D80" s="141">
        <v>20.604849999999999</v>
      </c>
      <c r="E80" s="446">
        <f t="shared" si="11"/>
        <v>20.397557500000001</v>
      </c>
      <c r="F80" s="446">
        <v>20.604849999999999</v>
      </c>
      <c r="G80" s="138"/>
    </row>
    <row r="81" spans="1:7" x14ac:dyDescent="0.25">
      <c r="A81" s="147">
        <f t="shared" si="4"/>
        <v>2020</v>
      </c>
      <c r="B81" s="444">
        <v>44105</v>
      </c>
      <c r="C81" s="445" t="e">
        <v>#N/A</v>
      </c>
      <c r="D81" s="141">
        <v>20.590979999999998</v>
      </c>
      <c r="E81" s="446">
        <f t="shared" si="11"/>
        <v>20.397557500000001</v>
      </c>
      <c r="F81" s="446">
        <v>20.590979999999998</v>
      </c>
      <c r="G81" s="138"/>
    </row>
    <row r="82" spans="1:7" x14ac:dyDescent="0.25">
      <c r="A82" s="147">
        <f t="shared" si="4"/>
        <v>2020</v>
      </c>
      <c r="B82" s="444">
        <v>44136</v>
      </c>
      <c r="C82" s="445" t="e">
        <v>#N/A</v>
      </c>
      <c r="D82" s="141">
        <v>20.883679999999998</v>
      </c>
      <c r="E82" s="446">
        <f t="shared" si="11"/>
        <v>20.397557500000001</v>
      </c>
      <c r="F82" s="446">
        <v>20.883679999999998</v>
      </c>
      <c r="G82" s="138"/>
    </row>
    <row r="83" spans="1:7" x14ac:dyDescent="0.25">
      <c r="A83" s="147">
        <f t="shared" si="4"/>
        <v>2020</v>
      </c>
      <c r="B83" s="444">
        <v>44166</v>
      </c>
      <c r="C83" s="445" t="e">
        <v>#N/A</v>
      </c>
      <c r="D83" s="141">
        <v>20.748449999999998</v>
      </c>
      <c r="E83" s="446"/>
      <c r="F83" s="446">
        <v>20.748449999999998</v>
      </c>
      <c r="G83" s="138"/>
    </row>
    <row r="84" spans="1:7" x14ac:dyDescent="0.25">
      <c r="F84" s="140"/>
      <c r="G84" s="138"/>
    </row>
    <row r="85" spans="1:7" x14ac:dyDescent="0.25">
      <c r="F85" s="140"/>
      <c r="G85" s="138"/>
    </row>
    <row r="86" spans="1:7" x14ac:dyDescent="0.25">
      <c r="F86" s="140"/>
      <c r="G86" s="138"/>
    </row>
    <row r="87" spans="1:7" x14ac:dyDescent="0.25">
      <c r="F87" s="140"/>
      <c r="G87" s="138"/>
    </row>
    <row r="88" spans="1:7" x14ac:dyDescent="0.25">
      <c r="F88" s="140"/>
      <c r="G88" s="138"/>
    </row>
    <row r="89" spans="1:7" x14ac:dyDescent="0.25">
      <c r="A89" s="5"/>
      <c r="B89" s="5" t="s">
        <v>0</v>
      </c>
      <c r="F89" s="140"/>
      <c r="G89" s="138"/>
    </row>
    <row r="90" spans="1:7" x14ac:dyDescent="0.25">
      <c r="A90">
        <v>2.5</v>
      </c>
      <c r="B90" s="17">
        <v>-1</v>
      </c>
      <c r="F90" s="140"/>
      <c r="G90" s="138"/>
    </row>
    <row r="91" spans="1:7" x14ac:dyDescent="0.25">
      <c r="A91">
        <v>2.5</v>
      </c>
      <c r="B91" s="17">
        <v>2</v>
      </c>
      <c r="F91" s="140"/>
      <c r="G91" s="138"/>
    </row>
    <row r="92" spans="1:7" x14ac:dyDescent="0.25">
      <c r="F92" s="140"/>
      <c r="G92" s="138"/>
    </row>
    <row r="93" spans="1:7" x14ac:dyDescent="0.25">
      <c r="F93" s="140"/>
      <c r="G93" s="138"/>
    </row>
    <row r="94" spans="1:7" x14ac:dyDescent="0.25">
      <c r="F94" s="140"/>
      <c r="G94" s="138"/>
    </row>
    <row r="95" spans="1:7" x14ac:dyDescent="0.25">
      <c r="F95" s="140"/>
      <c r="G95" s="138"/>
    </row>
    <row r="96" spans="1:7" x14ac:dyDescent="0.25">
      <c r="F96" s="140"/>
      <c r="G96" s="138"/>
    </row>
    <row r="97" spans="6:7" x14ac:dyDescent="0.25">
      <c r="F97" s="140"/>
      <c r="G97" s="138"/>
    </row>
    <row r="98" spans="6:7" x14ac:dyDescent="0.25">
      <c r="F98" s="140"/>
      <c r="G98" s="138"/>
    </row>
    <row r="99" spans="6:7" x14ac:dyDescent="0.25">
      <c r="F99" s="140"/>
      <c r="G99" s="138"/>
    </row>
    <row r="100" spans="6:7" x14ac:dyDescent="0.25">
      <c r="F100" s="140"/>
      <c r="G100" s="138"/>
    </row>
    <row r="101" spans="6:7" x14ac:dyDescent="0.25">
      <c r="F101" s="140"/>
      <c r="G101" s="138"/>
    </row>
    <row r="102" spans="6:7" x14ac:dyDescent="0.25">
      <c r="F102" s="140"/>
      <c r="G102" s="138"/>
    </row>
    <row r="103" spans="6:7" x14ac:dyDescent="0.25">
      <c r="F103" s="140"/>
      <c r="G103" s="138"/>
    </row>
    <row r="104" spans="6:7" x14ac:dyDescent="0.25">
      <c r="F104" s="140"/>
      <c r="G104" s="138"/>
    </row>
    <row r="105" spans="6:7" x14ac:dyDescent="0.25">
      <c r="F105" s="140"/>
      <c r="G105" s="138"/>
    </row>
    <row r="106" spans="6:7" x14ac:dyDescent="0.25">
      <c r="F106" s="140"/>
      <c r="G106" s="138"/>
    </row>
    <row r="107" spans="6:7" x14ac:dyDescent="0.25">
      <c r="F107" s="140"/>
    </row>
    <row r="108" spans="6:7" x14ac:dyDescent="0.25">
      <c r="F108" s="140"/>
    </row>
    <row r="109" spans="6:7" x14ac:dyDescent="0.25">
      <c r="F109" s="140"/>
    </row>
    <row r="110" spans="6:7" x14ac:dyDescent="0.25">
      <c r="F110" s="140"/>
    </row>
    <row r="111" spans="6:7" x14ac:dyDescent="0.25">
      <c r="F111" s="140"/>
    </row>
    <row r="112" spans="6:7" x14ac:dyDescent="0.25">
      <c r="F112" s="140"/>
    </row>
    <row r="113" spans="6:6" x14ac:dyDescent="0.25">
      <c r="F113" s="140"/>
    </row>
    <row r="114" spans="6:6" x14ac:dyDescent="0.25">
      <c r="F114" s="140"/>
    </row>
    <row r="115" spans="6:6" x14ac:dyDescent="0.25">
      <c r="F115" s="140"/>
    </row>
    <row r="116" spans="6:6" x14ac:dyDescent="0.25">
      <c r="F116" s="140"/>
    </row>
    <row r="117" spans="6:6" x14ac:dyDescent="0.25">
      <c r="F117" s="140"/>
    </row>
    <row r="118" spans="6:6" x14ac:dyDescent="0.25">
      <c r="F118" s="140"/>
    </row>
    <row r="119" spans="6:6" x14ac:dyDescent="0.25">
      <c r="F119" s="140"/>
    </row>
    <row r="120" spans="6:6" x14ac:dyDescent="0.25">
      <c r="F120" s="140"/>
    </row>
    <row r="121" spans="6:6" x14ac:dyDescent="0.25">
      <c r="F121" s="140"/>
    </row>
    <row r="122" spans="6:6" x14ac:dyDescent="0.25">
      <c r="F122" s="140"/>
    </row>
    <row r="123" spans="6:6" x14ac:dyDescent="0.25">
      <c r="F123" s="140"/>
    </row>
    <row r="124" spans="6:6" x14ac:dyDescent="0.25">
      <c r="F124" s="140"/>
    </row>
    <row r="125" spans="6:6" x14ac:dyDescent="0.25">
      <c r="F125" s="140"/>
    </row>
    <row r="126" spans="6:6" x14ac:dyDescent="0.25">
      <c r="F126" s="140"/>
    </row>
    <row r="127" spans="6:6" x14ac:dyDescent="0.25">
      <c r="F127" s="140"/>
    </row>
    <row r="128" spans="6:6" x14ac:dyDescent="0.25">
      <c r="F128" s="140"/>
    </row>
    <row r="129" spans="6:6" x14ac:dyDescent="0.25">
      <c r="F129" s="140"/>
    </row>
    <row r="130" spans="6:6" x14ac:dyDescent="0.25">
      <c r="F130" s="140"/>
    </row>
    <row r="131" spans="6:6" x14ac:dyDescent="0.25">
      <c r="F131" s="140"/>
    </row>
  </sheetData>
  <mergeCells count="2">
    <mergeCell ref="C24:G24"/>
    <mergeCell ref="I24:L24"/>
  </mergeCells>
  <conditionalFormatting sqref="C36">
    <cfRule type="expression" dxfId="72" priority="6" stopIfTrue="1">
      <formula>ISNA(C36)</formula>
    </cfRule>
  </conditionalFormatting>
  <conditionalFormatting sqref="C36">
    <cfRule type="expression" dxfId="71" priority="5" stopIfTrue="1">
      <formula>ISNA(C36)</formula>
    </cfRule>
  </conditionalFormatting>
  <conditionalFormatting sqref="D36">
    <cfRule type="expression" dxfId="70" priority="4" stopIfTrue="1">
      <formula>ISNA(D36)</formula>
    </cfRule>
  </conditionalFormatting>
  <conditionalFormatting sqref="C37:C83">
    <cfRule type="expression" dxfId="69" priority="3" stopIfTrue="1">
      <formula>ISNA(C37)</formula>
    </cfRule>
  </conditionalFormatting>
  <conditionalFormatting sqref="C37:C83">
    <cfRule type="expression" dxfId="68" priority="2" stopIfTrue="1">
      <formula>ISNA(C37)</formula>
    </cfRule>
  </conditionalFormatting>
  <conditionalFormatting sqref="D37:D83">
    <cfRule type="expression" dxfId="67" priority="1" stopIfTrue="1">
      <formula>ISNA(D37)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2:AC132"/>
  <sheetViews>
    <sheetView workbookViewId="0"/>
  </sheetViews>
  <sheetFormatPr defaultRowHeight="15" x14ac:dyDescent="0.25"/>
  <cols>
    <col min="1" max="2" width="9.140625" style="131"/>
    <col min="3" max="3" width="14.7109375" style="131" customWidth="1"/>
    <col min="4" max="14" width="9.140625" style="131"/>
    <col min="15" max="16" width="9.140625" style="133"/>
    <col min="17" max="17" width="9.140625" style="131"/>
    <col min="18" max="18" width="31.28515625" style="131" customWidth="1"/>
    <col min="19" max="19" width="11" style="131" customWidth="1"/>
    <col min="20" max="27" width="9.140625" style="131"/>
    <col min="28" max="29" width="9.140625" style="133"/>
    <col min="30" max="16384" width="9.140625" style="131"/>
  </cols>
  <sheetData>
    <row r="2" spans="1:19" ht="15.75" x14ac:dyDescent="0.25">
      <c r="A2" s="44" t="s">
        <v>550</v>
      </c>
    </row>
    <row r="3" spans="1:19" x14ac:dyDescent="0.25">
      <c r="A3" s="22" t="s">
        <v>16</v>
      </c>
      <c r="B3" s="393"/>
      <c r="D3" s="393"/>
      <c r="E3" s="393"/>
      <c r="F3" s="393"/>
      <c r="G3" s="393"/>
      <c r="H3" s="393"/>
      <c r="I3" s="393"/>
      <c r="J3" s="393"/>
      <c r="K3" s="393"/>
      <c r="L3" s="393"/>
      <c r="R3" s="137"/>
    </row>
    <row r="4" spans="1:19" x14ac:dyDescent="0.25">
      <c r="B4" s="144"/>
      <c r="C4" s="144"/>
      <c r="D4" s="144"/>
      <c r="E4" s="144"/>
      <c r="F4" s="144"/>
      <c r="G4" s="144"/>
      <c r="H4" s="144"/>
      <c r="I4" s="144"/>
      <c r="J4" s="144"/>
      <c r="K4" s="144"/>
      <c r="L4" s="144"/>
    </row>
    <row r="5" spans="1:19" x14ac:dyDescent="0.25"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R5" s="180" t="s">
        <v>361</v>
      </c>
      <c r="S5" s="181"/>
    </row>
    <row r="6" spans="1:19" x14ac:dyDescent="0.25">
      <c r="B6" s="144"/>
      <c r="C6" s="144"/>
      <c r="D6" s="144"/>
      <c r="E6" s="144"/>
      <c r="F6" s="144"/>
      <c r="G6" s="144"/>
      <c r="H6" s="144"/>
      <c r="I6" s="144"/>
      <c r="J6" s="144"/>
      <c r="K6" s="144"/>
      <c r="L6" s="144"/>
      <c r="R6" s="232" t="s">
        <v>255</v>
      </c>
      <c r="S6" s="234" t="s">
        <v>254</v>
      </c>
    </row>
    <row r="7" spans="1:19" x14ac:dyDescent="0.25">
      <c r="B7" s="144"/>
      <c r="C7" s="144"/>
      <c r="D7" s="144"/>
      <c r="E7" s="144"/>
      <c r="F7" s="144"/>
      <c r="G7" s="144"/>
      <c r="H7" s="144"/>
      <c r="I7" s="144"/>
      <c r="J7" s="144"/>
      <c r="K7" s="144"/>
      <c r="L7" s="144"/>
      <c r="R7" s="233" t="s">
        <v>257</v>
      </c>
      <c r="S7" s="235" t="s">
        <v>256</v>
      </c>
    </row>
    <row r="8" spans="1:19" x14ac:dyDescent="0.25"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R8" s="233" t="s">
        <v>259</v>
      </c>
      <c r="S8" s="235" t="s">
        <v>258</v>
      </c>
    </row>
    <row r="9" spans="1:19" x14ac:dyDescent="0.25">
      <c r="B9" s="144"/>
      <c r="C9" s="144"/>
      <c r="D9" s="144"/>
      <c r="E9" s="144"/>
      <c r="F9" s="144"/>
      <c r="G9" s="144"/>
      <c r="H9" s="144"/>
      <c r="I9" s="144"/>
      <c r="J9" s="144"/>
      <c r="K9" s="144"/>
      <c r="L9" s="144"/>
      <c r="R9" s="233" t="s">
        <v>261</v>
      </c>
      <c r="S9" s="235" t="s">
        <v>262</v>
      </c>
    </row>
    <row r="10" spans="1:19" x14ac:dyDescent="0.25">
      <c r="B10" s="144"/>
      <c r="C10" s="144"/>
      <c r="D10" s="144"/>
      <c r="E10" s="144"/>
      <c r="F10" s="144"/>
      <c r="G10" s="144"/>
      <c r="H10" s="144"/>
      <c r="I10" s="144"/>
      <c r="J10" s="144"/>
      <c r="K10" s="144"/>
      <c r="L10" s="144"/>
      <c r="R10" s="488" t="s">
        <v>288</v>
      </c>
      <c r="S10" s="487" t="s">
        <v>253</v>
      </c>
    </row>
    <row r="11" spans="1:19" x14ac:dyDescent="0.25">
      <c r="B11" s="144"/>
      <c r="C11" s="144"/>
      <c r="D11" s="144"/>
      <c r="E11" s="144"/>
      <c r="F11" s="144"/>
      <c r="G11" s="144"/>
      <c r="H11" s="144"/>
      <c r="I11" s="144"/>
      <c r="J11" s="144"/>
      <c r="K11" s="144"/>
      <c r="L11" s="144"/>
    </row>
    <row r="12" spans="1:19" x14ac:dyDescent="0.25">
      <c r="B12" s="144"/>
      <c r="C12" s="144"/>
      <c r="D12" s="144"/>
      <c r="E12" s="144"/>
      <c r="F12" s="144"/>
      <c r="G12" s="144"/>
      <c r="H12" s="144"/>
      <c r="I12" s="144"/>
      <c r="J12" s="144"/>
      <c r="K12" s="144"/>
      <c r="L12" s="144"/>
    </row>
    <row r="13" spans="1:19" x14ac:dyDescent="0.25">
      <c r="B13" s="144"/>
      <c r="C13" s="144"/>
      <c r="D13" s="144"/>
      <c r="E13" s="144"/>
      <c r="F13" s="144"/>
      <c r="G13" s="144"/>
      <c r="H13" s="144"/>
      <c r="I13" s="144"/>
      <c r="J13" s="144"/>
      <c r="K13" s="144"/>
      <c r="L13" s="144"/>
    </row>
    <row r="14" spans="1:19" x14ac:dyDescent="0.25">
      <c r="B14" s="144"/>
      <c r="C14" s="144"/>
      <c r="D14" s="144"/>
      <c r="E14" s="144"/>
      <c r="F14" s="144"/>
      <c r="G14" s="144"/>
      <c r="H14" s="144"/>
      <c r="I14" s="144"/>
      <c r="J14" s="144"/>
      <c r="K14" s="144"/>
      <c r="L14" s="144"/>
    </row>
    <row r="15" spans="1:19" x14ac:dyDescent="0.25"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44"/>
    </row>
    <row r="16" spans="1:19" x14ac:dyDescent="0.25">
      <c r="B16" s="144"/>
      <c r="C16" s="144"/>
      <c r="D16" s="144"/>
      <c r="E16" s="144"/>
      <c r="F16" s="144"/>
      <c r="G16" s="144"/>
      <c r="H16" s="144"/>
      <c r="I16" s="144"/>
      <c r="J16" s="144"/>
      <c r="K16" s="144"/>
      <c r="L16" s="144"/>
    </row>
    <row r="17" spans="2:13" x14ac:dyDescent="0.25">
      <c r="B17" s="144"/>
      <c r="C17" s="144"/>
      <c r="D17" s="144"/>
      <c r="E17" s="144"/>
      <c r="F17" s="144"/>
      <c r="G17" s="144"/>
      <c r="H17" s="144"/>
      <c r="I17" s="144"/>
      <c r="J17" s="144"/>
      <c r="K17" s="144"/>
      <c r="L17" s="144"/>
    </row>
    <row r="18" spans="2:13" x14ac:dyDescent="0.25">
      <c r="B18" s="144"/>
      <c r="C18" s="144"/>
      <c r="D18" s="144"/>
      <c r="E18" s="144"/>
      <c r="F18" s="144"/>
      <c r="G18" s="144"/>
      <c r="H18" s="144"/>
      <c r="I18" s="144"/>
      <c r="J18" s="144"/>
      <c r="K18" s="144"/>
      <c r="L18" s="144"/>
    </row>
    <row r="19" spans="2:13" x14ac:dyDescent="0.25">
      <c r="B19" s="144"/>
      <c r="C19" s="144"/>
      <c r="D19" s="144"/>
      <c r="E19" s="144"/>
      <c r="F19" s="144"/>
      <c r="G19" s="144"/>
      <c r="H19" s="185"/>
      <c r="I19" s="185"/>
      <c r="J19" s="144"/>
      <c r="K19" s="144"/>
      <c r="L19" s="144"/>
    </row>
    <row r="20" spans="2:13" x14ac:dyDescent="0.25">
      <c r="B20" s="144"/>
      <c r="C20" s="144"/>
      <c r="D20" s="144"/>
      <c r="E20" s="144"/>
      <c r="F20" s="144"/>
      <c r="G20" s="144"/>
      <c r="H20" s="144"/>
      <c r="I20" s="144"/>
      <c r="J20" s="144"/>
      <c r="K20" s="144"/>
      <c r="L20" s="144"/>
    </row>
    <row r="21" spans="2:13" x14ac:dyDescent="0.25">
      <c r="B21" s="144"/>
      <c r="C21" s="144"/>
      <c r="D21" s="144"/>
      <c r="E21" s="144"/>
      <c r="F21" s="144"/>
      <c r="G21" s="144"/>
      <c r="H21" s="144"/>
      <c r="I21" s="144"/>
      <c r="J21" s="144"/>
      <c r="K21" s="144"/>
      <c r="L21" s="144"/>
    </row>
    <row r="22" spans="2:13" x14ac:dyDescent="0.25">
      <c r="B22" s="144"/>
      <c r="C22" s="144"/>
      <c r="D22" s="144"/>
      <c r="E22" s="144"/>
      <c r="F22" s="144"/>
      <c r="G22" s="144"/>
      <c r="H22" s="144"/>
      <c r="I22" s="144"/>
      <c r="J22" s="144"/>
      <c r="K22" s="144"/>
      <c r="L22" s="144"/>
    </row>
    <row r="24" spans="2:13" x14ac:dyDescent="0.25">
      <c r="B24"/>
      <c r="C24"/>
      <c r="D24" s="574" t="s">
        <v>287</v>
      </c>
      <c r="E24" s="574"/>
      <c r="F24" s="574"/>
      <c r="G24" s="574"/>
      <c r="H24" s="574"/>
      <c r="I24" s="32"/>
      <c r="J24" s="574" t="s">
        <v>94</v>
      </c>
      <c r="K24" s="574"/>
      <c r="L24" s="574"/>
      <c r="M24" s="574"/>
    </row>
    <row r="25" spans="2:13" x14ac:dyDescent="0.25">
      <c r="C25" s="9"/>
      <c r="D25" s="82">
        <v>2016</v>
      </c>
      <c r="E25" s="82">
        <v>2017</v>
      </c>
      <c r="F25" s="82">
        <v>2018</v>
      </c>
      <c r="G25" s="82">
        <v>2019</v>
      </c>
      <c r="H25" s="82">
        <v>2020</v>
      </c>
      <c r="I25" s="35"/>
      <c r="J25" s="82">
        <v>2017</v>
      </c>
      <c r="K25" s="82">
        <v>2018</v>
      </c>
      <c r="L25" s="82">
        <v>2019</v>
      </c>
      <c r="M25" s="82">
        <v>2020</v>
      </c>
    </row>
    <row r="26" spans="2:13" x14ac:dyDescent="0.25">
      <c r="C26" s="142" t="s">
        <v>255</v>
      </c>
      <c r="D26" s="83">
        <v>9.3170799727000002</v>
      </c>
      <c r="E26" s="83">
        <v>9.3265364520999992</v>
      </c>
      <c r="F26" s="83">
        <v>9.3289847862999995</v>
      </c>
      <c r="G26" s="83">
        <v>9.3040509918000005</v>
      </c>
      <c r="H26" s="83">
        <v>9.3000174945000005</v>
      </c>
      <c r="I26" s="11"/>
      <c r="J26" s="20">
        <f t="shared" ref="J26:M30" si="0">E26-D26</f>
        <v>9.4564793999989405E-3</v>
      </c>
      <c r="K26" s="20">
        <f t="shared" si="0"/>
        <v>2.4483342000003461E-3</v>
      </c>
      <c r="L26" s="20">
        <f t="shared" si="0"/>
        <v>-2.4933794499998996E-2</v>
      </c>
      <c r="M26" s="20">
        <f t="shared" si="0"/>
        <v>-4.0334973000000218E-3</v>
      </c>
    </row>
    <row r="27" spans="2:13" x14ac:dyDescent="0.25">
      <c r="C27" s="142" t="s">
        <v>257</v>
      </c>
      <c r="D27" s="83">
        <v>1.6142273524999999</v>
      </c>
      <c r="E27" s="83">
        <v>1.6821756466</v>
      </c>
      <c r="F27" s="83">
        <v>1.7070169478999999</v>
      </c>
      <c r="G27" s="83">
        <v>1.7512743123000001</v>
      </c>
      <c r="H27" s="83">
        <v>1.7806832458999999</v>
      </c>
      <c r="I27" s="11"/>
      <c r="J27" s="20">
        <f t="shared" si="0"/>
        <v>6.7948294100000028E-2</v>
      </c>
      <c r="K27" s="20">
        <f t="shared" si="0"/>
        <v>2.4841301299999952E-2</v>
      </c>
      <c r="L27" s="20">
        <f t="shared" si="0"/>
        <v>4.4257364400000165E-2</v>
      </c>
      <c r="M27" s="20">
        <f t="shared" si="0"/>
        <v>2.9408933599999854E-2</v>
      </c>
    </row>
    <row r="28" spans="2:13" x14ac:dyDescent="0.25">
      <c r="C28" s="142" t="s">
        <v>259</v>
      </c>
      <c r="D28" s="83">
        <v>3.8772516556999999</v>
      </c>
      <c r="E28" s="83">
        <v>3.9321881616000001</v>
      </c>
      <c r="F28" s="83">
        <v>4.1458370986000004</v>
      </c>
      <c r="G28" s="83">
        <v>4.0888559999999998</v>
      </c>
      <c r="H28" s="83">
        <v>4.1468141775999996</v>
      </c>
      <c r="I28" s="11"/>
      <c r="J28" s="20">
        <f t="shared" si="0"/>
        <v>5.493650590000021E-2</v>
      </c>
      <c r="K28" s="20">
        <f t="shared" si="0"/>
        <v>0.21364893700000032</v>
      </c>
      <c r="L28" s="20">
        <f t="shared" si="0"/>
        <v>-5.6981098600000557E-2</v>
      </c>
      <c r="M28" s="20">
        <f t="shared" si="0"/>
        <v>5.7958177599999772E-2</v>
      </c>
    </row>
    <row r="29" spans="2:13" x14ac:dyDescent="0.25">
      <c r="C29" s="142" t="s">
        <v>261</v>
      </c>
      <c r="D29" s="83">
        <v>2.5361616721</v>
      </c>
      <c r="E29" s="83">
        <v>2.6428629040999998</v>
      </c>
      <c r="F29" s="83">
        <v>3.0065087973</v>
      </c>
      <c r="G29" s="83">
        <v>3.1831584997000002</v>
      </c>
      <c r="H29" s="83">
        <v>3.3976492322</v>
      </c>
      <c r="I29" s="11"/>
      <c r="J29" s="20">
        <f t="shared" ref="J29" si="1">E29-D29</f>
        <v>0.10670123199999981</v>
      </c>
      <c r="K29" s="20">
        <f t="shared" ref="K29" si="2">F29-E29</f>
        <v>0.36364589320000018</v>
      </c>
      <c r="L29" s="20">
        <f t="shared" ref="L29" si="3">G29-F29</f>
        <v>0.17664970240000022</v>
      </c>
      <c r="M29" s="20">
        <f t="shared" ref="M29" si="4">H29-G29</f>
        <v>0.21449073249999984</v>
      </c>
    </row>
    <row r="30" spans="2:13" x14ac:dyDescent="0.25">
      <c r="C30" s="143" t="s">
        <v>260</v>
      </c>
      <c r="D30" s="84">
        <f>+D31-SUM(D26:D29)</f>
        <v>2.3425151090000007</v>
      </c>
      <c r="E30" s="84">
        <f>+E31-SUM(E26:E29)</f>
        <v>2.3739614656000043</v>
      </c>
      <c r="F30" s="84">
        <f>+F31-SUM(F26:F29)</f>
        <v>2.3161460988999991</v>
      </c>
      <c r="G30" s="84">
        <f>+G31-SUM(G26:G29)</f>
        <v>2.214530504199999</v>
      </c>
      <c r="H30" s="84">
        <f>+H31-SUM(H26:H29)</f>
        <v>2.1298678988000006</v>
      </c>
      <c r="I30" s="72"/>
      <c r="J30" s="68">
        <f t="shared" si="0"/>
        <v>3.1446356600003611E-2</v>
      </c>
      <c r="K30" s="68">
        <f t="shared" si="0"/>
        <v>-5.78153667000052E-2</v>
      </c>
      <c r="L30" s="68">
        <f t="shared" si="0"/>
        <v>-0.10161559470000014</v>
      </c>
      <c r="M30" s="68">
        <f t="shared" si="0"/>
        <v>-8.466260539999837E-2</v>
      </c>
    </row>
    <row r="31" spans="2:13" x14ac:dyDescent="0.25">
      <c r="C31" s="126" t="s">
        <v>232</v>
      </c>
      <c r="D31" s="83">
        <v>19.687235762</v>
      </c>
      <c r="E31" s="83">
        <v>19.957724630000001</v>
      </c>
      <c r="F31" s="83">
        <v>20.504493729</v>
      </c>
      <c r="G31" s="83">
        <v>20.541870308</v>
      </c>
      <c r="H31" s="83">
        <v>20.755032049</v>
      </c>
      <c r="I31"/>
      <c r="J31" s="12">
        <f>+SUM(J26:J30)</f>
        <v>0.2704888680000026</v>
      </c>
      <c r="K31" s="12">
        <f t="shared" ref="K31:M31" si="5">+SUM(K26:K30)</f>
        <v>0.5467690989999956</v>
      </c>
      <c r="L31" s="12">
        <f t="shared" si="5"/>
        <v>3.7376579000000687E-2</v>
      </c>
      <c r="M31" s="12">
        <f t="shared" si="5"/>
        <v>0.21316174100000107</v>
      </c>
    </row>
    <row r="32" spans="2:13" x14ac:dyDescent="0.25">
      <c r="B32" s="367" t="s">
        <v>552</v>
      </c>
      <c r="C32"/>
      <c r="D32"/>
      <c r="E32" s="10"/>
      <c r="F32"/>
      <c r="G32"/>
      <c r="H32"/>
      <c r="I32"/>
      <c r="J32" s="10" t="s">
        <v>7</v>
      </c>
      <c r="K32" s="27">
        <f>F26/E26-1</f>
        <v>2.6251269295674007E-4</v>
      </c>
      <c r="L32" s="27">
        <f>G26/F26-1</f>
        <v>-2.6727232460079797E-3</v>
      </c>
      <c r="M32" s="27">
        <f>H26/G26-1</f>
        <v>-4.3352054965684061E-4</v>
      </c>
    </row>
    <row r="36" spans="2:8" x14ac:dyDescent="0.25">
      <c r="D36" s="147" t="s">
        <v>499</v>
      </c>
      <c r="E36" s="147" t="s">
        <v>239</v>
      </c>
      <c r="F36" s="438" t="s">
        <v>238</v>
      </c>
      <c r="G36" s="438" t="s">
        <v>480</v>
      </c>
    </row>
    <row r="37" spans="2:8" x14ac:dyDescent="0.25">
      <c r="B37" s="147">
        <f t="shared" ref="B37:B84" si="6">YEAR(C37)</f>
        <v>2017</v>
      </c>
      <c r="C37" s="444">
        <v>42736</v>
      </c>
      <c r="D37" s="445">
        <v>19.322845999999998</v>
      </c>
      <c r="E37" s="141" t="e">
        <v>#N/A</v>
      </c>
      <c r="F37" s="446"/>
      <c r="G37" s="446">
        <v>19.322845999999998</v>
      </c>
      <c r="H37" s="138"/>
    </row>
    <row r="38" spans="2:8" x14ac:dyDescent="0.25">
      <c r="B38" s="147">
        <f t="shared" si="6"/>
        <v>2017</v>
      </c>
      <c r="C38" s="444">
        <v>42767</v>
      </c>
      <c r="D38" s="445">
        <v>19.190404000000001</v>
      </c>
      <c r="E38" s="141" t="e">
        <v>#N/A</v>
      </c>
      <c r="F38" s="446"/>
      <c r="G38" s="446">
        <v>19.190404000000001</v>
      </c>
      <c r="H38" s="138"/>
    </row>
    <row r="39" spans="2:8" x14ac:dyDescent="0.25">
      <c r="B39" s="147">
        <f t="shared" si="6"/>
        <v>2017</v>
      </c>
      <c r="C39" s="444">
        <v>42795</v>
      </c>
      <c r="D39" s="445">
        <v>20.060123999999998</v>
      </c>
      <c r="E39" s="141" t="e">
        <v>#N/A</v>
      </c>
      <c r="F39" s="446">
        <f t="shared" ref="F39:F46" si="7">AVERAGEIF($B$37:$B$98,B39,$G$37:$G$98)</f>
        <v>19.952271833333334</v>
      </c>
      <c r="G39" s="446">
        <v>20.060123999999998</v>
      </c>
      <c r="H39" s="138"/>
    </row>
    <row r="40" spans="2:8" x14ac:dyDescent="0.25">
      <c r="B40" s="147">
        <f t="shared" si="6"/>
        <v>2017</v>
      </c>
      <c r="C40" s="444">
        <v>42826</v>
      </c>
      <c r="D40" s="445">
        <v>19.595324999999999</v>
      </c>
      <c r="E40" s="141" t="e">
        <v>#N/A</v>
      </c>
      <c r="F40" s="446">
        <f t="shared" si="7"/>
        <v>19.952271833333334</v>
      </c>
      <c r="G40" s="446">
        <v>19.595324999999999</v>
      </c>
      <c r="H40" s="138"/>
    </row>
    <row r="41" spans="2:8" x14ac:dyDescent="0.25">
      <c r="B41" s="147">
        <f t="shared" si="6"/>
        <v>2017</v>
      </c>
      <c r="C41" s="444">
        <v>42856</v>
      </c>
      <c r="D41" s="445">
        <v>20.066244999999999</v>
      </c>
      <c r="E41" s="141" t="e">
        <v>#N/A</v>
      </c>
      <c r="F41" s="446">
        <f t="shared" si="7"/>
        <v>19.952271833333334</v>
      </c>
      <c r="G41" s="446">
        <v>20.066244999999999</v>
      </c>
      <c r="H41" s="138"/>
    </row>
    <row r="42" spans="2:8" x14ac:dyDescent="0.25">
      <c r="B42" s="147">
        <f t="shared" si="6"/>
        <v>2017</v>
      </c>
      <c r="C42" s="444">
        <v>42887</v>
      </c>
      <c r="D42" s="445">
        <v>20.561246000000001</v>
      </c>
      <c r="E42" s="141" t="e">
        <v>#N/A</v>
      </c>
      <c r="F42" s="446">
        <f t="shared" si="7"/>
        <v>19.952271833333334</v>
      </c>
      <c r="G42" s="446">
        <v>20.561246000000001</v>
      </c>
      <c r="H42" s="138"/>
    </row>
    <row r="43" spans="2:8" x14ac:dyDescent="0.25">
      <c r="B43" s="147">
        <f t="shared" si="6"/>
        <v>2017</v>
      </c>
      <c r="C43" s="444">
        <v>42917</v>
      </c>
      <c r="D43" s="445">
        <v>20.118924</v>
      </c>
      <c r="E43" s="141" t="e">
        <v>#N/A</v>
      </c>
      <c r="F43" s="446">
        <f t="shared" si="7"/>
        <v>19.952271833333334</v>
      </c>
      <c r="G43" s="446">
        <v>20.118924</v>
      </c>
      <c r="H43" s="138"/>
    </row>
    <row r="44" spans="2:8" x14ac:dyDescent="0.25">
      <c r="B44" s="147">
        <f t="shared" si="6"/>
        <v>2017</v>
      </c>
      <c r="C44" s="444">
        <v>42948</v>
      </c>
      <c r="D44" s="445">
        <v>20.251193000000001</v>
      </c>
      <c r="E44" s="141" t="e">
        <v>#N/A</v>
      </c>
      <c r="F44" s="446">
        <f t="shared" si="7"/>
        <v>19.952271833333334</v>
      </c>
      <c r="G44" s="446">
        <v>20.251193000000001</v>
      </c>
      <c r="H44" s="138"/>
    </row>
    <row r="45" spans="2:8" x14ac:dyDescent="0.25">
      <c r="B45" s="147">
        <f t="shared" si="6"/>
        <v>2017</v>
      </c>
      <c r="C45" s="444">
        <v>42979</v>
      </c>
      <c r="D45" s="445">
        <v>19.640611</v>
      </c>
      <c r="E45" s="141" t="e">
        <v>#N/A</v>
      </c>
      <c r="F45" s="446">
        <f t="shared" si="7"/>
        <v>19.952271833333334</v>
      </c>
      <c r="G45" s="446">
        <v>19.640611</v>
      </c>
      <c r="H45" s="138"/>
    </row>
    <row r="46" spans="2:8" x14ac:dyDescent="0.25">
      <c r="B46" s="147">
        <f t="shared" si="6"/>
        <v>2017</v>
      </c>
      <c r="C46" s="444">
        <v>43009</v>
      </c>
      <c r="D46" s="445">
        <v>19.989650999999999</v>
      </c>
      <c r="E46" s="141" t="e">
        <v>#N/A</v>
      </c>
      <c r="F46" s="446">
        <f t="shared" si="7"/>
        <v>19.952271833333334</v>
      </c>
      <c r="G46" s="446">
        <v>19.989650999999999</v>
      </c>
      <c r="H46" s="138"/>
    </row>
    <row r="47" spans="2:8" x14ac:dyDescent="0.25">
      <c r="B47" s="147">
        <f t="shared" si="6"/>
        <v>2017</v>
      </c>
      <c r="C47" s="444">
        <v>43040</v>
      </c>
      <c r="D47" s="445">
        <v>20.307238000000002</v>
      </c>
      <c r="E47" s="141" t="e">
        <v>#N/A</v>
      </c>
      <c r="F47" s="446"/>
      <c r="G47" s="446">
        <v>20.307238000000002</v>
      </c>
      <c r="H47" s="138"/>
    </row>
    <row r="48" spans="2:8" x14ac:dyDescent="0.25">
      <c r="B48" s="147">
        <f t="shared" si="6"/>
        <v>2017</v>
      </c>
      <c r="C48" s="444">
        <v>43070</v>
      </c>
      <c r="D48" s="445">
        <v>20.323454999999999</v>
      </c>
      <c r="E48" s="141" t="e">
        <v>#N/A</v>
      </c>
      <c r="F48" s="446"/>
      <c r="G48" s="446">
        <v>20.323454999999999</v>
      </c>
      <c r="H48" s="138"/>
    </row>
    <row r="49" spans="2:8" x14ac:dyDescent="0.25">
      <c r="B49" s="147">
        <f t="shared" si="6"/>
        <v>2018</v>
      </c>
      <c r="C49" s="444">
        <v>43101</v>
      </c>
      <c r="D49" s="445">
        <v>20.545141000000001</v>
      </c>
      <c r="E49" s="141" t="e">
        <v>#N/A</v>
      </c>
      <c r="F49" s="446"/>
      <c r="G49" s="446">
        <v>20.545141000000001</v>
      </c>
      <c r="H49" s="138"/>
    </row>
    <row r="50" spans="2:8" x14ac:dyDescent="0.25">
      <c r="B50" s="147">
        <f t="shared" si="6"/>
        <v>2018</v>
      </c>
      <c r="C50" s="444">
        <v>43132</v>
      </c>
      <c r="D50" s="445">
        <v>19.678706999999999</v>
      </c>
      <c r="E50" s="141" t="e">
        <v>#N/A</v>
      </c>
      <c r="F50" s="446"/>
      <c r="G50" s="446">
        <v>19.678706999999999</v>
      </c>
      <c r="H50" s="138"/>
    </row>
    <row r="51" spans="2:8" x14ac:dyDescent="0.25">
      <c r="B51" s="147">
        <f t="shared" si="6"/>
        <v>2018</v>
      </c>
      <c r="C51" s="444">
        <v>43160</v>
      </c>
      <c r="D51" s="445">
        <v>20.756360000000001</v>
      </c>
      <c r="E51" s="141" t="e">
        <v>#N/A</v>
      </c>
      <c r="F51" s="446">
        <f t="shared" ref="F51:F58" si="8">AVERAGEIF($B$37:$B$98,B51,$G$37:$G$98)</f>
        <v>20.496861416666668</v>
      </c>
      <c r="G51" s="446">
        <v>20.756360000000001</v>
      </c>
      <c r="H51" s="138"/>
    </row>
    <row r="52" spans="2:8" x14ac:dyDescent="0.25">
      <c r="B52" s="147">
        <f t="shared" si="6"/>
        <v>2018</v>
      </c>
      <c r="C52" s="444">
        <v>43191</v>
      </c>
      <c r="D52" s="445">
        <v>20.036521</v>
      </c>
      <c r="E52" s="141" t="e">
        <v>#N/A</v>
      </c>
      <c r="F52" s="446">
        <f t="shared" si="8"/>
        <v>20.496861416666668</v>
      </c>
      <c r="G52" s="446">
        <v>20.036521</v>
      </c>
      <c r="H52" s="138"/>
    </row>
    <row r="53" spans="2:8" x14ac:dyDescent="0.25">
      <c r="B53" s="147">
        <f t="shared" si="6"/>
        <v>2018</v>
      </c>
      <c r="C53" s="444">
        <v>43221</v>
      </c>
      <c r="D53" s="445">
        <v>20.247367000000001</v>
      </c>
      <c r="E53" s="141" t="e">
        <v>#N/A</v>
      </c>
      <c r="F53" s="446">
        <f t="shared" si="8"/>
        <v>20.496861416666668</v>
      </c>
      <c r="G53" s="446">
        <v>20.247367000000001</v>
      </c>
      <c r="H53" s="138"/>
    </row>
    <row r="54" spans="2:8" x14ac:dyDescent="0.25">
      <c r="B54" s="147">
        <f t="shared" si="6"/>
        <v>2018</v>
      </c>
      <c r="C54" s="444">
        <v>43252</v>
      </c>
      <c r="D54" s="445">
        <v>20.790271000000001</v>
      </c>
      <c r="E54" s="141" t="e">
        <v>#N/A</v>
      </c>
      <c r="F54" s="446">
        <f t="shared" si="8"/>
        <v>20.496861416666668</v>
      </c>
      <c r="G54" s="446">
        <v>20.790271000000001</v>
      </c>
      <c r="H54" s="138"/>
    </row>
    <row r="55" spans="2:8" x14ac:dyDescent="0.25">
      <c r="B55" s="147">
        <f t="shared" si="6"/>
        <v>2018</v>
      </c>
      <c r="C55" s="444">
        <v>43282</v>
      </c>
      <c r="D55" s="445">
        <v>20.682276999999999</v>
      </c>
      <c r="E55" s="141" t="e">
        <v>#N/A</v>
      </c>
      <c r="F55" s="446">
        <f t="shared" si="8"/>
        <v>20.496861416666668</v>
      </c>
      <c r="G55" s="446">
        <v>20.682276999999999</v>
      </c>
      <c r="H55" s="138"/>
    </row>
    <row r="56" spans="2:8" x14ac:dyDescent="0.25">
      <c r="B56" s="147">
        <f t="shared" si="6"/>
        <v>2018</v>
      </c>
      <c r="C56" s="444">
        <v>43313</v>
      </c>
      <c r="D56" s="445">
        <v>21.358391999999998</v>
      </c>
      <c r="E56" s="141" t="e">
        <v>#N/A</v>
      </c>
      <c r="F56" s="446">
        <f t="shared" si="8"/>
        <v>20.496861416666668</v>
      </c>
      <c r="G56" s="446">
        <v>21.358391999999998</v>
      </c>
      <c r="H56" s="138"/>
    </row>
    <row r="57" spans="2:8" x14ac:dyDescent="0.25">
      <c r="B57" s="147">
        <f t="shared" si="6"/>
        <v>2018</v>
      </c>
      <c r="C57" s="444">
        <v>43344</v>
      </c>
      <c r="D57" s="445">
        <v>20.082809000000001</v>
      </c>
      <c r="E57" s="141" t="e">
        <v>#N/A</v>
      </c>
      <c r="F57" s="446">
        <f t="shared" si="8"/>
        <v>20.496861416666668</v>
      </c>
      <c r="G57" s="446">
        <v>20.082809000000001</v>
      </c>
      <c r="H57" s="138"/>
    </row>
    <row r="58" spans="2:8" x14ac:dyDescent="0.25">
      <c r="B58" s="147">
        <f t="shared" si="6"/>
        <v>2018</v>
      </c>
      <c r="C58" s="444">
        <v>43374</v>
      </c>
      <c r="D58" s="445">
        <v>20.734406</v>
      </c>
      <c r="E58" s="141" t="e">
        <v>#N/A</v>
      </c>
      <c r="F58" s="446">
        <f t="shared" si="8"/>
        <v>20.496861416666668</v>
      </c>
      <c r="G58" s="446">
        <v>20.734406</v>
      </c>
      <c r="H58" s="138"/>
    </row>
    <row r="59" spans="2:8" x14ac:dyDescent="0.25">
      <c r="B59" s="147">
        <f t="shared" si="6"/>
        <v>2018</v>
      </c>
      <c r="C59" s="444">
        <v>43405</v>
      </c>
      <c r="D59" s="445">
        <v>20.746514000000001</v>
      </c>
      <c r="E59" s="141" t="e">
        <v>#N/A</v>
      </c>
      <c r="F59" s="446"/>
      <c r="G59" s="446">
        <v>20.746514000000001</v>
      </c>
      <c r="H59" s="138"/>
    </row>
    <row r="60" spans="2:8" x14ac:dyDescent="0.25">
      <c r="B60" s="147">
        <f t="shared" si="6"/>
        <v>2018</v>
      </c>
      <c r="C60" s="444">
        <v>43435</v>
      </c>
      <c r="D60" s="445">
        <v>20.303571999999999</v>
      </c>
      <c r="E60" s="141" t="e">
        <v>#N/A</v>
      </c>
      <c r="F60" s="446"/>
      <c r="G60" s="446">
        <v>20.303571999999999</v>
      </c>
      <c r="H60" s="138"/>
    </row>
    <row r="61" spans="2:8" x14ac:dyDescent="0.25">
      <c r="B61" s="147">
        <f t="shared" si="6"/>
        <v>2019</v>
      </c>
      <c r="C61" s="444">
        <v>43466</v>
      </c>
      <c r="D61" s="445">
        <v>20.452114999999999</v>
      </c>
      <c r="E61" s="141" t="e">
        <v>#N/A</v>
      </c>
      <c r="F61" s="446"/>
      <c r="G61" s="446">
        <v>20.452114999999999</v>
      </c>
      <c r="H61" s="138"/>
    </row>
    <row r="62" spans="2:8" x14ac:dyDescent="0.25">
      <c r="B62" s="147">
        <f t="shared" si="6"/>
        <v>2019</v>
      </c>
      <c r="C62" s="444">
        <v>43497</v>
      </c>
      <c r="D62" s="445">
        <v>20.193715999999998</v>
      </c>
      <c r="E62" s="141" t="e">
        <v>#N/A</v>
      </c>
      <c r="F62" s="446"/>
      <c r="G62" s="446">
        <v>20.193715999999998</v>
      </c>
      <c r="H62" s="138"/>
    </row>
    <row r="63" spans="2:8" x14ac:dyDescent="0.25">
      <c r="B63" s="147">
        <f t="shared" si="6"/>
        <v>2019</v>
      </c>
      <c r="C63" s="444">
        <v>43525</v>
      </c>
      <c r="D63" s="445">
        <v>20.204429999999999</v>
      </c>
      <c r="E63" s="141" t="e">
        <v>#N/A</v>
      </c>
      <c r="F63" s="446">
        <f t="shared" ref="F63:F70" si="9">AVERAGEIF($B$37:$B$98,B63,$G$37:$G$98)</f>
        <v>20.538627419499999</v>
      </c>
      <c r="G63" s="446">
        <v>20.204429999999999</v>
      </c>
      <c r="H63" s="138"/>
    </row>
    <row r="64" spans="2:8" x14ac:dyDescent="0.25">
      <c r="B64" s="147">
        <f t="shared" si="6"/>
        <v>2019</v>
      </c>
      <c r="C64" s="444">
        <v>43556</v>
      </c>
      <c r="D64" s="445">
        <v>20.112278</v>
      </c>
      <c r="E64" s="141" t="e">
        <v>#N/A</v>
      </c>
      <c r="F64" s="446">
        <f t="shared" si="9"/>
        <v>20.538627419499999</v>
      </c>
      <c r="G64" s="446">
        <v>20.112278</v>
      </c>
      <c r="H64" s="138"/>
    </row>
    <row r="65" spans="2:8" x14ac:dyDescent="0.25">
      <c r="B65" s="147">
        <f t="shared" si="6"/>
        <v>2019</v>
      </c>
      <c r="C65" s="444">
        <v>43586</v>
      </c>
      <c r="D65" s="445">
        <v>20.259079</v>
      </c>
      <c r="E65" s="141" t="e">
        <v>#N/A</v>
      </c>
      <c r="F65" s="446">
        <f t="shared" si="9"/>
        <v>20.538627419499999</v>
      </c>
      <c r="G65" s="446">
        <v>20.259079</v>
      </c>
      <c r="H65" s="138"/>
    </row>
    <row r="66" spans="2:8" x14ac:dyDescent="0.25">
      <c r="B66" s="147">
        <f t="shared" si="6"/>
        <v>2019</v>
      </c>
      <c r="C66" s="444">
        <v>43617</v>
      </c>
      <c r="D66" s="445">
        <v>20.603662</v>
      </c>
      <c r="E66" s="141" t="e">
        <v>#N/A</v>
      </c>
      <c r="F66" s="446">
        <f t="shared" si="9"/>
        <v>20.538627419499999</v>
      </c>
      <c r="G66" s="446">
        <v>20.603662</v>
      </c>
      <c r="H66" s="138"/>
    </row>
    <row r="67" spans="2:8" x14ac:dyDescent="0.25">
      <c r="B67" s="147">
        <f t="shared" si="6"/>
        <v>2019</v>
      </c>
      <c r="C67" s="444">
        <v>43647</v>
      </c>
      <c r="D67" s="445">
        <v>20.741776999999999</v>
      </c>
      <c r="E67" s="141" t="e">
        <v>#N/A</v>
      </c>
      <c r="F67" s="446">
        <f t="shared" si="9"/>
        <v>20.538627419499999</v>
      </c>
      <c r="G67" s="446">
        <v>20.741776999999999</v>
      </c>
      <c r="H67" s="138"/>
    </row>
    <row r="68" spans="2:8" x14ac:dyDescent="0.25">
      <c r="B68" s="147">
        <f t="shared" si="6"/>
        <v>2019</v>
      </c>
      <c r="C68" s="444">
        <v>43678</v>
      </c>
      <c r="D68" s="445">
        <v>20.752982470999999</v>
      </c>
      <c r="E68" s="141" t="e">
        <v>#N/A</v>
      </c>
      <c r="F68" s="446">
        <f t="shared" si="9"/>
        <v>20.538627419499999</v>
      </c>
      <c r="G68" s="446">
        <v>20.752982470999999</v>
      </c>
      <c r="H68" s="138"/>
    </row>
    <row r="69" spans="2:8" x14ac:dyDescent="0.25">
      <c r="B69" s="147">
        <f t="shared" si="6"/>
        <v>2019</v>
      </c>
      <c r="C69" s="444">
        <v>43709</v>
      </c>
      <c r="D69" s="445">
        <v>20.463329562999999</v>
      </c>
      <c r="E69" s="141">
        <v>20.463329562999999</v>
      </c>
      <c r="F69" s="446">
        <f t="shared" si="9"/>
        <v>20.538627419499999</v>
      </c>
      <c r="G69" s="446">
        <v>20.463329562999999</v>
      </c>
      <c r="H69" s="138"/>
    </row>
    <row r="70" spans="2:8" x14ac:dyDescent="0.25">
      <c r="B70" s="147">
        <f t="shared" si="6"/>
        <v>2019</v>
      </c>
      <c r="C70" s="444">
        <v>43739</v>
      </c>
      <c r="D70" s="445" t="e">
        <v>#N/A</v>
      </c>
      <c r="E70" s="141">
        <v>20.819479999999999</v>
      </c>
      <c r="F70" s="446">
        <f t="shared" si="9"/>
        <v>20.538627419499999</v>
      </c>
      <c r="G70" s="446">
        <v>20.819479999999999</v>
      </c>
      <c r="H70" s="138"/>
    </row>
    <row r="71" spans="2:8" x14ac:dyDescent="0.25">
      <c r="B71" s="147">
        <f t="shared" si="6"/>
        <v>2019</v>
      </c>
      <c r="C71" s="444">
        <v>43770</v>
      </c>
      <c r="D71" s="445" t="e">
        <v>#N/A</v>
      </c>
      <c r="E71" s="141">
        <v>20.826319999999999</v>
      </c>
      <c r="F71" s="446"/>
      <c r="G71" s="446">
        <v>20.826319999999999</v>
      </c>
      <c r="H71" s="138"/>
    </row>
    <row r="72" spans="2:8" x14ac:dyDescent="0.25">
      <c r="B72" s="147">
        <f t="shared" si="6"/>
        <v>2019</v>
      </c>
      <c r="C72" s="444">
        <v>43800</v>
      </c>
      <c r="D72" s="445" t="e">
        <v>#N/A</v>
      </c>
      <c r="E72" s="141">
        <v>21.03436</v>
      </c>
      <c r="F72" s="446"/>
      <c r="G72" s="446">
        <v>21.03436</v>
      </c>
      <c r="H72" s="138"/>
    </row>
    <row r="73" spans="2:8" x14ac:dyDescent="0.25">
      <c r="B73" s="147">
        <f t="shared" si="6"/>
        <v>2020</v>
      </c>
      <c r="C73" s="444">
        <v>43831</v>
      </c>
      <c r="D73" s="445" t="e">
        <v>#N/A</v>
      </c>
      <c r="E73" s="141">
        <v>20.577259999999999</v>
      </c>
      <c r="F73" s="446"/>
      <c r="G73" s="446">
        <v>20.577259999999999</v>
      </c>
      <c r="H73" s="138"/>
    </row>
    <row r="74" spans="2:8" x14ac:dyDescent="0.25">
      <c r="B74" s="147">
        <f t="shared" si="6"/>
        <v>2020</v>
      </c>
      <c r="C74" s="444">
        <v>43862</v>
      </c>
      <c r="D74" s="445" t="e">
        <v>#N/A</v>
      </c>
      <c r="E74" s="141">
        <v>20.350079999999998</v>
      </c>
      <c r="F74" s="446"/>
      <c r="G74" s="446">
        <v>20.350079999999998</v>
      </c>
      <c r="H74" s="138"/>
    </row>
    <row r="75" spans="2:8" x14ac:dyDescent="0.25">
      <c r="B75" s="147">
        <f t="shared" si="6"/>
        <v>2020</v>
      </c>
      <c r="C75" s="444">
        <v>43891</v>
      </c>
      <c r="D75" s="445" t="e">
        <v>#N/A</v>
      </c>
      <c r="E75" s="141">
        <v>20.435649999999999</v>
      </c>
      <c r="F75" s="446">
        <f t="shared" ref="F75:F82" si="10">AVERAGEIF($B$37:$B$98,B75,$G$37:$G$98)</f>
        <v>20.752485000000004</v>
      </c>
      <c r="G75" s="446">
        <v>20.435649999999999</v>
      </c>
      <c r="H75" s="138"/>
    </row>
    <row r="76" spans="2:8" x14ac:dyDescent="0.25">
      <c r="B76" s="147">
        <f t="shared" si="6"/>
        <v>2020</v>
      </c>
      <c r="C76" s="444">
        <v>43922</v>
      </c>
      <c r="D76" s="445" t="e">
        <v>#N/A</v>
      </c>
      <c r="E76" s="141">
        <v>20.30105</v>
      </c>
      <c r="F76" s="446">
        <f t="shared" si="10"/>
        <v>20.752485000000004</v>
      </c>
      <c r="G76" s="446">
        <v>20.30105</v>
      </c>
      <c r="H76" s="138"/>
    </row>
    <row r="77" spans="2:8" x14ac:dyDescent="0.25">
      <c r="B77" s="147">
        <f t="shared" si="6"/>
        <v>2020</v>
      </c>
      <c r="C77" s="444">
        <v>43952</v>
      </c>
      <c r="D77" s="445" t="e">
        <v>#N/A</v>
      </c>
      <c r="E77" s="141">
        <v>20.505109999999998</v>
      </c>
      <c r="F77" s="446">
        <f t="shared" si="10"/>
        <v>20.752485000000004</v>
      </c>
      <c r="G77" s="446">
        <v>20.505109999999998</v>
      </c>
      <c r="H77" s="138"/>
    </row>
    <row r="78" spans="2:8" x14ac:dyDescent="0.25">
      <c r="B78" s="147">
        <f t="shared" si="6"/>
        <v>2020</v>
      </c>
      <c r="C78" s="444">
        <v>43983</v>
      </c>
      <c r="D78" s="445" t="e">
        <v>#N/A</v>
      </c>
      <c r="E78" s="141">
        <v>20.976120000000002</v>
      </c>
      <c r="F78" s="446">
        <f t="shared" si="10"/>
        <v>20.752485000000004</v>
      </c>
      <c r="G78" s="446">
        <v>20.976120000000002</v>
      </c>
      <c r="H78" s="138"/>
    </row>
    <row r="79" spans="2:8" x14ac:dyDescent="0.25">
      <c r="B79" s="147">
        <f t="shared" si="6"/>
        <v>2020</v>
      </c>
      <c r="C79" s="444">
        <v>44013</v>
      </c>
      <c r="D79" s="445" t="e">
        <v>#N/A</v>
      </c>
      <c r="E79" s="141">
        <v>21.042919999999999</v>
      </c>
      <c r="F79" s="446">
        <f t="shared" si="10"/>
        <v>20.752485000000004</v>
      </c>
      <c r="G79" s="446">
        <v>21.042919999999999</v>
      </c>
      <c r="H79" s="138"/>
    </row>
    <row r="80" spans="2:8" x14ac:dyDescent="0.25">
      <c r="B80" s="147">
        <f t="shared" si="6"/>
        <v>2020</v>
      </c>
      <c r="C80" s="444">
        <v>44044</v>
      </c>
      <c r="D80" s="445" t="e">
        <v>#N/A</v>
      </c>
      <c r="E80" s="141">
        <v>21.2455</v>
      </c>
      <c r="F80" s="446">
        <f t="shared" si="10"/>
        <v>20.752485000000004</v>
      </c>
      <c r="G80" s="446">
        <v>21.2455</v>
      </c>
      <c r="H80" s="138"/>
    </row>
    <row r="81" spans="2:8" x14ac:dyDescent="0.25">
      <c r="B81" s="147">
        <f t="shared" si="6"/>
        <v>2020</v>
      </c>
      <c r="C81" s="444">
        <v>44075</v>
      </c>
      <c r="D81" s="445" t="e">
        <v>#N/A</v>
      </c>
      <c r="E81" s="141">
        <v>20.742010000000001</v>
      </c>
      <c r="F81" s="446">
        <f t="shared" si="10"/>
        <v>20.752485000000004</v>
      </c>
      <c r="G81" s="446">
        <v>20.742010000000001</v>
      </c>
      <c r="H81" s="138"/>
    </row>
    <row r="82" spans="2:8" x14ac:dyDescent="0.25">
      <c r="B82" s="147">
        <f t="shared" si="6"/>
        <v>2020</v>
      </c>
      <c r="C82" s="444">
        <v>44105</v>
      </c>
      <c r="D82" s="445" t="e">
        <v>#N/A</v>
      </c>
      <c r="E82" s="141">
        <v>20.985890000000001</v>
      </c>
      <c r="F82" s="446">
        <f t="shared" si="10"/>
        <v>20.752485000000004</v>
      </c>
      <c r="G82" s="446">
        <v>20.985890000000001</v>
      </c>
      <c r="H82" s="138"/>
    </row>
    <row r="83" spans="2:8" x14ac:dyDescent="0.25">
      <c r="B83" s="147">
        <f t="shared" si="6"/>
        <v>2020</v>
      </c>
      <c r="C83" s="444">
        <v>44136</v>
      </c>
      <c r="D83" s="445" t="e">
        <v>#N/A</v>
      </c>
      <c r="E83" s="141">
        <v>20.863350000000001</v>
      </c>
      <c r="F83" s="446"/>
      <c r="G83" s="446">
        <v>20.863350000000001</v>
      </c>
      <c r="H83" s="138"/>
    </row>
    <row r="84" spans="2:8" x14ac:dyDescent="0.25">
      <c r="B84" s="147">
        <f t="shared" si="6"/>
        <v>2020</v>
      </c>
      <c r="C84" s="444">
        <v>44166</v>
      </c>
      <c r="D84" s="445" t="e">
        <v>#N/A</v>
      </c>
      <c r="E84" s="141">
        <v>21.00488</v>
      </c>
      <c r="F84" s="446"/>
      <c r="G84" s="446">
        <v>21.00488</v>
      </c>
      <c r="H84" s="138"/>
    </row>
    <row r="85" spans="2:8" x14ac:dyDescent="0.25">
      <c r="C85" s="134"/>
      <c r="E85" s="140"/>
      <c r="G85" s="140"/>
      <c r="H85" s="138"/>
    </row>
    <row r="86" spans="2:8" x14ac:dyDescent="0.25">
      <c r="C86" s="134"/>
      <c r="E86" s="140"/>
      <c r="G86" s="140"/>
      <c r="H86" s="138"/>
    </row>
    <row r="87" spans="2:8" x14ac:dyDescent="0.25">
      <c r="C87" s="134"/>
      <c r="E87" s="140"/>
      <c r="G87" s="140"/>
      <c r="H87" s="138"/>
    </row>
    <row r="88" spans="2:8" x14ac:dyDescent="0.25">
      <c r="C88" s="134"/>
      <c r="E88" s="140"/>
      <c r="G88" s="140"/>
      <c r="H88" s="138"/>
    </row>
    <row r="89" spans="2:8" x14ac:dyDescent="0.25">
      <c r="B89" s="5"/>
      <c r="C89" s="5" t="s">
        <v>0</v>
      </c>
      <c r="E89" s="140"/>
      <c r="G89" s="140"/>
      <c r="H89" s="138"/>
    </row>
    <row r="90" spans="2:8" x14ac:dyDescent="0.25">
      <c r="B90">
        <v>2.5</v>
      </c>
      <c r="C90" s="6">
        <v>-0.4</v>
      </c>
      <c r="E90" s="140"/>
      <c r="G90" s="140"/>
      <c r="H90" s="138"/>
    </row>
    <row r="91" spans="2:8" x14ac:dyDescent="0.25">
      <c r="B91">
        <v>2.5</v>
      </c>
      <c r="C91" s="6">
        <v>1.2</v>
      </c>
      <c r="E91" s="140"/>
      <c r="G91" s="140"/>
      <c r="H91" s="138"/>
    </row>
    <row r="92" spans="2:8" x14ac:dyDescent="0.25">
      <c r="C92" s="134"/>
      <c r="E92" s="140"/>
      <c r="G92" s="140"/>
      <c r="H92" s="138"/>
    </row>
    <row r="93" spans="2:8" x14ac:dyDescent="0.25">
      <c r="C93" s="134"/>
      <c r="E93" s="140"/>
      <c r="G93" s="140"/>
      <c r="H93" s="138"/>
    </row>
    <row r="94" spans="2:8" x14ac:dyDescent="0.25">
      <c r="C94" s="134"/>
      <c r="E94" s="140"/>
      <c r="G94" s="140"/>
      <c r="H94" s="138"/>
    </row>
    <row r="95" spans="2:8" x14ac:dyDescent="0.25">
      <c r="C95" s="134"/>
      <c r="E95" s="140"/>
      <c r="G95" s="140"/>
      <c r="H95" s="138"/>
    </row>
    <row r="96" spans="2:8" x14ac:dyDescent="0.25">
      <c r="C96" s="134"/>
      <c r="E96" s="140"/>
      <c r="G96" s="140"/>
      <c r="H96" s="138"/>
    </row>
    <row r="97" spans="3:8" x14ac:dyDescent="0.25">
      <c r="C97" s="134"/>
      <c r="E97" s="140"/>
      <c r="G97" s="140"/>
      <c r="H97" s="138"/>
    </row>
    <row r="98" spans="3:8" x14ac:dyDescent="0.25">
      <c r="C98" s="134"/>
      <c r="E98" s="140"/>
      <c r="G98" s="140"/>
      <c r="H98" s="138"/>
    </row>
    <row r="99" spans="3:8" x14ac:dyDescent="0.25">
      <c r="G99" s="140"/>
      <c r="H99" s="138"/>
    </row>
    <row r="100" spans="3:8" x14ac:dyDescent="0.25">
      <c r="G100" s="140"/>
      <c r="H100" s="138"/>
    </row>
    <row r="101" spans="3:8" x14ac:dyDescent="0.25">
      <c r="G101" s="140"/>
      <c r="H101" s="138"/>
    </row>
    <row r="102" spans="3:8" x14ac:dyDescent="0.25">
      <c r="G102" s="140"/>
      <c r="H102" s="138"/>
    </row>
    <row r="103" spans="3:8" x14ac:dyDescent="0.25">
      <c r="G103" s="140"/>
      <c r="H103" s="138"/>
    </row>
    <row r="104" spans="3:8" x14ac:dyDescent="0.25">
      <c r="G104" s="140"/>
      <c r="H104" s="138"/>
    </row>
    <row r="105" spans="3:8" x14ac:dyDescent="0.25">
      <c r="G105" s="140"/>
      <c r="H105" s="138"/>
    </row>
    <row r="106" spans="3:8" x14ac:dyDescent="0.25">
      <c r="G106" s="140"/>
      <c r="H106" s="138"/>
    </row>
    <row r="107" spans="3:8" x14ac:dyDescent="0.25">
      <c r="G107" s="140"/>
      <c r="H107" s="138"/>
    </row>
    <row r="108" spans="3:8" x14ac:dyDescent="0.25">
      <c r="G108" s="140"/>
    </row>
    <row r="109" spans="3:8" x14ac:dyDescent="0.25">
      <c r="G109" s="140"/>
    </row>
    <row r="110" spans="3:8" x14ac:dyDescent="0.25">
      <c r="G110" s="140"/>
    </row>
    <row r="111" spans="3:8" x14ac:dyDescent="0.25">
      <c r="G111" s="140"/>
    </row>
    <row r="112" spans="3:8" x14ac:dyDescent="0.25">
      <c r="G112" s="140"/>
    </row>
    <row r="113" spans="7:7" x14ac:dyDescent="0.25">
      <c r="G113" s="140"/>
    </row>
    <row r="114" spans="7:7" x14ac:dyDescent="0.25">
      <c r="G114" s="140"/>
    </row>
    <row r="115" spans="7:7" x14ac:dyDescent="0.25">
      <c r="G115" s="140"/>
    </row>
    <row r="116" spans="7:7" x14ac:dyDescent="0.25">
      <c r="G116" s="140"/>
    </row>
    <row r="117" spans="7:7" x14ac:dyDescent="0.25">
      <c r="G117" s="140"/>
    </row>
    <row r="118" spans="7:7" x14ac:dyDescent="0.25">
      <c r="G118" s="140"/>
    </row>
    <row r="119" spans="7:7" x14ac:dyDescent="0.25">
      <c r="G119" s="140"/>
    </row>
    <row r="120" spans="7:7" x14ac:dyDescent="0.25">
      <c r="G120" s="140"/>
    </row>
    <row r="121" spans="7:7" x14ac:dyDescent="0.25">
      <c r="G121" s="140"/>
    </row>
    <row r="122" spans="7:7" x14ac:dyDescent="0.25">
      <c r="G122" s="140"/>
    </row>
    <row r="123" spans="7:7" x14ac:dyDescent="0.25">
      <c r="G123" s="140"/>
    </row>
    <row r="124" spans="7:7" x14ac:dyDescent="0.25">
      <c r="G124" s="140"/>
    </row>
    <row r="125" spans="7:7" x14ac:dyDescent="0.25">
      <c r="G125" s="140"/>
    </row>
    <row r="126" spans="7:7" x14ac:dyDescent="0.25">
      <c r="G126" s="140"/>
    </row>
    <row r="127" spans="7:7" x14ac:dyDescent="0.25">
      <c r="G127" s="140"/>
    </row>
    <row r="128" spans="7:7" x14ac:dyDescent="0.25">
      <c r="G128" s="140"/>
    </row>
    <row r="129" spans="7:7" x14ac:dyDescent="0.25">
      <c r="G129" s="140"/>
    </row>
    <row r="130" spans="7:7" x14ac:dyDescent="0.25">
      <c r="G130" s="140"/>
    </row>
    <row r="131" spans="7:7" x14ac:dyDescent="0.25">
      <c r="G131" s="140"/>
    </row>
    <row r="132" spans="7:7" x14ac:dyDescent="0.25">
      <c r="G132" s="140"/>
    </row>
  </sheetData>
  <mergeCells count="2">
    <mergeCell ref="D24:H24"/>
    <mergeCell ref="J24:M24"/>
  </mergeCells>
  <conditionalFormatting sqref="D37">
    <cfRule type="expression" dxfId="66" priority="6" stopIfTrue="1">
      <formula>ISNA(D37)</formula>
    </cfRule>
  </conditionalFormatting>
  <conditionalFormatting sqref="D37">
    <cfRule type="expression" dxfId="65" priority="5" stopIfTrue="1">
      <formula>ISNA(D37)</formula>
    </cfRule>
  </conditionalFormatting>
  <conditionalFormatting sqref="E37">
    <cfRule type="expression" dxfId="64" priority="4" stopIfTrue="1">
      <formula>ISNA(E37)</formula>
    </cfRule>
  </conditionalFormatting>
  <conditionalFormatting sqref="D38:D84">
    <cfRule type="expression" dxfId="63" priority="3" stopIfTrue="1">
      <formula>ISNA(D38)</formula>
    </cfRule>
  </conditionalFormatting>
  <conditionalFormatting sqref="D38:D84">
    <cfRule type="expression" dxfId="62" priority="2" stopIfTrue="1">
      <formula>ISNA(D38)</formula>
    </cfRule>
  </conditionalFormatting>
  <conditionalFormatting sqref="E38:E84">
    <cfRule type="expression" dxfId="61" priority="1" stopIfTrue="1">
      <formula>ISNA(E38)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Q124"/>
  <sheetViews>
    <sheetView workbookViewId="0"/>
  </sheetViews>
  <sheetFormatPr defaultRowHeight="12.75" x14ac:dyDescent="0.2"/>
  <cols>
    <col min="16" max="16" width="28.140625" customWidth="1"/>
    <col min="17" max="17" width="10.28515625" customWidth="1"/>
  </cols>
  <sheetData>
    <row r="1" spans="1:17" x14ac:dyDescent="0.2">
      <c r="M1" s="117"/>
    </row>
    <row r="2" spans="1:17" ht="15.75" x14ac:dyDescent="0.25">
      <c r="A2" s="44" t="s">
        <v>550</v>
      </c>
    </row>
    <row r="3" spans="1:17" x14ac:dyDescent="0.2">
      <c r="A3" s="22" t="s">
        <v>16</v>
      </c>
    </row>
    <row r="4" spans="1:17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7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P5" s="180" t="s">
        <v>361</v>
      </c>
      <c r="Q5" s="181"/>
    </row>
    <row r="6" spans="1:17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P6" s="217" t="s">
        <v>462</v>
      </c>
      <c r="Q6" s="387" t="s">
        <v>461</v>
      </c>
    </row>
    <row r="7" spans="1:17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P7" s="215" t="s">
        <v>373</v>
      </c>
      <c r="Q7" s="216" t="s">
        <v>374</v>
      </c>
    </row>
    <row r="8" spans="1:17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</row>
    <row r="9" spans="1:17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</row>
    <row r="10" spans="1:17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7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7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7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7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7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7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6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6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6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6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6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6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6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6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6" x14ac:dyDescent="0.2">
      <c r="A25" s="381"/>
      <c r="B25" s="381"/>
      <c r="C25" s="381"/>
      <c r="D25" s="381"/>
      <c r="E25" s="381"/>
      <c r="F25" s="381"/>
      <c r="G25" s="381"/>
      <c r="H25" s="381"/>
      <c r="I25" s="381"/>
      <c r="J25" s="381"/>
      <c r="K25" s="381"/>
    </row>
    <row r="26" spans="1:16" x14ac:dyDescent="0.2">
      <c r="B26" s="37"/>
      <c r="C26" s="37" t="s">
        <v>44</v>
      </c>
      <c r="D26" s="32"/>
      <c r="E26" s="37" t="s">
        <v>41</v>
      </c>
      <c r="F26" s="37" t="s">
        <v>41</v>
      </c>
      <c r="G26" s="37" t="s">
        <v>2</v>
      </c>
      <c r="H26" s="37" t="s">
        <v>2</v>
      </c>
      <c r="I26" s="91" t="s">
        <v>41</v>
      </c>
      <c r="J26" s="91" t="s">
        <v>95</v>
      </c>
      <c r="K26" s="37" t="s">
        <v>2</v>
      </c>
    </row>
    <row r="27" spans="1:16" x14ac:dyDescent="0.2">
      <c r="A27" s="9"/>
      <c r="B27" s="38" t="s">
        <v>41</v>
      </c>
      <c r="C27" s="33" t="s">
        <v>2</v>
      </c>
      <c r="D27" s="34"/>
      <c r="E27" s="38" t="s">
        <v>8</v>
      </c>
      <c r="F27" s="38" t="s">
        <v>9</v>
      </c>
      <c r="G27" s="38" t="s">
        <v>8</v>
      </c>
      <c r="H27" s="38" t="s">
        <v>9</v>
      </c>
      <c r="I27" s="33" t="s">
        <v>13</v>
      </c>
      <c r="J27" s="33" t="s">
        <v>13</v>
      </c>
      <c r="K27" s="33" t="s">
        <v>13</v>
      </c>
    </row>
    <row r="28" spans="1:16" x14ac:dyDescent="0.2">
      <c r="A28" s="1">
        <v>41640</v>
      </c>
      <c r="B28" s="12">
        <v>114.66800000000001</v>
      </c>
      <c r="C28" s="12">
        <v>235.85499999999999</v>
      </c>
      <c r="E28" s="41">
        <f>MIN($B$28,$B$40,$B$52,$B$64,$B$76)</f>
        <v>114.66800000000001</v>
      </c>
      <c r="F28" s="41">
        <f>MAX($B$28,$B$40,$B$52,$B$64,$B$76)</f>
        <v>170.24700000000001</v>
      </c>
      <c r="G28" s="41">
        <f>MIN($C$28,$C$40,$C$52,$C$64,$C$76)</f>
        <v>235.85499999999999</v>
      </c>
      <c r="H28" s="41">
        <f>MAX($C$28,$C$40,$C$52,$C$64,$C$76)</f>
        <v>261.64800000000002</v>
      </c>
      <c r="I28" s="12">
        <f t="shared" ref="I28:K59" si="0">F28-E28</f>
        <v>55.579000000000008</v>
      </c>
      <c r="J28" s="12">
        <f t="shared" si="0"/>
        <v>65.607999999999976</v>
      </c>
      <c r="K28" s="12">
        <f t="shared" si="0"/>
        <v>25.793000000000035</v>
      </c>
      <c r="N28" s="14"/>
    </row>
    <row r="29" spans="1:16" x14ac:dyDescent="0.2">
      <c r="A29" s="1">
        <v>41671</v>
      </c>
      <c r="B29" s="12">
        <v>113.10299999999999</v>
      </c>
      <c r="C29" s="12">
        <v>229.499</v>
      </c>
      <c r="E29" s="41">
        <f>MIN($B$29,$B$41,$B$53,$B$65,$B$77)</f>
        <v>113.10299999999999</v>
      </c>
      <c r="F29" s="41">
        <f>MAX($B$29,$B$41,$B$53,$B$65,$B$77)</f>
        <v>162.83199999999999</v>
      </c>
      <c r="G29" s="41">
        <f>MIN($C$29,$C$41,$C$53,$C$65,$C$77)</f>
        <v>229.499</v>
      </c>
      <c r="H29" s="41">
        <f>MAX($C$29,$C$41,$C$53,$C$65,$C$77)</f>
        <v>256.21899999999999</v>
      </c>
      <c r="I29" s="12">
        <f t="shared" si="0"/>
        <v>49.728999999999999</v>
      </c>
      <c r="J29" s="12">
        <f t="shared" si="0"/>
        <v>66.667000000000002</v>
      </c>
      <c r="K29" s="12">
        <f t="shared" si="0"/>
        <v>26.72</v>
      </c>
      <c r="N29" s="12"/>
      <c r="P29" s="8"/>
    </row>
    <row r="30" spans="1:16" x14ac:dyDescent="0.2">
      <c r="A30" s="1">
        <v>41699</v>
      </c>
      <c r="B30" s="12">
        <v>115.227</v>
      </c>
      <c r="C30" s="12">
        <v>221.61199999999999</v>
      </c>
      <c r="E30" s="41">
        <f>MIN($B$30,$B$42,$B$54,$B$66,$B$78)</f>
        <v>115.227</v>
      </c>
      <c r="F30" s="41">
        <f>MAX($B$30,$B$42,$B$54,$B$66,$B$78)</f>
        <v>160.07300000000001</v>
      </c>
      <c r="G30" s="41">
        <f>MIN($C$30,$C$42,$C$54,$C$66,$C$78)</f>
        <v>221.61199999999999</v>
      </c>
      <c r="H30" s="41">
        <f>MAX($C$30,$C$42,$C$54,$C$66,$C$78)</f>
        <v>243.71600000000001</v>
      </c>
      <c r="I30" s="12">
        <f t="shared" si="0"/>
        <v>44.846000000000004</v>
      </c>
      <c r="J30" s="12">
        <f t="shared" si="0"/>
        <v>61.538999999999987</v>
      </c>
      <c r="K30" s="12">
        <f t="shared" si="0"/>
        <v>22.104000000000013</v>
      </c>
      <c r="N30" s="12"/>
    </row>
    <row r="31" spans="1:16" x14ac:dyDescent="0.2">
      <c r="A31" s="1">
        <v>41730</v>
      </c>
      <c r="B31" s="12">
        <v>116.69199999999999</v>
      </c>
      <c r="C31" s="12">
        <v>216.76</v>
      </c>
      <c r="E31" s="41">
        <f>MIN($B$31,$B$43,$B$55,$B$67,$B$79)</f>
        <v>116.69199999999999</v>
      </c>
      <c r="F31" s="41">
        <f>MAX($B$31,$B$43,$B$55,$B$67,$B$79)</f>
        <v>154.95699999999999</v>
      </c>
      <c r="G31" s="41">
        <f>MIN($C$31,$C$43,$C$55,$C$67,$C$79)</f>
        <v>216.76</v>
      </c>
      <c r="H31" s="41">
        <f>MAX($C$31,$C$43,$C$55,$C$67,$C$79)</f>
        <v>243.511</v>
      </c>
      <c r="I31" s="12">
        <f t="shared" si="0"/>
        <v>38.265000000000001</v>
      </c>
      <c r="J31" s="12">
        <f t="shared" si="0"/>
        <v>61.802999999999997</v>
      </c>
      <c r="K31" s="12">
        <f t="shared" si="0"/>
        <v>26.751000000000005</v>
      </c>
      <c r="N31" s="12"/>
    </row>
    <row r="32" spans="1:16" x14ac:dyDescent="0.2">
      <c r="A32" s="1">
        <v>41760</v>
      </c>
      <c r="B32" s="12">
        <v>121.56399999999999</v>
      </c>
      <c r="C32" s="12">
        <v>218.15199999999999</v>
      </c>
      <c r="E32" s="41">
        <f>MIN($B$32,$B$44,$B$56,$B$68,$B$80)</f>
        <v>115.58</v>
      </c>
      <c r="F32" s="41">
        <f>MAX($B$32,$B$44,$B$56,$B$68,$B$80)</f>
        <v>154.947</v>
      </c>
      <c r="G32" s="41">
        <f>MIN($C$32,$C$44,$C$56,$C$68,$C$80)</f>
        <v>218.15199999999999</v>
      </c>
      <c r="H32" s="41">
        <f>MAX($C$32,$C$44,$C$56,$C$68,$C$80)</f>
        <v>243.40899999999999</v>
      </c>
      <c r="I32" s="12">
        <f t="shared" si="0"/>
        <v>39.367000000000004</v>
      </c>
      <c r="J32" s="12">
        <f t="shared" si="0"/>
        <v>63.204999999999984</v>
      </c>
      <c r="K32" s="12">
        <f t="shared" si="0"/>
        <v>25.257000000000005</v>
      </c>
      <c r="N32" s="12"/>
    </row>
    <row r="33" spans="1:14" x14ac:dyDescent="0.2">
      <c r="A33" s="1">
        <v>41791</v>
      </c>
      <c r="B33" s="12">
        <v>121.58499999999999</v>
      </c>
      <c r="C33" s="12">
        <v>219.25200000000001</v>
      </c>
      <c r="E33" s="41">
        <f>MIN($B$33,$B$45,$B$57,$B$69,$B$81)</f>
        <v>120.54900000000001</v>
      </c>
      <c r="F33" s="41">
        <f>MAX($B$33,$B$45,$B$57,$B$69,$B$81)</f>
        <v>152.06</v>
      </c>
      <c r="G33" s="41">
        <f>MIN($C$33,$C$45,$C$57,$C$69,$C$81)</f>
        <v>219.25200000000001</v>
      </c>
      <c r="H33" s="41">
        <f>MAX($C$33,$C$45,$C$57,$C$69,$C$81)</f>
        <v>242.66200000000001</v>
      </c>
      <c r="I33" s="12">
        <f t="shared" si="0"/>
        <v>31.510999999999996</v>
      </c>
      <c r="J33" s="12">
        <f t="shared" si="0"/>
        <v>67.192000000000007</v>
      </c>
      <c r="K33" s="12">
        <f t="shared" si="0"/>
        <v>23.409999999999997</v>
      </c>
      <c r="N33" s="12"/>
    </row>
    <row r="34" spans="1:14" x14ac:dyDescent="0.2">
      <c r="A34" s="1">
        <v>41821</v>
      </c>
      <c r="B34" s="12">
        <v>125.45699999999999</v>
      </c>
      <c r="C34" s="12">
        <v>217.56100000000001</v>
      </c>
      <c r="E34" s="41">
        <f>MIN($B$34,$B$46,$B$58,$B$70,$B$82)</f>
        <v>125.45699999999999</v>
      </c>
      <c r="F34" s="41">
        <f>MAX($B$34,$B$46,$B$58,$B$70,$B$82)</f>
        <v>156.50700000000001</v>
      </c>
      <c r="G34" s="41">
        <f>MIN($C$34,$C$46,$C$58,$C$70,$C$82)</f>
        <v>217.56100000000001</v>
      </c>
      <c r="H34" s="41">
        <f>MAX($C$34,$C$46,$C$58,$C$70,$C$82)</f>
        <v>240.93199999999999</v>
      </c>
      <c r="I34" s="12">
        <f t="shared" si="0"/>
        <v>31.050000000000011</v>
      </c>
      <c r="J34" s="12">
        <f t="shared" si="0"/>
        <v>61.054000000000002</v>
      </c>
      <c r="K34" s="12">
        <f t="shared" si="0"/>
        <v>23.370999999999981</v>
      </c>
      <c r="N34" s="12"/>
    </row>
    <row r="35" spans="1:14" x14ac:dyDescent="0.2">
      <c r="A35" s="1">
        <v>41852</v>
      </c>
      <c r="B35" s="12">
        <v>128.31299999999999</v>
      </c>
      <c r="C35" s="12">
        <v>212.14500000000001</v>
      </c>
      <c r="E35" s="41">
        <f>MIN($B$35,$B$47,$B$59,$B$71,$B$83)</f>
        <v>128.31299999999999</v>
      </c>
      <c r="F35" s="41">
        <f>MAX($B$35,$B$47,$B$59,$B$71,$B$83)</f>
        <v>160.33799999999999</v>
      </c>
      <c r="G35" s="41">
        <f>MIN($C$35,$C$47,$C$59,$C$71,$C$83)</f>
        <v>212.14500000000001</v>
      </c>
      <c r="H35" s="41">
        <f>MAX($C$35,$C$47,$C$59,$C$71,$C$83)</f>
        <v>236.30199999999999</v>
      </c>
      <c r="I35" s="12">
        <f t="shared" si="0"/>
        <v>32.025000000000006</v>
      </c>
      <c r="J35" s="12">
        <f t="shared" si="0"/>
        <v>51.807000000000016</v>
      </c>
      <c r="K35" s="12">
        <f t="shared" si="0"/>
        <v>24.156999999999982</v>
      </c>
      <c r="N35" s="12"/>
    </row>
    <row r="36" spans="1:14" x14ac:dyDescent="0.2">
      <c r="A36" s="1">
        <v>41883</v>
      </c>
      <c r="B36" s="12">
        <v>131.43600000000001</v>
      </c>
      <c r="C36" s="12">
        <v>212.45099999999999</v>
      </c>
      <c r="E36" s="41">
        <f>MIN($B$36,$B$48,$B$60,$B$72,$B$84)</f>
        <v>131.43600000000001</v>
      </c>
      <c r="F36" s="41">
        <f>MAX($B$36,$B$48,$B$60,$B$72,$B$84)</f>
        <v>161.05099999999999</v>
      </c>
      <c r="G36" s="41">
        <f>MIN($C$36,$C$48,$C$60,$C$72,$C$84)</f>
        <v>212.45099999999999</v>
      </c>
      <c r="H36" s="41">
        <f>MAX($C$36,$C$48,$C$60,$C$72,$C$84)</f>
        <v>239.97</v>
      </c>
      <c r="I36" s="12">
        <f t="shared" si="0"/>
        <v>29.614999999999981</v>
      </c>
      <c r="J36" s="12">
        <f t="shared" si="0"/>
        <v>51.400000000000006</v>
      </c>
      <c r="K36" s="12">
        <f t="shared" si="0"/>
        <v>27.519000000000005</v>
      </c>
      <c r="N36" s="12"/>
    </row>
    <row r="37" spans="1:14" x14ac:dyDescent="0.2">
      <c r="A37" s="1">
        <v>41913</v>
      </c>
      <c r="B37" s="12">
        <v>120.372</v>
      </c>
      <c r="C37" s="12">
        <v>203.673</v>
      </c>
      <c r="E37" s="41">
        <f>MIN($B$37,$B$49,$B$61,$B$73,$B$85)</f>
        <v>120.372</v>
      </c>
      <c r="F37" s="41">
        <f>MAX($B$37,$B$49,$B$61,$B$73,$B$85)</f>
        <v>154.715</v>
      </c>
      <c r="G37" s="41">
        <f>MIN($C$37,$C$49,$C$61,$C$73,$C$85)</f>
        <v>203.673</v>
      </c>
      <c r="H37" s="41">
        <f>MAX($C$37,$C$49,$C$61,$C$73,$C$85)</f>
        <v>232.672</v>
      </c>
      <c r="I37" s="12">
        <f t="shared" si="0"/>
        <v>34.343000000000004</v>
      </c>
      <c r="J37" s="12">
        <f t="shared" si="0"/>
        <v>48.957999999999998</v>
      </c>
      <c r="K37" s="12">
        <f t="shared" si="0"/>
        <v>28.998999999999995</v>
      </c>
      <c r="N37" s="12"/>
    </row>
    <row r="38" spans="1:14" x14ac:dyDescent="0.2">
      <c r="A38" s="1">
        <v>41944</v>
      </c>
      <c r="B38" s="12">
        <v>126.215</v>
      </c>
      <c r="C38" s="12">
        <v>219.55500000000001</v>
      </c>
      <c r="E38" s="41">
        <f>MIN($B$38,$B$50,$B$62,$B$74,$B$86)</f>
        <v>126.215</v>
      </c>
      <c r="F38" s="41">
        <f>MAX($B$38,$B$50,$B$62,$B$74,$B$86)</f>
        <v>161.27799999999999</v>
      </c>
      <c r="G38" s="41">
        <f>MIN($C$38,$C$50,$C$62,$C$74,$C$86)</f>
        <v>219.55500000000001</v>
      </c>
      <c r="H38" s="41">
        <f>MAX($C$38,$C$50,$C$62,$C$74,$C$86)</f>
        <v>233.84200000000001</v>
      </c>
      <c r="I38" s="12">
        <f t="shared" si="0"/>
        <v>35.062999999999988</v>
      </c>
      <c r="J38" s="12">
        <f t="shared" si="0"/>
        <v>58.277000000000015</v>
      </c>
      <c r="K38" s="12">
        <f t="shared" si="0"/>
        <v>14.287000000000006</v>
      </c>
      <c r="N38" s="12"/>
    </row>
    <row r="39" spans="1:14" x14ac:dyDescent="0.2">
      <c r="A39" s="1">
        <v>41974</v>
      </c>
      <c r="B39" s="12">
        <v>136.286</v>
      </c>
      <c r="C39" s="12">
        <v>240.36799999999999</v>
      </c>
      <c r="E39" s="41">
        <f>MIN($B$39,$B$51,$B$63,$B$75,$B$87)</f>
        <v>136.286</v>
      </c>
      <c r="F39" s="41">
        <f>MAX($B$39,$B$51,$B$63,$B$75,$B$87)</f>
        <v>166.095</v>
      </c>
      <c r="G39" s="41">
        <f>MIN($C$39,$C$51,$C$63,$C$75,$C$87)</f>
        <v>235.465</v>
      </c>
      <c r="H39" s="41">
        <f>MAX($C$39,$C$51,$C$63,$C$75,$C$87)</f>
        <v>246.5</v>
      </c>
      <c r="I39" s="12">
        <f t="shared" si="0"/>
        <v>29.808999999999997</v>
      </c>
      <c r="J39" s="12">
        <f t="shared" si="0"/>
        <v>69.37</v>
      </c>
      <c r="K39" s="12">
        <f t="shared" si="0"/>
        <v>11.034999999999997</v>
      </c>
      <c r="N39" s="12"/>
    </row>
    <row r="40" spans="1:14" x14ac:dyDescent="0.2">
      <c r="A40" s="1">
        <v>42005</v>
      </c>
      <c r="B40" s="12">
        <v>132.608</v>
      </c>
      <c r="C40" s="12">
        <v>243.977</v>
      </c>
      <c r="E40" s="41">
        <f>MIN($B$28,$B$40,$B$52,$B$64,$B$76)</f>
        <v>114.66800000000001</v>
      </c>
      <c r="F40" s="41">
        <f>MAX($B$28,$B$40,$B$52,$B$64,$B$76)</f>
        <v>170.24700000000001</v>
      </c>
      <c r="G40" s="41">
        <f>MIN($C$28,$C$40,$C$52,$C$64,$C$76)</f>
        <v>235.85499999999999</v>
      </c>
      <c r="H40" s="41">
        <f>MAX($C$28,$C$40,$C$52,$C$64,$C$76)</f>
        <v>261.64800000000002</v>
      </c>
      <c r="I40" s="12">
        <f t="shared" si="0"/>
        <v>55.579000000000008</v>
      </c>
      <c r="J40" s="12">
        <f t="shared" si="0"/>
        <v>65.607999999999976</v>
      </c>
      <c r="K40" s="12">
        <f t="shared" si="0"/>
        <v>25.793000000000035</v>
      </c>
      <c r="N40" s="12"/>
    </row>
    <row r="41" spans="1:14" x14ac:dyDescent="0.2">
      <c r="A41" s="1">
        <v>42036</v>
      </c>
      <c r="B41" s="12">
        <v>123.608</v>
      </c>
      <c r="C41" s="12">
        <v>241.34800000000001</v>
      </c>
      <c r="E41" s="41">
        <f>MIN($B$29,$B$41,$B$53,$B$65,$B$77)</f>
        <v>113.10299999999999</v>
      </c>
      <c r="F41" s="41">
        <f>MAX($B$29,$B$41,$B$53,$B$65,$B$77)</f>
        <v>162.83199999999999</v>
      </c>
      <c r="G41" s="41">
        <f>MIN($C$29,$C$41,$C$53,$C$65,$C$77)</f>
        <v>229.499</v>
      </c>
      <c r="H41" s="41">
        <f>MAX($C$29,$C$41,$C$53,$C$65,$C$77)</f>
        <v>256.21899999999999</v>
      </c>
      <c r="I41" s="12">
        <f t="shared" si="0"/>
        <v>49.728999999999999</v>
      </c>
      <c r="J41" s="12">
        <f t="shared" si="0"/>
        <v>66.667000000000002</v>
      </c>
      <c r="K41" s="12">
        <f t="shared" si="0"/>
        <v>26.72</v>
      </c>
      <c r="N41" s="12"/>
    </row>
    <row r="42" spans="1:14" x14ac:dyDescent="0.2">
      <c r="A42" s="1">
        <v>42064</v>
      </c>
      <c r="B42" s="12">
        <v>128.69200000000001</v>
      </c>
      <c r="C42" s="12">
        <v>232.93100000000001</v>
      </c>
      <c r="E42" s="41">
        <f>MIN($B$30,$B$42,$B$54,$B$66,$B$78)</f>
        <v>115.227</v>
      </c>
      <c r="F42" s="41">
        <f>MAX($B$30,$B$42,$B$54,$B$66,$B$78)</f>
        <v>160.07300000000001</v>
      </c>
      <c r="G42" s="41">
        <f>MIN($C$30,$C$42,$C$54,$C$66,$C$78)</f>
        <v>221.61199999999999</v>
      </c>
      <c r="H42" s="41">
        <f>MAX($C$30,$C$42,$C$54,$C$66,$C$78)</f>
        <v>243.71600000000001</v>
      </c>
      <c r="I42" s="12">
        <f t="shared" si="0"/>
        <v>44.846000000000004</v>
      </c>
      <c r="J42" s="12">
        <f t="shared" si="0"/>
        <v>61.538999999999987</v>
      </c>
      <c r="K42" s="12">
        <f t="shared" si="0"/>
        <v>22.104000000000013</v>
      </c>
      <c r="N42" s="12"/>
    </row>
    <row r="43" spans="1:14" x14ac:dyDescent="0.2">
      <c r="A43" s="1">
        <v>42095</v>
      </c>
      <c r="B43" s="12">
        <v>129.77600000000001</v>
      </c>
      <c r="C43" s="12">
        <v>228.58099999999999</v>
      </c>
      <c r="E43" s="41">
        <f>MIN($B$31,$B$43,$B$55,$B$67,$B$79)</f>
        <v>116.69199999999999</v>
      </c>
      <c r="F43" s="41">
        <f>MAX($B$31,$B$43,$B$55,$B$67,$B$79)</f>
        <v>154.95699999999999</v>
      </c>
      <c r="G43" s="41">
        <f>MIN($C$31,$C$43,$C$55,$C$67,$C$79)</f>
        <v>216.76</v>
      </c>
      <c r="H43" s="41">
        <f>MAX($C$31,$C$43,$C$55,$C$67,$C$79)</f>
        <v>243.511</v>
      </c>
      <c r="I43" s="12">
        <f t="shared" si="0"/>
        <v>38.265000000000001</v>
      </c>
      <c r="J43" s="12">
        <f t="shared" si="0"/>
        <v>61.802999999999997</v>
      </c>
      <c r="K43" s="12">
        <f t="shared" si="0"/>
        <v>26.751000000000005</v>
      </c>
      <c r="N43" s="12"/>
    </row>
    <row r="44" spans="1:14" x14ac:dyDescent="0.2">
      <c r="A44" s="1">
        <v>42125</v>
      </c>
      <c r="B44" s="12">
        <v>135.40199999999999</v>
      </c>
      <c r="C44" s="12">
        <v>222.584</v>
      </c>
      <c r="E44" s="41">
        <f>MIN($B$32,$B$44,$B$56,$B$68,$B$80)</f>
        <v>115.58</v>
      </c>
      <c r="F44" s="41">
        <f>MAX($B$32,$B$44,$B$56,$B$68,$B$80)</f>
        <v>154.947</v>
      </c>
      <c r="G44" s="41">
        <f>MIN($C$32,$C$44,$C$56,$C$68,$C$80)</f>
        <v>218.15199999999999</v>
      </c>
      <c r="H44" s="41">
        <f>MAX($C$32,$C$44,$C$56,$C$68,$C$80)</f>
        <v>243.40899999999999</v>
      </c>
      <c r="I44" s="12">
        <f t="shared" si="0"/>
        <v>39.367000000000004</v>
      </c>
      <c r="J44" s="12">
        <f t="shared" si="0"/>
        <v>63.204999999999984</v>
      </c>
      <c r="K44" s="12">
        <f t="shared" si="0"/>
        <v>25.257000000000005</v>
      </c>
      <c r="N44" s="12"/>
    </row>
    <row r="45" spans="1:14" x14ac:dyDescent="0.2">
      <c r="A45" s="1">
        <v>42156</v>
      </c>
      <c r="B45" s="12">
        <v>139.636</v>
      </c>
      <c r="C45" s="12">
        <v>221.09899999999999</v>
      </c>
      <c r="E45" s="41">
        <f>MIN($B$33,$B$45,$B$57,$B$69,$B$81)</f>
        <v>120.54900000000001</v>
      </c>
      <c r="F45" s="41">
        <f>MAX($B$33,$B$45,$B$57,$B$69,$B$81)</f>
        <v>152.06</v>
      </c>
      <c r="G45" s="41">
        <f>MIN($C$33,$C$45,$C$57,$C$69,$C$81)</f>
        <v>219.25200000000001</v>
      </c>
      <c r="H45" s="41">
        <f>MAX($C$33,$C$45,$C$57,$C$69,$C$81)</f>
        <v>242.66200000000001</v>
      </c>
      <c r="I45" s="12">
        <f t="shared" si="0"/>
        <v>31.510999999999996</v>
      </c>
      <c r="J45" s="12">
        <f t="shared" si="0"/>
        <v>67.192000000000007</v>
      </c>
      <c r="K45" s="12">
        <f t="shared" si="0"/>
        <v>23.409999999999997</v>
      </c>
      <c r="N45" s="12"/>
    </row>
    <row r="46" spans="1:14" x14ac:dyDescent="0.2">
      <c r="A46" s="1">
        <v>42186</v>
      </c>
      <c r="B46" s="12">
        <v>142.053</v>
      </c>
      <c r="C46" s="12">
        <v>217.71899999999999</v>
      </c>
      <c r="E46" s="41">
        <f>MIN($B$34,$B$46,$B$58,$B$70,$B$82)</f>
        <v>125.45699999999999</v>
      </c>
      <c r="F46" s="41">
        <f>MAX($B$34,$B$46,$B$58,$B$70,$B$82)</f>
        <v>156.50700000000001</v>
      </c>
      <c r="G46" s="41">
        <f>MIN($C$34,$C$46,$C$58,$C$70,$C$82)</f>
        <v>217.56100000000001</v>
      </c>
      <c r="H46" s="41">
        <f>MAX($C$34,$C$46,$C$58,$C$70,$C$82)</f>
        <v>240.93199999999999</v>
      </c>
      <c r="I46" s="12">
        <f t="shared" si="0"/>
        <v>31.050000000000011</v>
      </c>
      <c r="J46" s="12">
        <f t="shared" si="0"/>
        <v>61.054000000000002</v>
      </c>
      <c r="K46" s="12">
        <f t="shared" si="0"/>
        <v>23.370999999999981</v>
      </c>
      <c r="N46" s="12"/>
    </row>
    <row r="47" spans="1:14" x14ac:dyDescent="0.2">
      <c r="A47" s="1">
        <v>42217</v>
      </c>
      <c r="B47" s="12">
        <v>152.529</v>
      </c>
      <c r="C47" s="12">
        <v>218.255</v>
      </c>
      <c r="E47" s="41">
        <f>MIN($B$35,$B$47,$B$59,$B$71,$B$83)</f>
        <v>128.31299999999999</v>
      </c>
      <c r="F47" s="41">
        <f>MAX($B$35,$B$47,$B$59,$B$71,$B$83)</f>
        <v>160.33799999999999</v>
      </c>
      <c r="G47" s="41">
        <f>MIN($C$35,$C$47,$C$59,$C$71,$C$83)</f>
        <v>212.14500000000001</v>
      </c>
      <c r="H47" s="41">
        <f>MAX($C$35,$C$47,$C$59,$C$71,$C$83)</f>
        <v>236.30199999999999</v>
      </c>
      <c r="I47" s="12">
        <f t="shared" si="0"/>
        <v>32.025000000000006</v>
      </c>
      <c r="J47" s="12">
        <f t="shared" si="0"/>
        <v>51.807000000000016</v>
      </c>
      <c r="K47" s="12">
        <f t="shared" si="0"/>
        <v>24.156999999999982</v>
      </c>
      <c r="N47" s="12"/>
    </row>
    <row r="48" spans="1:14" x14ac:dyDescent="0.2">
      <c r="A48" s="1">
        <v>42248</v>
      </c>
      <c r="B48" s="12">
        <v>149.40299999999999</v>
      </c>
      <c r="C48" s="12">
        <v>225.21600000000001</v>
      </c>
      <c r="E48" s="41">
        <f>MIN($B$36,$B$48,$B$60,$B$72,$B$84)</f>
        <v>131.43600000000001</v>
      </c>
      <c r="F48" s="41">
        <f>MAX($B$36,$B$48,$B$60,$B$72,$B$84)</f>
        <v>161.05099999999999</v>
      </c>
      <c r="G48" s="41">
        <f>MIN($C$36,$C$48,$C$60,$C$72,$C$84)</f>
        <v>212.45099999999999</v>
      </c>
      <c r="H48" s="41">
        <f>MAX($C$36,$C$48,$C$60,$C$72,$C$84)</f>
        <v>239.97</v>
      </c>
      <c r="I48" s="12">
        <f t="shared" si="0"/>
        <v>29.614999999999981</v>
      </c>
      <c r="J48" s="12">
        <f t="shared" si="0"/>
        <v>51.400000000000006</v>
      </c>
      <c r="K48" s="12">
        <f t="shared" si="0"/>
        <v>27.519000000000005</v>
      </c>
      <c r="N48" s="12"/>
    </row>
    <row r="49" spans="1:14" x14ac:dyDescent="0.2">
      <c r="A49" s="1">
        <v>42278</v>
      </c>
      <c r="B49" s="12">
        <v>143.625</v>
      </c>
      <c r="C49" s="12">
        <v>217.35599999999999</v>
      </c>
      <c r="E49" s="41">
        <f>MIN($B$37,$B$49,$B$61,$B$73,$B$85)</f>
        <v>120.372</v>
      </c>
      <c r="F49" s="41">
        <f>MAX($B$37,$B$49,$B$61,$B$73,$B$85)</f>
        <v>154.715</v>
      </c>
      <c r="G49" s="41">
        <f>MIN($C$37,$C$49,$C$61,$C$73,$C$85)</f>
        <v>203.673</v>
      </c>
      <c r="H49" s="41">
        <f>MAX($C$37,$C$49,$C$61,$C$73,$C$85)</f>
        <v>232.672</v>
      </c>
      <c r="I49" s="12">
        <f t="shared" si="0"/>
        <v>34.343000000000004</v>
      </c>
      <c r="J49" s="12">
        <f t="shared" si="0"/>
        <v>48.957999999999998</v>
      </c>
      <c r="K49" s="12">
        <f t="shared" si="0"/>
        <v>28.998999999999995</v>
      </c>
      <c r="N49" s="12"/>
    </row>
    <row r="50" spans="1:14" x14ac:dyDescent="0.2">
      <c r="A50" s="1">
        <v>42309</v>
      </c>
      <c r="B50" s="12">
        <v>157.21</v>
      </c>
      <c r="C50" s="12">
        <v>222.93700000000001</v>
      </c>
      <c r="E50" s="41">
        <f>MIN($B$38,$B$50,$B$62,$B$74,$B$86)</f>
        <v>126.215</v>
      </c>
      <c r="F50" s="41">
        <f>MAX($B$38,$B$50,$B$62,$B$74,$B$86)</f>
        <v>161.27799999999999</v>
      </c>
      <c r="G50" s="41">
        <f>MIN($C$38,$C$50,$C$62,$C$74,$C$86)</f>
        <v>219.55500000000001</v>
      </c>
      <c r="H50" s="41">
        <f>MAX($C$38,$C$50,$C$62,$C$74,$C$86)</f>
        <v>233.84200000000001</v>
      </c>
      <c r="I50" s="12">
        <f t="shared" si="0"/>
        <v>35.062999999999988</v>
      </c>
      <c r="J50" s="12">
        <f t="shared" si="0"/>
        <v>58.277000000000015</v>
      </c>
      <c r="K50" s="12">
        <f t="shared" si="0"/>
        <v>14.287000000000006</v>
      </c>
      <c r="N50" s="12"/>
    </row>
    <row r="51" spans="1:14" x14ac:dyDescent="0.2">
      <c r="A51" s="1">
        <v>42339</v>
      </c>
      <c r="B51" s="12">
        <v>161.32599999999999</v>
      </c>
      <c r="C51" s="12">
        <v>235.465</v>
      </c>
      <c r="E51" s="41">
        <f>MIN($B$39,$B$51,$B$63,$B$75,$B$87)</f>
        <v>136.286</v>
      </c>
      <c r="F51" s="41">
        <f>MAX($B$39,$B$51,$B$63,$B$75,$B$87)</f>
        <v>166.095</v>
      </c>
      <c r="G51" s="41">
        <f>MIN($C$39,$C$51,$C$63,$C$75,$C$87)</f>
        <v>235.465</v>
      </c>
      <c r="H51" s="41">
        <f>MAX($C$39,$C$51,$C$63,$C$75,$C$87)</f>
        <v>246.5</v>
      </c>
      <c r="I51" s="12">
        <f t="shared" si="0"/>
        <v>29.808999999999997</v>
      </c>
      <c r="J51" s="12">
        <f t="shared" si="0"/>
        <v>69.37</v>
      </c>
      <c r="K51" s="12">
        <f t="shared" si="0"/>
        <v>11.034999999999997</v>
      </c>
      <c r="N51" s="12"/>
    </row>
    <row r="52" spans="1:14" x14ac:dyDescent="0.2">
      <c r="A52" s="1">
        <v>42370</v>
      </c>
      <c r="B52" s="12">
        <v>160.595</v>
      </c>
      <c r="C52" s="12">
        <v>261.64800000000002</v>
      </c>
      <c r="E52" s="41">
        <f>MIN($B$28,$B$40,$B$52,$B$64,$B$76)</f>
        <v>114.66800000000001</v>
      </c>
      <c r="F52" s="41">
        <f>MAX($B$28,$B$40,$B$52,$B$64,$B$76)</f>
        <v>170.24700000000001</v>
      </c>
      <c r="G52" s="41">
        <f>MIN($C$28,$C$40,$C$52,$C$64,$C$76)</f>
        <v>235.85499999999999</v>
      </c>
      <c r="H52" s="41">
        <f>MAX($C$28,$C$40,$C$52,$C$64,$C$76)</f>
        <v>261.64800000000002</v>
      </c>
      <c r="I52" s="12">
        <f t="shared" si="0"/>
        <v>55.579000000000008</v>
      </c>
      <c r="J52" s="12">
        <f t="shared" si="0"/>
        <v>65.607999999999976</v>
      </c>
      <c r="K52" s="12">
        <f t="shared" si="0"/>
        <v>25.793000000000035</v>
      </c>
      <c r="N52" s="12"/>
    </row>
    <row r="53" spans="1:14" x14ac:dyDescent="0.2">
      <c r="A53" s="1">
        <v>42401</v>
      </c>
      <c r="B53" s="12">
        <v>162.49600000000001</v>
      </c>
      <c r="C53" s="12">
        <v>256.21899999999999</v>
      </c>
      <c r="E53" s="41">
        <f>MIN($B$29,$B$41,$B$53,$B$65,$B$77)</f>
        <v>113.10299999999999</v>
      </c>
      <c r="F53" s="41">
        <f>MAX($B$29,$B$41,$B$53,$B$65,$B$77)</f>
        <v>162.83199999999999</v>
      </c>
      <c r="G53" s="41">
        <f>MIN($C$29,$C$41,$C$53,$C$65,$C$77)</f>
        <v>229.499</v>
      </c>
      <c r="H53" s="41">
        <f>MAX($C$29,$C$41,$C$53,$C$65,$C$77)</f>
        <v>256.21899999999999</v>
      </c>
      <c r="I53" s="12">
        <f t="shared" si="0"/>
        <v>49.728999999999999</v>
      </c>
      <c r="J53" s="12">
        <f t="shared" si="0"/>
        <v>66.667000000000002</v>
      </c>
      <c r="K53" s="12">
        <f t="shared" si="0"/>
        <v>26.72</v>
      </c>
      <c r="N53" s="12"/>
    </row>
    <row r="54" spans="1:14" x14ac:dyDescent="0.2">
      <c r="A54" s="1">
        <v>42430</v>
      </c>
      <c r="B54" s="12">
        <v>160.07300000000001</v>
      </c>
      <c r="C54" s="12">
        <v>243.71600000000001</v>
      </c>
      <c r="E54" s="41">
        <f>MIN($B$30,$B$42,$B$54,$B$66,$B$78)</f>
        <v>115.227</v>
      </c>
      <c r="F54" s="41">
        <f>MAX($B$30,$B$42,$B$54,$B$66,$B$78)</f>
        <v>160.07300000000001</v>
      </c>
      <c r="G54" s="41">
        <f>MIN($C$30,$C$42,$C$54,$C$66,$C$78)</f>
        <v>221.61199999999999</v>
      </c>
      <c r="H54" s="41">
        <f>MAX($C$30,$C$42,$C$54,$C$66,$C$78)</f>
        <v>243.71600000000001</v>
      </c>
      <c r="I54" s="12">
        <f t="shared" si="0"/>
        <v>44.846000000000004</v>
      </c>
      <c r="J54" s="12">
        <f t="shared" si="0"/>
        <v>61.538999999999987</v>
      </c>
      <c r="K54" s="12">
        <f t="shared" si="0"/>
        <v>22.104000000000013</v>
      </c>
      <c r="N54" s="12"/>
    </row>
    <row r="55" spans="1:14" x14ac:dyDescent="0.2">
      <c r="A55" s="1">
        <v>42461</v>
      </c>
      <c r="B55" s="12">
        <v>154.74100000000001</v>
      </c>
      <c r="C55" s="12">
        <v>243.47900000000001</v>
      </c>
      <c r="E55" s="41">
        <f>MIN($B$31,$B$43,$B$55,$B$67,$B$79)</f>
        <v>116.69199999999999</v>
      </c>
      <c r="F55" s="41">
        <f>MAX($B$31,$B$43,$B$55,$B$67,$B$79)</f>
        <v>154.95699999999999</v>
      </c>
      <c r="G55" s="41">
        <f>MIN($C$31,$C$43,$C$55,$C$67,$C$79)</f>
        <v>216.76</v>
      </c>
      <c r="H55" s="41">
        <f>MAX($C$31,$C$43,$C$55,$C$67,$C$79)</f>
        <v>243.511</v>
      </c>
      <c r="I55" s="12">
        <f t="shared" si="0"/>
        <v>38.265000000000001</v>
      </c>
      <c r="J55" s="12">
        <f t="shared" si="0"/>
        <v>61.802999999999997</v>
      </c>
      <c r="K55" s="12">
        <f t="shared" si="0"/>
        <v>26.751000000000005</v>
      </c>
      <c r="N55" s="12"/>
    </row>
    <row r="56" spans="1:14" x14ac:dyDescent="0.2">
      <c r="A56" s="1">
        <v>42491</v>
      </c>
      <c r="B56" s="12">
        <v>154.947</v>
      </c>
      <c r="C56" s="12">
        <v>243.40899999999999</v>
      </c>
      <c r="E56" s="41">
        <f>MIN($B$32,$B$44,$B$56,$B$68,$B$80)</f>
        <v>115.58</v>
      </c>
      <c r="F56" s="41">
        <f>MAX($B$32,$B$44,$B$56,$B$68,$B$80)</f>
        <v>154.947</v>
      </c>
      <c r="G56" s="41">
        <f>MIN($C$32,$C$44,$C$56,$C$68,$C$80)</f>
        <v>218.15199999999999</v>
      </c>
      <c r="H56" s="41">
        <f>MAX($C$32,$C$44,$C$56,$C$68,$C$80)</f>
        <v>243.40899999999999</v>
      </c>
      <c r="I56" s="12">
        <f t="shared" si="0"/>
        <v>39.367000000000004</v>
      </c>
      <c r="J56" s="12">
        <f t="shared" si="0"/>
        <v>63.204999999999984</v>
      </c>
      <c r="K56" s="12">
        <f t="shared" si="0"/>
        <v>25.257000000000005</v>
      </c>
      <c r="N56" s="12"/>
    </row>
    <row r="57" spans="1:14" x14ac:dyDescent="0.2">
      <c r="A57" s="1">
        <v>42522</v>
      </c>
      <c r="B57" s="12">
        <v>149.767</v>
      </c>
      <c r="C57" s="12">
        <v>242.66200000000001</v>
      </c>
      <c r="E57" s="41">
        <f>MIN($B$33,$B$45,$B$57,$B$69,$B$81)</f>
        <v>120.54900000000001</v>
      </c>
      <c r="F57" s="41">
        <f>MAX($B$33,$B$45,$B$57,$B$69,$B$81)</f>
        <v>152.06</v>
      </c>
      <c r="G57" s="41">
        <f>MIN($C$33,$C$45,$C$57,$C$69,$C$81)</f>
        <v>219.25200000000001</v>
      </c>
      <c r="H57" s="41">
        <f>MAX($C$33,$C$45,$C$57,$C$69,$C$81)</f>
        <v>242.66200000000001</v>
      </c>
      <c r="I57" s="12">
        <f t="shared" si="0"/>
        <v>31.510999999999996</v>
      </c>
      <c r="J57" s="12">
        <f t="shared" si="0"/>
        <v>67.192000000000007</v>
      </c>
      <c r="K57" s="12">
        <f t="shared" si="0"/>
        <v>23.409999999999997</v>
      </c>
      <c r="N57" s="12"/>
    </row>
    <row r="58" spans="1:14" x14ac:dyDescent="0.2">
      <c r="A58" s="1">
        <v>42552</v>
      </c>
      <c r="B58" s="12">
        <v>156.50700000000001</v>
      </c>
      <c r="C58" s="12">
        <v>240.93199999999999</v>
      </c>
      <c r="E58" s="41">
        <f>MIN($B$34,$B$46,$B$58,$B$70,$B$82)</f>
        <v>125.45699999999999</v>
      </c>
      <c r="F58" s="41">
        <f>MAX($B$34,$B$46,$B$58,$B$70,$B$82)</f>
        <v>156.50700000000001</v>
      </c>
      <c r="G58" s="41">
        <f>MIN($C$34,$C$46,$C$58,$C$70,$C$82)</f>
        <v>217.56100000000001</v>
      </c>
      <c r="H58" s="41">
        <f>MAX($C$34,$C$46,$C$58,$C$70,$C$82)</f>
        <v>240.93199999999999</v>
      </c>
      <c r="I58" s="12">
        <f t="shared" si="0"/>
        <v>31.050000000000011</v>
      </c>
      <c r="J58" s="12">
        <f t="shared" si="0"/>
        <v>61.054000000000002</v>
      </c>
      <c r="K58" s="12">
        <f t="shared" si="0"/>
        <v>23.370999999999981</v>
      </c>
      <c r="N58" s="12"/>
    </row>
    <row r="59" spans="1:14" x14ac:dyDescent="0.2">
      <c r="A59" s="1">
        <v>42583</v>
      </c>
      <c r="B59" s="12">
        <v>160.33799999999999</v>
      </c>
      <c r="C59" s="12">
        <v>230.411</v>
      </c>
      <c r="E59" s="41">
        <f>MIN($B$35,$B$47,$B$59,$B$71,$B$83)</f>
        <v>128.31299999999999</v>
      </c>
      <c r="F59" s="41">
        <f>MAX($B$35,$B$47,$B$59,$B$71,$B$83)</f>
        <v>160.33799999999999</v>
      </c>
      <c r="G59" s="41">
        <f>MIN($C$35,$C$47,$C$59,$C$71,$C$83)</f>
        <v>212.14500000000001</v>
      </c>
      <c r="H59" s="41">
        <f>MAX($C$35,$C$47,$C$59,$C$71,$C$83)</f>
        <v>236.30199999999999</v>
      </c>
      <c r="I59" s="12">
        <f t="shared" si="0"/>
        <v>32.025000000000006</v>
      </c>
      <c r="J59" s="12">
        <f t="shared" si="0"/>
        <v>51.807000000000016</v>
      </c>
      <c r="K59" s="12">
        <f t="shared" si="0"/>
        <v>24.156999999999982</v>
      </c>
      <c r="N59" s="12"/>
    </row>
    <row r="60" spans="1:14" x14ac:dyDescent="0.2">
      <c r="A60" s="1">
        <v>42614</v>
      </c>
      <c r="B60" s="12">
        <v>161.05099999999999</v>
      </c>
      <c r="C60" s="12">
        <v>227.697</v>
      </c>
      <c r="E60" s="41">
        <f>MIN($B$36,$B$48,$B$60,$B$72,$B$84)</f>
        <v>131.43600000000001</v>
      </c>
      <c r="F60" s="41">
        <f>MAX($B$36,$B$48,$B$60,$B$72,$B$84)</f>
        <v>161.05099999999999</v>
      </c>
      <c r="G60" s="41">
        <f>MIN($C$36,$C$48,$C$60,$C$72,$C$84)</f>
        <v>212.45099999999999</v>
      </c>
      <c r="H60" s="41">
        <f>MAX($C$36,$C$48,$C$60,$C$72,$C$84)</f>
        <v>239.97</v>
      </c>
      <c r="I60" s="12">
        <f t="shared" ref="I60:K91" si="1">F60-E60</f>
        <v>29.614999999999981</v>
      </c>
      <c r="J60" s="12">
        <f t="shared" si="1"/>
        <v>51.400000000000006</v>
      </c>
      <c r="K60" s="12">
        <f t="shared" si="1"/>
        <v>27.519000000000005</v>
      </c>
      <c r="N60" s="12"/>
    </row>
    <row r="61" spans="1:14" x14ac:dyDescent="0.2">
      <c r="A61" s="1">
        <v>42644</v>
      </c>
      <c r="B61" s="12">
        <v>154.715</v>
      </c>
      <c r="C61" s="12">
        <v>225.59399999999999</v>
      </c>
      <c r="E61" s="41">
        <f>MIN($B$37,$B$49,$B$61,$B$73,$B$85)</f>
        <v>120.372</v>
      </c>
      <c r="F61" s="41">
        <f>MAX($B$37,$B$49,$B$61,$B$73,$B$85)</f>
        <v>154.715</v>
      </c>
      <c r="G61" s="41">
        <f>MIN($C$37,$C$49,$C$61,$C$73,$C$85)</f>
        <v>203.673</v>
      </c>
      <c r="H61" s="41">
        <f>MAX($C$37,$C$49,$C$61,$C$73,$C$85)</f>
        <v>232.672</v>
      </c>
      <c r="I61" s="12">
        <f t="shared" si="1"/>
        <v>34.343000000000004</v>
      </c>
      <c r="J61" s="12">
        <f t="shared" si="1"/>
        <v>48.957999999999998</v>
      </c>
      <c r="K61" s="12">
        <f t="shared" si="1"/>
        <v>28.998999999999995</v>
      </c>
      <c r="N61" s="12"/>
    </row>
    <row r="62" spans="1:14" x14ac:dyDescent="0.2">
      <c r="A62" s="1">
        <v>42675</v>
      </c>
      <c r="B62" s="12">
        <v>161.27799999999999</v>
      </c>
      <c r="C62" s="12">
        <v>233.84200000000001</v>
      </c>
      <c r="E62" s="41">
        <f>MIN($B$38,$B$50,$B$62,$B$74,$B$86)</f>
        <v>126.215</v>
      </c>
      <c r="F62" s="41">
        <f>MAX($B$38,$B$50,$B$62,$B$74,$B$86)</f>
        <v>161.27799999999999</v>
      </c>
      <c r="G62" s="41">
        <f>MIN($C$38,$C$50,$C$62,$C$74,$C$86)</f>
        <v>219.55500000000001</v>
      </c>
      <c r="H62" s="41">
        <f>MAX($C$38,$C$50,$C$62,$C$74,$C$86)</f>
        <v>233.84200000000001</v>
      </c>
      <c r="I62" s="12">
        <f t="shared" si="1"/>
        <v>35.062999999999988</v>
      </c>
      <c r="J62" s="12">
        <f t="shared" si="1"/>
        <v>58.277000000000015</v>
      </c>
      <c r="K62" s="12">
        <f t="shared" si="1"/>
        <v>14.287000000000006</v>
      </c>
      <c r="N62" s="12"/>
    </row>
    <row r="63" spans="1:14" x14ac:dyDescent="0.2">
      <c r="A63" s="1">
        <v>42705</v>
      </c>
      <c r="B63" s="12">
        <v>166.095</v>
      </c>
      <c r="C63" s="12">
        <v>238.58699999999999</v>
      </c>
      <c r="E63" s="41">
        <f>MIN($B$39,$B$51,$B$63,$B$75,$B$87)</f>
        <v>136.286</v>
      </c>
      <c r="F63" s="41">
        <f>MAX($B$39,$B$51,$B$63,$B$75,$B$87)</f>
        <v>166.095</v>
      </c>
      <c r="G63" s="41">
        <f>MIN($C$39,$C$51,$C$63,$C$75,$C$87)</f>
        <v>235.465</v>
      </c>
      <c r="H63" s="41">
        <f>MAX($C$39,$C$51,$C$63,$C$75,$C$87)</f>
        <v>246.5</v>
      </c>
      <c r="I63" s="12">
        <f t="shared" si="1"/>
        <v>29.808999999999997</v>
      </c>
      <c r="J63" s="12">
        <f t="shared" si="1"/>
        <v>69.37</v>
      </c>
      <c r="K63" s="12">
        <f t="shared" si="1"/>
        <v>11.034999999999997</v>
      </c>
      <c r="N63" s="12"/>
    </row>
    <row r="64" spans="1:14" x14ac:dyDescent="0.2">
      <c r="A64" s="1">
        <v>42736</v>
      </c>
      <c r="B64" s="12">
        <v>170.24700000000001</v>
      </c>
      <c r="C64" s="12">
        <v>261.10899999999998</v>
      </c>
      <c r="E64" s="41">
        <f>MIN($B$28,$B$40,$B$52,$B$64,$B$76)</f>
        <v>114.66800000000001</v>
      </c>
      <c r="F64" s="41">
        <f>MAX($B$28,$B$40,$B$52,$B$64,$B$76)</f>
        <v>170.24700000000001</v>
      </c>
      <c r="G64" s="41">
        <f>MIN($C$28,$C$40,$C$52,$C$64,$C$76)</f>
        <v>235.85499999999999</v>
      </c>
      <c r="H64" s="41">
        <f>MAX($C$28,$C$40,$C$52,$C$64,$C$76)</f>
        <v>261.64800000000002</v>
      </c>
      <c r="I64" s="12">
        <f t="shared" si="1"/>
        <v>55.579000000000008</v>
      </c>
      <c r="J64" s="12">
        <f t="shared" si="1"/>
        <v>65.607999999999976</v>
      </c>
      <c r="K64" s="12">
        <f t="shared" si="1"/>
        <v>25.793000000000035</v>
      </c>
      <c r="N64" s="12"/>
    </row>
    <row r="65" spans="1:14" x14ac:dyDescent="0.2">
      <c r="A65" s="1">
        <v>42767</v>
      </c>
      <c r="B65" s="12">
        <v>162.83199999999999</v>
      </c>
      <c r="C65" s="12">
        <v>253.63499999999999</v>
      </c>
      <c r="E65" s="41">
        <f>MIN($B$29,$B$41,$B$53,$B$65,$B$77)</f>
        <v>113.10299999999999</v>
      </c>
      <c r="F65" s="41">
        <f>MAX($B$29,$B$41,$B$53,$B$65,$B$77)</f>
        <v>162.83199999999999</v>
      </c>
      <c r="G65" s="41">
        <f>MIN($C$29,$C$41,$C$53,$C$65,$C$77)</f>
        <v>229.499</v>
      </c>
      <c r="H65" s="41">
        <f>MAX($C$29,$C$41,$C$53,$C$65,$C$77)</f>
        <v>256.21899999999999</v>
      </c>
      <c r="I65" s="12">
        <f t="shared" si="1"/>
        <v>49.728999999999999</v>
      </c>
      <c r="J65" s="12">
        <f t="shared" si="1"/>
        <v>66.667000000000002</v>
      </c>
      <c r="K65" s="12">
        <f t="shared" si="1"/>
        <v>26.72</v>
      </c>
      <c r="N65" s="12"/>
    </row>
    <row r="66" spans="1:14" x14ac:dyDescent="0.2">
      <c r="A66" s="1">
        <v>42795</v>
      </c>
      <c r="B66" s="12">
        <v>152.029</v>
      </c>
      <c r="C66" s="12">
        <v>239.55799999999999</v>
      </c>
      <c r="E66" s="41">
        <f>MIN($B$30,$B$42,$B$54,$B$66,$B$78)</f>
        <v>115.227</v>
      </c>
      <c r="F66" s="41">
        <f>MAX($B$30,$B$42,$B$54,$B$66,$B$78)</f>
        <v>160.07300000000001</v>
      </c>
      <c r="G66" s="41">
        <f>MIN($C$30,$C$42,$C$54,$C$66,$C$78)</f>
        <v>221.61199999999999</v>
      </c>
      <c r="H66" s="41">
        <f>MAX($C$30,$C$42,$C$54,$C$66,$C$78)</f>
        <v>243.71600000000001</v>
      </c>
      <c r="I66" s="12">
        <f t="shared" si="1"/>
        <v>44.846000000000004</v>
      </c>
      <c r="J66" s="12">
        <f t="shared" si="1"/>
        <v>61.538999999999987</v>
      </c>
      <c r="K66" s="12">
        <f t="shared" si="1"/>
        <v>22.104000000000013</v>
      </c>
      <c r="N66" s="12"/>
    </row>
    <row r="67" spans="1:14" x14ac:dyDescent="0.2">
      <c r="A67" s="1">
        <v>42826</v>
      </c>
      <c r="B67" s="12">
        <v>154.95699999999999</v>
      </c>
      <c r="C67" s="12">
        <v>243.511</v>
      </c>
      <c r="E67" s="41">
        <f>MIN($B$31,$B$43,$B$55,$B$67,$B$79)</f>
        <v>116.69199999999999</v>
      </c>
      <c r="F67" s="41">
        <f>MAX($B$31,$B$43,$B$55,$B$67,$B$79)</f>
        <v>154.95699999999999</v>
      </c>
      <c r="G67" s="41">
        <f>MIN($C$31,$C$43,$C$55,$C$67,$C$79)</f>
        <v>216.76</v>
      </c>
      <c r="H67" s="41">
        <f>MAX($C$31,$C$43,$C$55,$C$67,$C$79)</f>
        <v>243.511</v>
      </c>
      <c r="I67" s="12">
        <f t="shared" si="1"/>
        <v>38.265000000000001</v>
      </c>
      <c r="J67" s="12">
        <f t="shared" si="1"/>
        <v>61.802999999999997</v>
      </c>
      <c r="K67" s="12">
        <f t="shared" si="1"/>
        <v>26.751000000000005</v>
      </c>
      <c r="N67" s="12"/>
    </row>
    <row r="68" spans="1:14" x14ac:dyDescent="0.2">
      <c r="A68" s="1">
        <v>42856</v>
      </c>
      <c r="B68" s="12">
        <v>154.24700000000001</v>
      </c>
      <c r="C68" s="12">
        <v>242.48400000000001</v>
      </c>
      <c r="E68" s="41">
        <f>MIN($B$32,$B$44,$B$56,$B$68,$B$80)</f>
        <v>115.58</v>
      </c>
      <c r="F68" s="41">
        <f>MAX($B$32,$B$44,$B$56,$B$68,$B$80)</f>
        <v>154.947</v>
      </c>
      <c r="G68" s="41">
        <f>MIN($C$32,$C$44,$C$56,$C$68,$C$80)</f>
        <v>218.15199999999999</v>
      </c>
      <c r="H68" s="41">
        <f>MAX($C$32,$C$44,$C$56,$C$68,$C$80)</f>
        <v>243.40899999999999</v>
      </c>
      <c r="I68" s="12">
        <f t="shared" si="1"/>
        <v>39.367000000000004</v>
      </c>
      <c r="J68" s="12">
        <f t="shared" si="1"/>
        <v>63.204999999999984</v>
      </c>
      <c r="K68" s="12">
        <f t="shared" si="1"/>
        <v>25.257000000000005</v>
      </c>
      <c r="N68" s="12"/>
    </row>
    <row r="69" spans="1:14" x14ac:dyDescent="0.2">
      <c r="A69" s="1">
        <v>42887</v>
      </c>
      <c r="B69" s="12">
        <v>152.06</v>
      </c>
      <c r="C69" s="12">
        <v>238.417</v>
      </c>
      <c r="E69" s="41">
        <f>MIN($B$33,$B$45,$B$57,$B$69,$B$81)</f>
        <v>120.54900000000001</v>
      </c>
      <c r="F69" s="41">
        <f>MAX($B$33,$B$45,$B$57,$B$69,$B$81)</f>
        <v>152.06</v>
      </c>
      <c r="G69" s="41">
        <f>MIN($C$33,$C$45,$C$57,$C$69,$C$81)</f>
        <v>219.25200000000001</v>
      </c>
      <c r="H69" s="41">
        <f>MAX($C$33,$C$45,$C$57,$C$69,$C$81)</f>
        <v>242.66200000000001</v>
      </c>
      <c r="I69" s="12">
        <f t="shared" si="1"/>
        <v>31.510999999999996</v>
      </c>
      <c r="J69" s="12">
        <f t="shared" si="1"/>
        <v>67.192000000000007</v>
      </c>
      <c r="K69" s="12">
        <f t="shared" si="1"/>
        <v>23.409999999999997</v>
      </c>
      <c r="N69" s="12"/>
    </row>
    <row r="70" spans="1:14" x14ac:dyDescent="0.2">
      <c r="A70" s="1">
        <v>42917</v>
      </c>
      <c r="B70" s="12">
        <v>151.494</v>
      </c>
      <c r="C70" s="12">
        <v>232.85900000000001</v>
      </c>
      <c r="E70" s="41">
        <f>MIN($B$34,$B$46,$B$58,$B$70,$B$82)</f>
        <v>125.45699999999999</v>
      </c>
      <c r="F70" s="41">
        <f>MAX($B$34,$B$46,$B$58,$B$70,$B$82)</f>
        <v>156.50700000000001</v>
      </c>
      <c r="G70" s="41">
        <f>MIN($C$34,$C$46,$C$58,$C$70,$C$82)</f>
        <v>217.56100000000001</v>
      </c>
      <c r="H70" s="41">
        <f>MAX($C$34,$C$46,$C$58,$C$70,$C$82)</f>
        <v>240.93199999999999</v>
      </c>
      <c r="I70" s="12">
        <f t="shared" si="1"/>
        <v>31.050000000000011</v>
      </c>
      <c r="J70" s="12">
        <f t="shared" si="1"/>
        <v>61.054000000000002</v>
      </c>
      <c r="K70" s="12">
        <f t="shared" si="1"/>
        <v>23.370999999999981</v>
      </c>
      <c r="N70" s="12"/>
    </row>
    <row r="71" spans="1:14" x14ac:dyDescent="0.2">
      <c r="A71" s="1">
        <v>42948</v>
      </c>
      <c r="B71" s="12">
        <v>147.80600000000001</v>
      </c>
      <c r="C71" s="12">
        <v>226.78800000000001</v>
      </c>
      <c r="E71" s="41">
        <f>MIN($B$35,$B$47,$B$59,$B$71,$B$83)</f>
        <v>128.31299999999999</v>
      </c>
      <c r="F71" s="41">
        <f>MAX($B$35,$B$47,$B$59,$B$71,$B$83)</f>
        <v>160.33799999999999</v>
      </c>
      <c r="G71" s="41">
        <f>MIN($C$35,$C$47,$C$59,$C$71,$C$83)</f>
        <v>212.14500000000001</v>
      </c>
      <c r="H71" s="41">
        <f>MAX($C$35,$C$47,$C$59,$C$71,$C$83)</f>
        <v>236.30199999999999</v>
      </c>
      <c r="I71" s="12">
        <f t="shared" si="1"/>
        <v>32.025000000000006</v>
      </c>
      <c r="J71" s="12">
        <f t="shared" si="1"/>
        <v>51.807000000000016</v>
      </c>
      <c r="K71" s="12">
        <f t="shared" si="1"/>
        <v>24.156999999999982</v>
      </c>
      <c r="N71" s="12"/>
    </row>
    <row r="72" spans="1:14" x14ac:dyDescent="0.2">
      <c r="A72" s="1">
        <v>42979</v>
      </c>
      <c r="B72" s="12">
        <v>137.33099999999999</v>
      </c>
      <c r="C72" s="12">
        <v>223.20400000000001</v>
      </c>
      <c r="E72" s="41">
        <f>MIN($B$36,$B$48,$B$60,$B$72,$B$84)</f>
        <v>131.43600000000001</v>
      </c>
      <c r="F72" s="41">
        <f>MAX($B$36,$B$48,$B$60,$B$72,$B$84)</f>
        <v>161.05099999999999</v>
      </c>
      <c r="G72" s="41">
        <f>MIN($C$36,$C$48,$C$60,$C$72,$C$84)</f>
        <v>212.45099999999999</v>
      </c>
      <c r="H72" s="41">
        <f>MAX($C$36,$C$48,$C$60,$C$72,$C$84)</f>
        <v>239.97</v>
      </c>
      <c r="I72" s="12">
        <f t="shared" si="1"/>
        <v>29.614999999999981</v>
      </c>
      <c r="J72" s="12">
        <f t="shared" si="1"/>
        <v>51.400000000000006</v>
      </c>
      <c r="K72" s="12">
        <f t="shared" si="1"/>
        <v>27.519000000000005</v>
      </c>
      <c r="N72" s="12"/>
    </row>
    <row r="73" spans="1:14" x14ac:dyDescent="0.2">
      <c r="A73" s="1">
        <v>43009</v>
      </c>
      <c r="B73" s="12">
        <v>130.053</v>
      </c>
      <c r="C73" s="12">
        <v>215.89599999999999</v>
      </c>
      <c r="E73" s="41">
        <f>MIN($B$37,$B$49,$B$61,$B$73,$B$85)</f>
        <v>120.372</v>
      </c>
      <c r="F73" s="41">
        <f>MAX($B$37,$B$49,$B$61,$B$73,$B$85)</f>
        <v>154.715</v>
      </c>
      <c r="G73" s="41">
        <f>MIN($C$37,$C$49,$C$61,$C$73,$C$85)</f>
        <v>203.673</v>
      </c>
      <c r="H73" s="41">
        <f>MAX($C$37,$C$49,$C$61,$C$73,$C$85)</f>
        <v>232.672</v>
      </c>
      <c r="I73" s="12">
        <f t="shared" si="1"/>
        <v>34.343000000000004</v>
      </c>
      <c r="J73" s="12">
        <f t="shared" si="1"/>
        <v>48.957999999999998</v>
      </c>
      <c r="K73" s="12">
        <f t="shared" si="1"/>
        <v>28.998999999999995</v>
      </c>
      <c r="N73" s="12"/>
    </row>
    <row r="74" spans="1:14" x14ac:dyDescent="0.2">
      <c r="A74" s="1">
        <v>43040</v>
      </c>
      <c r="B74" s="12">
        <v>133.387</v>
      </c>
      <c r="C74" s="12">
        <v>224.91800000000001</v>
      </c>
      <c r="E74" s="41">
        <f>MIN($B$38,$B$50,$B$62,$B$74,$B$86)</f>
        <v>126.215</v>
      </c>
      <c r="F74" s="41">
        <f>MAX($B$38,$B$50,$B$62,$B$74,$B$86)</f>
        <v>161.27799999999999</v>
      </c>
      <c r="G74" s="41">
        <f>MIN($C$38,$C$50,$C$62,$C$74,$C$86)</f>
        <v>219.55500000000001</v>
      </c>
      <c r="H74" s="41">
        <f>MAX($C$38,$C$50,$C$62,$C$74,$C$86)</f>
        <v>233.84200000000001</v>
      </c>
      <c r="I74" s="12">
        <f t="shared" si="1"/>
        <v>35.062999999999988</v>
      </c>
      <c r="J74" s="12">
        <f t="shared" si="1"/>
        <v>58.277000000000015</v>
      </c>
      <c r="K74" s="12">
        <f t="shared" si="1"/>
        <v>14.287000000000006</v>
      </c>
      <c r="N74" s="12"/>
    </row>
    <row r="75" spans="1:14" x14ac:dyDescent="0.2">
      <c r="A75" s="1">
        <v>43070</v>
      </c>
      <c r="B75" s="12">
        <v>145.63800000000001</v>
      </c>
      <c r="C75" s="12">
        <v>236.816</v>
      </c>
      <c r="E75" s="41">
        <f>MIN($B$39,$B$51,$B$63,$B$75,$B$87)</f>
        <v>136.286</v>
      </c>
      <c r="F75" s="41">
        <f>MAX($B$39,$B$51,$B$63,$B$75,$B$87)</f>
        <v>166.095</v>
      </c>
      <c r="G75" s="41">
        <f>MIN($C$39,$C$51,$C$63,$C$75,$C$87)</f>
        <v>235.465</v>
      </c>
      <c r="H75" s="41">
        <f>MAX($C$39,$C$51,$C$63,$C$75,$C$87)</f>
        <v>246.5</v>
      </c>
      <c r="I75" s="12">
        <f t="shared" si="1"/>
        <v>29.808999999999997</v>
      </c>
      <c r="J75" s="12">
        <f t="shared" si="1"/>
        <v>69.37</v>
      </c>
      <c r="K75" s="12">
        <f t="shared" si="1"/>
        <v>11.034999999999997</v>
      </c>
      <c r="N75" s="12"/>
    </row>
    <row r="76" spans="1:14" x14ac:dyDescent="0.2">
      <c r="A76" s="1">
        <v>43101</v>
      </c>
      <c r="B76" s="12">
        <v>141.34</v>
      </c>
      <c r="C76" s="12">
        <v>248.887</v>
      </c>
      <c r="E76" s="41">
        <f>MIN($B$28,$B$40,$B$52,$B$64,$B$76)</f>
        <v>114.66800000000001</v>
      </c>
      <c r="F76" s="41">
        <f>MAX($B$28,$B$40,$B$52,$B$64,$B$76)</f>
        <v>170.24700000000001</v>
      </c>
      <c r="G76" s="41">
        <f>MIN($C$28,$C$40,$C$52,$C$64,$C$76)</f>
        <v>235.85499999999999</v>
      </c>
      <c r="H76" s="41">
        <f>MAX($C$28,$C$40,$C$52,$C$64,$C$76)</f>
        <v>261.64800000000002</v>
      </c>
      <c r="I76" s="12">
        <f t="shared" si="1"/>
        <v>55.579000000000008</v>
      </c>
      <c r="J76" s="12">
        <f t="shared" si="1"/>
        <v>65.607999999999976</v>
      </c>
      <c r="K76" s="12">
        <f t="shared" si="1"/>
        <v>25.793000000000035</v>
      </c>
      <c r="N76" s="12"/>
    </row>
    <row r="77" spans="1:14" x14ac:dyDescent="0.2">
      <c r="A77" s="1">
        <v>43132</v>
      </c>
      <c r="B77" s="12">
        <v>138.88800000000001</v>
      </c>
      <c r="C77" s="12">
        <v>253.249</v>
      </c>
      <c r="E77" s="41">
        <f>MIN($B$29,$B$41,$B$53,$B$65,$B$77)</f>
        <v>113.10299999999999</v>
      </c>
      <c r="F77" s="41">
        <f>MAX($B$29,$B$41,$B$53,$B$65,$B$77)</f>
        <v>162.83199999999999</v>
      </c>
      <c r="G77" s="41">
        <f>MIN($C$29,$C$41,$C$53,$C$65,$C$77)</f>
        <v>229.499</v>
      </c>
      <c r="H77" s="41">
        <f>MAX($C$29,$C$41,$C$53,$C$65,$C$77)</f>
        <v>256.21899999999999</v>
      </c>
      <c r="I77" s="12">
        <f t="shared" si="1"/>
        <v>49.728999999999999</v>
      </c>
      <c r="J77" s="12">
        <f t="shared" si="1"/>
        <v>66.667000000000002</v>
      </c>
      <c r="K77" s="12">
        <f t="shared" si="1"/>
        <v>26.72</v>
      </c>
      <c r="N77" s="12"/>
    </row>
    <row r="78" spans="1:14" x14ac:dyDescent="0.2">
      <c r="A78" s="1">
        <v>43160</v>
      </c>
      <c r="B78" s="12">
        <v>130.47800000000001</v>
      </c>
      <c r="C78" s="12">
        <v>239.67</v>
      </c>
      <c r="E78" s="41">
        <f>MIN($B$30,$B$42,$B$54,$B$66,$B$78)</f>
        <v>115.227</v>
      </c>
      <c r="F78" s="41">
        <f>MAX($B$30,$B$42,$B$54,$B$66,$B$78)</f>
        <v>160.07300000000001</v>
      </c>
      <c r="G78" s="41">
        <f>MIN($C$30,$C$42,$C$54,$C$66,$C$78)</f>
        <v>221.61199999999999</v>
      </c>
      <c r="H78" s="41">
        <f>MAX($C$30,$C$42,$C$54,$C$66,$C$78)</f>
        <v>243.71600000000001</v>
      </c>
      <c r="I78" s="12">
        <f t="shared" si="1"/>
        <v>44.846000000000004</v>
      </c>
      <c r="J78" s="12">
        <f t="shared" si="1"/>
        <v>61.538999999999987</v>
      </c>
      <c r="K78" s="12">
        <f t="shared" si="1"/>
        <v>22.104000000000013</v>
      </c>
      <c r="N78" s="12"/>
    </row>
    <row r="79" spans="1:14" x14ac:dyDescent="0.2">
      <c r="A79" s="1">
        <v>43191</v>
      </c>
      <c r="B79" s="12">
        <v>120.928</v>
      </c>
      <c r="C79" s="12">
        <v>240.14500000000001</v>
      </c>
      <c r="E79" s="41">
        <f>MIN($B$31,$B$43,$B$55,$B$67,$B$79)</f>
        <v>116.69199999999999</v>
      </c>
      <c r="F79" s="41">
        <f>MAX($B$31,$B$43,$B$55,$B$67,$B$79)</f>
        <v>154.95699999999999</v>
      </c>
      <c r="G79" s="41">
        <f>MIN($C$31,$C$43,$C$55,$C$67,$C$79)</f>
        <v>216.76</v>
      </c>
      <c r="H79" s="41">
        <f>MAX($C$31,$C$43,$C$55,$C$67,$C$79)</f>
        <v>243.511</v>
      </c>
      <c r="I79" s="12">
        <f t="shared" si="1"/>
        <v>38.265000000000001</v>
      </c>
      <c r="J79" s="12">
        <f t="shared" si="1"/>
        <v>61.802999999999997</v>
      </c>
      <c r="K79" s="12">
        <f t="shared" si="1"/>
        <v>26.751000000000005</v>
      </c>
      <c r="N79" s="12"/>
    </row>
    <row r="80" spans="1:14" x14ac:dyDescent="0.2">
      <c r="A80" s="1">
        <v>43221</v>
      </c>
      <c r="B80" s="12">
        <v>115.58</v>
      </c>
      <c r="C80" s="12">
        <v>242.887</v>
      </c>
      <c r="E80" s="41">
        <f>MIN($B$32,$B$44,$B$56,$B$68,$B$80)</f>
        <v>115.58</v>
      </c>
      <c r="F80" s="41">
        <f>MAX($B$32,$B$44,$B$56,$B$68,$B$80)</f>
        <v>154.947</v>
      </c>
      <c r="G80" s="41">
        <f>MIN($C$32,$C$44,$C$56,$C$68,$C$80)</f>
        <v>218.15199999999999</v>
      </c>
      <c r="H80" s="41">
        <f>MAX($C$32,$C$44,$C$56,$C$68,$C$80)</f>
        <v>243.40899999999999</v>
      </c>
      <c r="I80" s="12">
        <f t="shared" si="1"/>
        <v>39.367000000000004</v>
      </c>
      <c r="J80" s="12">
        <f t="shared" si="1"/>
        <v>63.204999999999984</v>
      </c>
      <c r="K80" s="12">
        <f t="shared" si="1"/>
        <v>25.257000000000005</v>
      </c>
      <c r="N80" s="12"/>
    </row>
    <row r="81" spans="1:14" x14ac:dyDescent="0.2">
      <c r="A81" s="1">
        <v>43252</v>
      </c>
      <c r="B81" s="12">
        <v>120.54900000000001</v>
      </c>
      <c r="C81" s="12">
        <v>240.71600000000001</v>
      </c>
      <c r="E81" s="41">
        <f>MIN($B$33,$B$45,$B$57,$B$69,$B$81)</f>
        <v>120.54900000000001</v>
      </c>
      <c r="F81" s="41">
        <f>MAX($B$33,$B$45,$B$57,$B$69,$B$81)</f>
        <v>152.06</v>
      </c>
      <c r="G81" s="41">
        <f>MIN($C$33,$C$45,$C$57,$C$69,$C$81)</f>
        <v>219.25200000000001</v>
      </c>
      <c r="H81" s="41">
        <f>MAX($C$33,$C$45,$C$57,$C$69,$C$81)</f>
        <v>242.66200000000001</v>
      </c>
      <c r="I81" s="12">
        <f t="shared" si="1"/>
        <v>31.510999999999996</v>
      </c>
      <c r="J81" s="12">
        <f t="shared" si="1"/>
        <v>67.192000000000007</v>
      </c>
      <c r="K81" s="12">
        <f t="shared" si="1"/>
        <v>23.409999999999997</v>
      </c>
      <c r="N81" s="12"/>
    </row>
    <row r="82" spans="1:14" x14ac:dyDescent="0.2">
      <c r="A82" s="1">
        <v>43282</v>
      </c>
      <c r="B82" s="12">
        <v>127.215</v>
      </c>
      <c r="C82" s="12">
        <v>234.29300000000001</v>
      </c>
      <c r="E82" s="41">
        <f>MIN($B$34,$B$46,$B$58,$B$70,$B$82)</f>
        <v>125.45699999999999</v>
      </c>
      <c r="F82" s="41">
        <f>MAX($B$34,$B$46,$B$58,$B$70,$B$82)</f>
        <v>156.50700000000001</v>
      </c>
      <c r="G82" s="41">
        <f>MIN($C$34,$C$46,$C$58,$C$70,$C$82)</f>
        <v>217.56100000000001</v>
      </c>
      <c r="H82" s="41">
        <f>MAX($C$34,$C$46,$C$58,$C$70,$C$82)</f>
        <v>240.93199999999999</v>
      </c>
      <c r="I82" s="12">
        <f t="shared" si="1"/>
        <v>31.050000000000011</v>
      </c>
      <c r="J82" s="12">
        <f t="shared" si="1"/>
        <v>61.054000000000002</v>
      </c>
      <c r="K82" s="12">
        <f t="shared" si="1"/>
        <v>23.370999999999981</v>
      </c>
      <c r="N82" s="12"/>
    </row>
    <row r="83" spans="1:14" x14ac:dyDescent="0.2">
      <c r="A83" s="1">
        <v>43313</v>
      </c>
      <c r="B83" s="12">
        <v>132.26599999999999</v>
      </c>
      <c r="C83" s="12">
        <v>236.30199999999999</v>
      </c>
      <c r="E83" s="41">
        <f>MIN($B$35,$B$47,$B$59,$B$71,$B$83)</f>
        <v>128.31299999999999</v>
      </c>
      <c r="F83" s="41">
        <f>MAX($B$35,$B$47,$B$59,$B$71,$B$83)</f>
        <v>160.33799999999999</v>
      </c>
      <c r="G83" s="41">
        <f>MIN($C$35,$C$47,$C$59,$C$71,$C$83)</f>
        <v>212.14500000000001</v>
      </c>
      <c r="H83" s="41">
        <f>MAX($C$35,$C$47,$C$59,$C$71,$C$83)</f>
        <v>236.30199999999999</v>
      </c>
      <c r="I83" s="12">
        <f t="shared" si="1"/>
        <v>32.025000000000006</v>
      </c>
      <c r="J83" s="12">
        <f t="shared" si="1"/>
        <v>51.807000000000016</v>
      </c>
      <c r="K83" s="12">
        <f t="shared" si="1"/>
        <v>24.156999999999982</v>
      </c>
      <c r="N83" s="12"/>
    </row>
    <row r="84" spans="1:14" x14ac:dyDescent="0.2">
      <c r="A84" s="1">
        <v>43344</v>
      </c>
      <c r="B84" s="12">
        <v>137.249</v>
      </c>
      <c r="C84" s="12">
        <v>239.97</v>
      </c>
      <c r="E84" s="41">
        <f>MIN($B$36,$B$48,$B$60,$B$72,$B$84)</f>
        <v>131.43600000000001</v>
      </c>
      <c r="F84" s="41">
        <f>MAX($B$36,$B$48,$B$60,$B$72,$B$84)</f>
        <v>161.05099999999999</v>
      </c>
      <c r="G84" s="41">
        <f>MIN($C$36,$C$48,$C$60,$C$72,$C$84)</f>
        <v>212.45099999999999</v>
      </c>
      <c r="H84" s="41">
        <f>MAX($C$36,$C$48,$C$60,$C$72,$C$84)</f>
        <v>239.97</v>
      </c>
      <c r="I84" s="12">
        <f t="shared" si="1"/>
        <v>29.614999999999981</v>
      </c>
      <c r="J84" s="12">
        <f t="shared" si="1"/>
        <v>51.400000000000006</v>
      </c>
      <c r="K84" s="12">
        <f t="shared" si="1"/>
        <v>27.519000000000005</v>
      </c>
      <c r="N84" s="12"/>
    </row>
    <row r="85" spans="1:14" x14ac:dyDescent="0.2">
      <c r="A85" s="1">
        <v>43374</v>
      </c>
      <c r="B85" s="12">
        <v>124.773</v>
      </c>
      <c r="C85" s="12">
        <v>232.672</v>
      </c>
      <c r="E85" s="41">
        <f>MIN($B$37,$B$49,$B$61,$B$73,$B$85)</f>
        <v>120.372</v>
      </c>
      <c r="F85" s="41">
        <f>MAX($B$37,$B$49,$B$61,$B$73,$B$85)</f>
        <v>154.715</v>
      </c>
      <c r="G85" s="41">
        <f>MIN($C$37,$C$49,$C$61,$C$73,$C$85)</f>
        <v>203.673</v>
      </c>
      <c r="H85" s="41">
        <f>MAX($C$37,$C$49,$C$61,$C$73,$C$85)</f>
        <v>232.672</v>
      </c>
      <c r="I85" s="12">
        <f t="shared" si="1"/>
        <v>34.343000000000004</v>
      </c>
      <c r="J85" s="12">
        <f t="shared" si="1"/>
        <v>48.957999999999998</v>
      </c>
      <c r="K85" s="12">
        <f t="shared" si="1"/>
        <v>28.998999999999995</v>
      </c>
      <c r="N85" s="12"/>
    </row>
    <row r="86" spans="1:14" x14ac:dyDescent="0.2">
      <c r="A86" s="1">
        <v>43405</v>
      </c>
      <c r="B86" s="12">
        <v>126.54300000000001</v>
      </c>
      <c r="C86" s="12">
        <v>230.23599999999999</v>
      </c>
      <c r="E86" s="41">
        <f>MIN($B$38,$B$50,$B$62,$B$74,$B$86)</f>
        <v>126.215</v>
      </c>
      <c r="F86" s="41">
        <f>MAX($B$38,$B$50,$B$62,$B$74,$B$86)</f>
        <v>161.27799999999999</v>
      </c>
      <c r="G86" s="41">
        <f>MIN($C$38,$C$50,$C$62,$C$74,$C$86)</f>
        <v>219.55500000000001</v>
      </c>
      <c r="H86" s="41">
        <f>MAX($C$38,$C$50,$C$62,$C$74,$C$86)</f>
        <v>233.84200000000001</v>
      </c>
      <c r="I86" s="12">
        <f t="shared" si="1"/>
        <v>35.062999999999988</v>
      </c>
      <c r="J86" s="12">
        <f t="shared" si="1"/>
        <v>58.277000000000015</v>
      </c>
      <c r="K86" s="12">
        <f t="shared" si="1"/>
        <v>14.287000000000006</v>
      </c>
      <c r="N86" s="12"/>
    </row>
    <row r="87" spans="1:14" x14ac:dyDescent="0.2">
      <c r="A87" s="1">
        <v>43435</v>
      </c>
      <c r="B87" s="12">
        <v>140.16200000000001</v>
      </c>
      <c r="C87" s="12">
        <v>246.5</v>
      </c>
      <c r="E87" s="41">
        <f>MIN($B$39,$B$51,$B$63,$B$75,$B$87)</f>
        <v>136.286</v>
      </c>
      <c r="F87" s="41">
        <f>MAX($B$39,$B$51,$B$63,$B$75,$B$87)</f>
        <v>166.095</v>
      </c>
      <c r="G87" s="41">
        <f>MIN($C$39,$C$51,$C$63,$C$75,$C$87)</f>
        <v>235.465</v>
      </c>
      <c r="H87" s="41">
        <f>MAX($C$39,$C$51,$C$63,$C$75,$C$87)</f>
        <v>246.5</v>
      </c>
      <c r="I87" s="12">
        <f t="shared" si="1"/>
        <v>29.808999999999997</v>
      </c>
      <c r="J87" s="12">
        <f t="shared" si="1"/>
        <v>69.37</v>
      </c>
      <c r="K87" s="12">
        <f t="shared" si="1"/>
        <v>11.034999999999997</v>
      </c>
      <c r="N87" s="12"/>
    </row>
    <row r="88" spans="1:14" x14ac:dyDescent="0.2">
      <c r="A88" s="1">
        <v>43466</v>
      </c>
      <c r="B88" s="12">
        <v>140.137</v>
      </c>
      <c r="C88" s="12">
        <v>261.32600000000002</v>
      </c>
      <c r="E88" s="41">
        <f>MIN($B$28,$B$40,$B$52,$B$64,$B$76)</f>
        <v>114.66800000000001</v>
      </c>
      <c r="F88" s="41">
        <f>MAX($B$28,$B$40,$B$52,$B$64,$B$76)</f>
        <v>170.24700000000001</v>
      </c>
      <c r="G88" s="41">
        <f>MIN($C$28,$C$40,$C$52,$C$64,$C$76)</f>
        <v>235.85499999999999</v>
      </c>
      <c r="H88" s="41">
        <f>MAX($C$28,$C$40,$C$52,$C$64,$C$76)</f>
        <v>261.64800000000002</v>
      </c>
      <c r="I88" s="12">
        <f t="shared" si="1"/>
        <v>55.579000000000008</v>
      </c>
      <c r="J88" s="12">
        <f t="shared" si="1"/>
        <v>65.607999999999976</v>
      </c>
      <c r="K88" s="12">
        <f t="shared" si="1"/>
        <v>25.793000000000035</v>
      </c>
      <c r="N88" s="12"/>
    </row>
    <row r="89" spans="1:14" x14ac:dyDescent="0.2">
      <c r="A89" s="1">
        <v>43497</v>
      </c>
      <c r="B89" s="12">
        <v>136.251</v>
      </c>
      <c r="C89" s="12">
        <v>251.36699999999999</v>
      </c>
      <c r="E89" s="41">
        <f>MIN($B$29,$B$41,$B$53,$B$65,$B$77)</f>
        <v>113.10299999999999</v>
      </c>
      <c r="F89" s="41">
        <f>MAX($B$29,$B$41,$B$53,$B$65,$B$77)</f>
        <v>162.83199999999999</v>
      </c>
      <c r="G89" s="41">
        <f>MIN($C$29,$C$41,$C$53,$C$65,$C$77)</f>
        <v>229.499</v>
      </c>
      <c r="H89" s="41">
        <f>MAX($C$29,$C$41,$C$53,$C$65,$C$77)</f>
        <v>256.21899999999999</v>
      </c>
      <c r="I89" s="12">
        <f t="shared" si="1"/>
        <v>49.728999999999999</v>
      </c>
      <c r="J89" s="12">
        <f t="shared" si="1"/>
        <v>66.667000000000002</v>
      </c>
      <c r="K89" s="12">
        <f t="shared" si="1"/>
        <v>26.72</v>
      </c>
      <c r="N89" s="12"/>
    </row>
    <row r="90" spans="1:14" x14ac:dyDescent="0.2">
      <c r="A90" s="1">
        <v>43525</v>
      </c>
      <c r="B90" s="12">
        <v>132.435</v>
      </c>
      <c r="C90" s="12">
        <v>236.05199999999999</v>
      </c>
      <c r="E90" s="41">
        <f>MIN($B$30,$B$42,$B$54,$B$66,$B$78)</f>
        <v>115.227</v>
      </c>
      <c r="F90" s="41">
        <f>MAX($B$30,$B$42,$B$54,$B$66,$B$78)</f>
        <v>160.07300000000001</v>
      </c>
      <c r="G90" s="41">
        <f>MIN($C$30,$C$42,$C$54,$C$66,$C$78)</f>
        <v>221.61199999999999</v>
      </c>
      <c r="H90" s="41">
        <f>MAX($C$30,$C$42,$C$54,$C$66,$C$78)</f>
        <v>243.71600000000001</v>
      </c>
      <c r="I90" s="12">
        <f t="shared" si="1"/>
        <v>44.846000000000004</v>
      </c>
      <c r="J90" s="12">
        <f t="shared" si="1"/>
        <v>61.538999999999987</v>
      </c>
      <c r="K90" s="12">
        <f t="shared" si="1"/>
        <v>22.104000000000013</v>
      </c>
      <c r="N90" s="12"/>
    </row>
    <row r="91" spans="1:14" x14ac:dyDescent="0.2">
      <c r="A91" s="1">
        <v>43556</v>
      </c>
      <c r="B91" s="12">
        <v>128.19999999999999</v>
      </c>
      <c r="C91" s="12">
        <v>230.24799999999999</v>
      </c>
      <c r="E91" s="41">
        <f>MIN($B$31,$B$43,$B$55,$B$67,$B$79)</f>
        <v>116.69199999999999</v>
      </c>
      <c r="F91" s="41">
        <f>MAX($B$31,$B$43,$B$55,$B$67,$B$79)</f>
        <v>154.95699999999999</v>
      </c>
      <c r="G91" s="41">
        <f>MIN($C$31,$C$43,$C$55,$C$67,$C$79)</f>
        <v>216.76</v>
      </c>
      <c r="H91" s="41">
        <f>MAX($C$31,$C$43,$C$55,$C$67,$C$79)</f>
        <v>243.511</v>
      </c>
      <c r="I91" s="12">
        <f t="shared" si="1"/>
        <v>38.265000000000001</v>
      </c>
      <c r="J91" s="12">
        <f t="shared" si="1"/>
        <v>61.802999999999997</v>
      </c>
      <c r="K91" s="12">
        <f t="shared" si="1"/>
        <v>26.751000000000005</v>
      </c>
      <c r="N91" s="12"/>
    </row>
    <row r="92" spans="1:14" x14ac:dyDescent="0.2">
      <c r="A92" s="1">
        <v>43586</v>
      </c>
      <c r="B92" s="12">
        <v>129.99199999999999</v>
      </c>
      <c r="C92" s="12">
        <v>235.71700000000001</v>
      </c>
      <c r="E92" s="41">
        <f>MIN($B$32,$B$44,$B$56,$B$68,$B$80)</f>
        <v>115.58</v>
      </c>
      <c r="F92" s="41">
        <f>MAX($B$32,$B$44,$B$56,$B$68,$B$80)</f>
        <v>154.947</v>
      </c>
      <c r="G92" s="41">
        <f>MIN($C$32,$C$44,$C$56,$C$68,$C$80)</f>
        <v>218.15199999999999</v>
      </c>
      <c r="H92" s="41">
        <f>MAX($C$32,$C$44,$C$56,$C$68,$C$80)</f>
        <v>243.40899999999999</v>
      </c>
      <c r="I92" s="12">
        <f t="shared" ref="I92:K107" si="2">F92-E92</f>
        <v>39.367000000000004</v>
      </c>
      <c r="J92" s="12">
        <f t="shared" si="2"/>
        <v>63.204999999999984</v>
      </c>
      <c r="K92" s="12">
        <f t="shared" si="2"/>
        <v>25.257000000000005</v>
      </c>
      <c r="N92" s="12"/>
    </row>
    <row r="93" spans="1:14" x14ac:dyDescent="0.2">
      <c r="A93" s="1">
        <v>43617</v>
      </c>
      <c r="B93" s="12">
        <v>130.84</v>
      </c>
      <c r="C93" s="12">
        <v>229.73</v>
      </c>
      <c r="E93" s="41">
        <f>MIN($B$33,$B$45,$B$57,$B$69,$B$81)</f>
        <v>120.54900000000001</v>
      </c>
      <c r="F93" s="41">
        <f>MAX($B$33,$B$45,$B$57,$B$69,$B$81)</f>
        <v>152.06</v>
      </c>
      <c r="G93" s="41">
        <f>MIN($C$33,$C$45,$C$57,$C$69,$C$81)</f>
        <v>219.25200000000001</v>
      </c>
      <c r="H93" s="41">
        <f>MAX($C$33,$C$45,$C$57,$C$69,$C$81)</f>
        <v>242.66200000000001</v>
      </c>
      <c r="I93" s="12">
        <f t="shared" si="2"/>
        <v>31.510999999999996</v>
      </c>
      <c r="J93" s="12">
        <f t="shared" si="2"/>
        <v>67.192000000000007</v>
      </c>
      <c r="K93" s="12">
        <f t="shared" si="2"/>
        <v>23.409999999999997</v>
      </c>
      <c r="N93" s="12"/>
    </row>
    <row r="94" spans="1:14" x14ac:dyDescent="0.2">
      <c r="A94" s="1">
        <v>43647</v>
      </c>
      <c r="B94" s="12">
        <v>137.797</v>
      </c>
      <c r="C94" s="12">
        <v>235.244</v>
      </c>
      <c r="E94" s="41">
        <f>MIN($B$34,$B$46,$B$58,$B$70,$B$82)</f>
        <v>125.45699999999999</v>
      </c>
      <c r="F94" s="41">
        <f>MAX($B$34,$B$46,$B$58,$B$70,$B$82)</f>
        <v>156.50700000000001</v>
      </c>
      <c r="G94" s="41">
        <f>MIN($C$34,$C$46,$C$58,$C$70,$C$82)</f>
        <v>217.56100000000001</v>
      </c>
      <c r="H94" s="41">
        <f>MAX($C$34,$C$46,$C$58,$C$70,$C$82)</f>
        <v>240.93199999999999</v>
      </c>
      <c r="I94" s="12">
        <f t="shared" si="2"/>
        <v>31.050000000000011</v>
      </c>
      <c r="J94" s="12">
        <f t="shared" si="2"/>
        <v>61.054000000000002</v>
      </c>
      <c r="K94" s="12">
        <f t="shared" si="2"/>
        <v>23.370999999999981</v>
      </c>
      <c r="N94" s="12"/>
    </row>
    <row r="95" spans="1:14" x14ac:dyDescent="0.2">
      <c r="A95" s="1">
        <v>43678</v>
      </c>
      <c r="B95" s="12">
        <v>134.29414285999999</v>
      </c>
      <c r="C95" s="12">
        <v>229.393</v>
      </c>
      <c r="E95" s="41">
        <f>MIN($B$35,$B$47,$B$59,$B$71,$B$83)</f>
        <v>128.31299999999999</v>
      </c>
      <c r="F95" s="41">
        <f>MAX($B$35,$B$47,$B$59,$B$71,$B$83)</f>
        <v>160.33799999999999</v>
      </c>
      <c r="G95" s="41">
        <f>MIN($C$35,$C$47,$C$59,$C$71,$C$83)</f>
        <v>212.14500000000001</v>
      </c>
      <c r="H95" s="41">
        <f>MAX($C$35,$C$47,$C$59,$C$71,$C$83)</f>
        <v>236.30199999999999</v>
      </c>
      <c r="I95" s="12">
        <f t="shared" si="2"/>
        <v>32.025000000000006</v>
      </c>
      <c r="J95" s="12">
        <f t="shared" si="2"/>
        <v>51.807000000000016</v>
      </c>
      <c r="K95" s="12">
        <f t="shared" si="2"/>
        <v>24.156999999999982</v>
      </c>
      <c r="N95" s="12"/>
    </row>
    <row r="96" spans="1:14" x14ac:dyDescent="0.2">
      <c r="A96" s="1">
        <v>43709</v>
      </c>
      <c r="B96" s="12">
        <v>131.11492043000001</v>
      </c>
      <c r="C96" s="12">
        <v>229.55059299999999</v>
      </c>
      <c r="E96" s="41">
        <f>MIN($B$36,$B$48,$B$60,$B$72,$B$84)</f>
        <v>131.43600000000001</v>
      </c>
      <c r="F96" s="41">
        <f>MAX($B$36,$B$48,$B$60,$B$72,$B$84)</f>
        <v>161.05099999999999</v>
      </c>
      <c r="G96" s="41">
        <f>MIN($C$36,$C$48,$C$60,$C$72,$C$84)</f>
        <v>212.45099999999999</v>
      </c>
      <c r="H96" s="41">
        <f>MAX($C$36,$C$48,$C$60,$C$72,$C$84)</f>
        <v>239.97</v>
      </c>
      <c r="I96" s="12">
        <f t="shared" si="2"/>
        <v>29.614999999999981</v>
      </c>
      <c r="J96" s="12">
        <f t="shared" si="2"/>
        <v>51.400000000000006</v>
      </c>
      <c r="K96" s="12">
        <f t="shared" si="2"/>
        <v>27.519000000000005</v>
      </c>
      <c r="N96" s="12"/>
    </row>
    <row r="97" spans="1:14" x14ac:dyDescent="0.2">
      <c r="A97" s="1">
        <v>43739</v>
      </c>
      <c r="B97" s="12">
        <v>123.1619</v>
      </c>
      <c r="C97" s="12">
        <v>220.55279999999999</v>
      </c>
      <c r="E97" s="41">
        <f>MIN($B$37,$B$49,$B$61,$B$73,$B$85)</f>
        <v>120.372</v>
      </c>
      <c r="F97" s="41">
        <f>MAX($B$37,$B$49,$B$61,$B$73,$B$85)</f>
        <v>154.715</v>
      </c>
      <c r="G97" s="41">
        <f>MIN($C$37,$C$49,$C$61,$C$73,$C$85)</f>
        <v>203.673</v>
      </c>
      <c r="H97" s="41">
        <f>MAX($C$37,$C$49,$C$61,$C$73,$C$85)</f>
        <v>232.672</v>
      </c>
      <c r="I97" s="12">
        <f t="shared" si="2"/>
        <v>34.343000000000004</v>
      </c>
      <c r="J97" s="12">
        <f t="shared" si="2"/>
        <v>48.957999999999998</v>
      </c>
      <c r="K97" s="12">
        <f t="shared" si="2"/>
        <v>28.998999999999995</v>
      </c>
      <c r="N97" s="12"/>
    </row>
    <row r="98" spans="1:14" x14ac:dyDescent="0.2">
      <c r="A98" s="1">
        <v>43770</v>
      </c>
      <c r="B98" s="12">
        <v>129.51609999999999</v>
      </c>
      <c r="C98" s="12">
        <v>226.73439999999999</v>
      </c>
      <c r="E98" s="41">
        <f>MIN($B$38,$B$50,$B$62,$B$74,$B$86)</f>
        <v>126.215</v>
      </c>
      <c r="F98" s="41">
        <f>MAX($B$38,$B$50,$B$62,$B$74,$B$86)</f>
        <v>161.27799999999999</v>
      </c>
      <c r="G98" s="41">
        <f>MIN($C$38,$C$50,$C$62,$C$74,$C$86)</f>
        <v>219.55500000000001</v>
      </c>
      <c r="H98" s="41">
        <f>MAX($C$38,$C$50,$C$62,$C$74,$C$86)</f>
        <v>233.84200000000001</v>
      </c>
      <c r="I98" s="12">
        <f t="shared" si="2"/>
        <v>35.062999999999988</v>
      </c>
      <c r="J98" s="12">
        <f t="shared" si="2"/>
        <v>58.277000000000015</v>
      </c>
      <c r="K98" s="12">
        <f t="shared" si="2"/>
        <v>14.287000000000006</v>
      </c>
      <c r="N98" s="12"/>
    </row>
    <row r="99" spans="1:14" x14ac:dyDescent="0.2">
      <c r="A99" s="88">
        <v>43800</v>
      </c>
      <c r="B99" s="12">
        <v>136.3629</v>
      </c>
      <c r="C99" s="12">
        <v>235.6823</v>
      </c>
      <c r="E99" s="41">
        <f>MIN($B$39,$B$51,$B$63,$B$75,$B$87)</f>
        <v>136.286</v>
      </c>
      <c r="F99" s="41">
        <f>MAX($B$39,$B$51,$B$63,$B$75,$B$87)</f>
        <v>166.095</v>
      </c>
      <c r="G99" s="41">
        <f>MIN($C$39,$C$51,$C$63,$C$75,$C$87)</f>
        <v>235.465</v>
      </c>
      <c r="H99" s="41">
        <f>MAX($C$39,$C$51,$C$63,$C$75,$C$87)</f>
        <v>246.5</v>
      </c>
      <c r="I99" s="12">
        <f t="shared" si="2"/>
        <v>29.808999999999997</v>
      </c>
      <c r="J99" s="12">
        <f t="shared" si="2"/>
        <v>69.37</v>
      </c>
      <c r="K99" s="12">
        <f t="shared" si="2"/>
        <v>11.034999999999997</v>
      </c>
      <c r="N99" s="12"/>
    </row>
    <row r="100" spans="1:14" x14ac:dyDescent="0.2">
      <c r="A100" s="88">
        <v>43831</v>
      </c>
      <c r="B100" s="12">
        <v>134.63900000000001</v>
      </c>
      <c r="C100" s="12">
        <v>243.36529999999999</v>
      </c>
      <c r="E100" s="41">
        <f>MIN($B$28,$B$40,$B$52,$B$64,$B$76)</f>
        <v>114.66800000000001</v>
      </c>
      <c r="F100" s="41">
        <f>MAX($B$28,$B$40,$B$52,$B$64,$B$76)</f>
        <v>170.24700000000001</v>
      </c>
      <c r="G100" s="41">
        <f>MIN($C$28,$C$40,$C$52,$C$64,$C$76)</f>
        <v>235.85499999999999</v>
      </c>
      <c r="H100" s="41">
        <f>MAX($C$28,$C$40,$C$52,$C$64,$C$76)</f>
        <v>261.64800000000002</v>
      </c>
      <c r="I100" s="12">
        <f t="shared" si="2"/>
        <v>55.579000000000008</v>
      </c>
      <c r="J100" s="12">
        <f t="shared" si="2"/>
        <v>65.607999999999976</v>
      </c>
      <c r="K100" s="12">
        <f t="shared" si="2"/>
        <v>25.793000000000035</v>
      </c>
      <c r="N100" s="12"/>
    </row>
    <row r="101" spans="1:14" x14ac:dyDescent="0.2">
      <c r="A101" s="88">
        <v>43862</v>
      </c>
      <c r="B101" s="12">
        <v>130.60290000000001</v>
      </c>
      <c r="C101" s="12">
        <v>241.45259999999999</v>
      </c>
      <c r="D101" s="15"/>
      <c r="E101" s="41">
        <f>MIN($B$29,$B$41,$B$53,$B$65,$B$77)</f>
        <v>113.10299999999999</v>
      </c>
      <c r="F101" s="41">
        <f>MAX($B$29,$B$41,$B$53,$B$65,$B$77)</f>
        <v>162.83199999999999</v>
      </c>
      <c r="G101" s="41">
        <f>MIN($C$29,$C$41,$C$53,$C$65,$C$77)</f>
        <v>229.499</v>
      </c>
      <c r="H101" s="41">
        <f>MAX($C$29,$C$41,$C$53,$C$65,$C$77)</f>
        <v>256.21899999999999</v>
      </c>
      <c r="I101" s="12">
        <f t="shared" si="2"/>
        <v>49.728999999999999</v>
      </c>
      <c r="J101" s="12">
        <f t="shared" si="2"/>
        <v>66.667000000000002</v>
      </c>
      <c r="K101" s="12">
        <f t="shared" si="2"/>
        <v>26.72</v>
      </c>
      <c r="N101" s="12"/>
    </row>
    <row r="102" spans="1:14" x14ac:dyDescent="0.2">
      <c r="A102" s="88">
        <v>43891</v>
      </c>
      <c r="B102" s="12">
        <v>126.4375</v>
      </c>
      <c r="C102" s="12">
        <v>233.40469999999999</v>
      </c>
      <c r="D102" s="15"/>
      <c r="E102" s="41">
        <f>MIN($B$30,$B$42,$B$54,$B$66,$B$78)</f>
        <v>115.227</v>
      </c>
      <c r="F102" s="41">
        <f>MAX($B$30,$B$42,$B$54,$B$66,$B$78)</f>
        <v>160.07300000000001</v>
      </c>
      <c r="G102" s="41">
        <f>MIN($C$30,$C$42,$C$54,$C$66,$C$78)</f>
        <v>221.61199999999999</v>
      </c>
      <c r="H102" s="41">
        <f>MAX($C$30,$C$42,$C$54,$C$66,$C$78)</f>
        <v>243.71600000000001</v>
      </c>
      <c r="I102" s="12">
        <f t="shared" si="2"/>
        <v>44.846000000000004</v>
      </c>
      <c r="J102" s="12">
        <f t="shared" si="2"/>
        <v>61.538999999999987</v>
      </c>
      <c r="K102" s="12">
        <f t="shared" si="2"/>
        <v>22.104000000000013</v>
      </c>
      <c r="N102" s="12"/>
    </row>
    <row r="103" spans="1:14" x14ac:dyDescent="0.2">
      <c r="A103" s="88">
        <v>43922</v>
      </c>
      <c r="B103" s="12">
        <v>125.2454</v>
      </c>
      <c r="C103" s="12">
        <v>227.12379999999999</v>
      </c>
      <c r="D103" s="15"/>
      <c r="E103" s="41">
        <f>MIN($B$31,$B$43,$B$55,$B$67,$B$79)</f>
        <v>116.69199999999999</v>
      </c>
      <c r="F103" s="41">
        <f>MAX($B$31,$B$43,$B$55,$B$67,$B$79)</f>
        <v>154.95699999999999</v>
      </c>
      <c r="G103" s="41">
        <f>MIN($C$31,$C$43,$C$55,$C$67,$C$79)</f>
        <v>216.76</v>
      </c>
      <c r="H103" s="41">
        <f>MAX($C$31,$C$43,$C$55,$C$67,$C$79)</f>
        <v>243.511</v>
      </c>
      <c r="I103" s="12">
        <f t="shared" si="2"/>
        <v>38.265000000000001</v>
      </c>
      <c r="J103" s="12">
        <f t="shared" si="2"/>
        <v>61.802999999999997</v>
      </c>
      <c r="K103" s="12">
        <f t="shared" si="2"/>
        <v>26.751000000000005</v>
      </c>
      <c r="N103" s="12"/>
    </row>
    <row r="104" spans="1:14" x14ac:dyDescent="0.2">
      <c r="A104" s="88">
        <v>43952</v>
      </c>
      <c r="B104" s="12">
        <v>126.6373</v>
      </c>
      <c r="C104" s="12">
        <v>226.0188</v>
      </c>
      <c r="D104" s="15"/>
      <c r="E104" s="41">
        <f>MIN($B$32,$B$44,$B$56,$B$68,$B$80)</f>
        <v>115.58</v>
      </c>
      <c r="F104" s="41">
        <f>MAX($B$32,$B$44,$B$56,$B$68,$B$80)</f>
        <v>154.947</v>
      </c>
      <c r="G104" s="41">
        <f>MIN($C$32,$C$44,$C$56,$C$68,$C$80)</f>
        <v>218.15199999999999</v>
      </c>
      <c r="H104" s="41">
        <f>MAX($C$32,$C$44,$C$56,$C$68,$C$80)</f>
        <v>243.40899999999999</v>
      </c>
      <c r="I104" s="12">
        <f t="shared" si="2"/>
        <v>39.367000000000004</v>
      </c>
      <c r="J104" s="12">
        <f t="shared" si="2"/>
        <v>63.204999999999984</v>
      </c>
      <c r="K104" s="12">
        <f t="shared" si="2"/>
        <v>25.257000000000005</v>
      </c>
      <c r="N104" s="12"/>
    </row>
    <row r="105" spans="1:14" x14ac:dyDescent="0.2">
      <c r="A105" s="88">
        <v>43983</v>
      </c>
      <c r="B105" s="12">
        <v>128.52369999999999</v>
      </c>
      <c r="C105" s="12">
        <v>228.46719999999999</v>
      </c>
      <c r="D105" s="15"/>
      <c r="E105" s="41">
        <f>MIN($B$33,$B$45,$B$57,$B$69,$B$81)</f>
        <v>120.54900000000001</v>
      </c>
      <c r="F105" s="41">
        <f>MAX($B$33,$B$45,$B$57,$B$69,$B$81)</f>
        <v>152.06</v>
      </c>
      <c r="G105" s="41">
        <f>MIN($C$33,$C$45,$C$57,$C$69,$C$81)</f>
        <v>219.25200000000001</v>
      </c>
      <c r="H105" s="41">
        <f>MAX($C$33,$C$45,$C$57,$C$69,$C$81)</f>
        <v>242.66200000000001</v>
      </c>
      <c r="I105" s="12">
        <f t="shared" si="2"/>
        <v>31.510999999999996</v>
      </c>
      <c r="J105" s="12">
        <f t="shared" si="2"/>
        <v>67.192000000000007</v>
      </c>
      <c r="K105" s="12">
        <f t="shared" si="2"/>
        <v>23.409999999999997</v>
      </c>
      <c r="N105" s="12"/>
    </row>
    <row r="106" spans="1:14" x14ac:dyDescent="0.2">
      <c r="A106" s="88">
        <v>44013</v>
      </c>
      <c r="B106" s="12">
        <v>133.4247</v>
      </c>
      <c r="C106" s="12">
        <v>226.94</v>
      </c>
      <c r="D106" s="15"/>
      <c r="E106" s="41">
        <f>MIN($B$34,$B$46,$B$58,$B$70,$B$82)</f>
        <v>125.45699999999999</v>
      </c>
      <c r="F106" s="41">
        <f>MAX($B$34,$B$46,$B$58,$B$70,$B$82)</f>
        <v>156.50700000000001</v>
      </c>
      <c r="G106" s="41">
        <f>MIN($C$34,$C$46,$C$58,$C$70,$C$82)</f>
        <v>217.56100000000001</v>
      </c>
      <c r="H106" s="41">
        <f>MAX($C$34,$C$46,$C$58,$C$70,$C$82)</f>
        <v>240.93199999999999</v>
      </c>
      <c r="I106" s="12">
        <f t="shared" si="2"/>
        <v>31.050000000000011</v>
      </c>
      <c r="J106" s="12">
        <f t="shared" si="2"/>
        <v>61.054000000000002</v>
      </c>
      <c r="K106" s="12">
        <f t="shared" si="2"/>
        <v>23.370999999999981</v>
      </c>
      <c r="N106" s="12"/>
    </row>
    <row r="107" spans="1:14" x14ac:dyDescent="0.2">
      <c r="A107" s="88">
        <v>44044</v>
      </c>
      <c r="B107" s="12">
        <v>135.27860000000001</v>
      </c>
      <c r="C107" s="12">
        <v>223.2</v>
      </c>
      <c r="D107" s="15"/>
      <c r="E107" s="41">
        <f>MIN($B$35,$B$47,$B$59,$B$71,$B$83)</f>
        <v>128.31299999999999</v>
      </c>
      <c r="F107" s="41">
        <f>MAX($B$35,$B$47,$B$59,$B$71,$B$83)</f>
        <v>160.33799999999999</v>
      </c>
      <c r="G107" s="41">
        <f>MIN($C$35,$C$47,$C$59,$C$71,$C$83)</f>
        <v>212.14500000000001</v>
      </c>
      <c r="H107" s="41">
        <f>MAX($C$35,$C$47,$C$59,$C$71,$C$83)</f>
        <v>236.30199999999999</v>
      </c>
      <c r="I107" s="12">
        <f t="shared" si="2"/>
        <v>32.025000000000006</v>
      </c>
      <c r="J107" s="12">
        <f t="shared" si="2"/>
        <v>51.807000000000016</v>
      </c>
      <c r="K107" s="12">
        <f t="shared" si="2"/>
        <v>24.156999999999982</v>
      </c>
      <c r="N107" s="12"/>
    </row>
    <row r="108" spans="1:14" x14ac:dyDescent="0.2">
      <c r="A108" s="88">
        <v>44075</v>
      </c>
      <c r="B108" s="12">
        <v>133.37889999999999</v>
      </c>
      <c r="C108" s="12">
        <v>223.9606</v>
      </c>
      <c r="D108" s="15"/>
      <c r="E108" s="41">
        <f>MIN($B$36,$B$48,$B$60,$B$72,$B$84)</f>
        <v>131.43600000000001</v>
      </c>
      <c r="F108" s="41">
        <f>MAX($B$36,$B$48,$B$60,$B$72,$B$84)</f>
        <v>161.05099999999999</v>
      </c>
      <c r="G108" s="41">
        <f>MIN($C$36,$C$48,$C$60,$C$72,$C$84)</f>
        <v>212.45099999999999</v>
      </c>
      <c r="H108" s="41">
        <f>MAX($C$36,$C$48,$C$60,$C$72,$C$84)</f>
        <v>239.97</v>
      </c>
      <c r="I108" s="12">
        <f t="shared" ref="I108:K111" si="3">F108-E108</f>
        <v>29.614999999999981</v>
      </c>
      <c r="J108" s="12">
        <f t="shared" si="3"/>
        <v>51.400000000000006</v>
      </c>
      <c r="K108" s="12">
        <f t="shared" si="3"/>
        <v>27.519000000000005</v>
      </c>
      <c r="N108" s="12"/>
    </row>
    <row r="109" spans="1:14" x14ac:dyDescent="0.2">
      <c r="A109" s="88">
        <v>44105</v>
      </c>
      <c r="B109" s="12">
        <v>126.0873</v>
      </c>
      <c r="C109" s="12">
        <v>218.51339999999999</v>
      </c>
      <c r="D109" s="15"/>
      <c r="E109" s="41">
        <f>MIN($B$37,$B$49,$B$61,$B$73,$B$85)</f>
        <v>120.372</v>
      </c>
      <c r="F109" s="41">
        <f>MAX($B$37,$B$49,$B$61,$B$73,$B$85)</f>
        <v>154.715</v>
      </c>
      <c r="G109" s="41">
        <f>MIN($C$37,$C$49,$C$61,$C$73,$C$85)</f>
        <v>203.673</v>
      </c>
      <c r="H109" s="41">
        <f>MAX($C$37,$C$49,$C$61,$C$73,$C$85)</f>
        <v>232.672</v>
      </c>
      <c r="I109" s="12">
        <f t="shared" si="3"/>
        <v>34.343000000000004</v>
      </c>
      <c r="J109" s="12">
        <f t="shared" si="3"/>
        <v>48.957999999999998</v>
      </c>
      <c r="K109" s="12">
        <f t="shared" si="3"/>
        <v>28.998999999999995</v>
      </c>
      <c r="N109" s="12"/>
    </row>
    <row r="110" spans="1:14" x14ac:dyDescent="0.2">
      <c r="A110" s="88">
        <v>44136</v>
      </c>
      <c r="B110" s="12">
        <v>131.3997</v>
      </c>
      <c r="C110" s="12">
        <v>226.6182</v>
      </c>
      <c r="D110" s="15"/>
      <c r="E110" s="41">
        <f>MIN($B$38,$B$50,$B$62,$B$74,$B$86)</f>
        <v>126.215</v>
      </c>
      <c r="F110" s="41">
        <f>MAX($B$38,$B$50,$B$62,$B$74,$B$86)</f>
        <v>161.27799999999999</v>
      </c>
      <c r="G110" s="41">
        <f>MIN($C$38,$C$50,$C$62,$C$74,$C$86)</f>
        <v>219.55500000000001</v>
      </c>
      <c r="H110" s="41">
        <f>MAX($C$38,$C$50,$C$62,$C$74,$C$86)</f>
        <v>233.84200000000001</v>
      </c>
      <c r="I110" s="12">
        <f t="shared" si="3"/>
        <v>35.062999999999988</v>
      </c>
      <c r="J110" s="12">
        <f t="shared" si="3"/>
        <v>58.277000000000015</v>
      </c>
      <c r="K110" s="12">
        <f t="shared" si="3"/>
        <v>14.287000000000006</v>
      </c>
      <c r="N110" s="12"/>
    </row>
    <row r="111" spans="1:14" x14ac:dyDescent="0.2">
      <c r="A111" s="65">
        <v>44166</v>
      </c>
      <c r="B111" s="12">
        <v>137.85210000000001</v>
      </c>
      <c r="C111" s="12">
        <v>236.7242</v>
      </c>
      <c r="D111" s="9"/>
      <c r="E111" s="73">
        <f>MIN($B$39,$B$51,$B$63,$B$75,$B$87)</f>
        <v>136.286</v>
      </c>
      <c r="F111" s="73">
        <f>MAX($B$39,$B$51,$B$63,$B$75,$B$87)</f>
        <v>166.095</v>
      </c>
      <c r="G111" s="73">
        <f>MIN($C$39,$C$51,$C$63,$C$75,$C$87)</f>
        <v>235.465</v>
      </c>
      <c r="H111" s="73">
        <f>MAX($C$39,$C$51,$C$63,$C$75,$C$87)</f>
        <v>246.5</v>
      </c>
      <c r="I111" s="71">
        <f t="shared" si="3"/>
        <v>29.808999999999997</v>
      </c>
      <c r="J111" s="71">
        <f t="shared" si="3"/>
        <v>69.37</v>
      </c>
      <c r="K111" s="71">
        <f t="shared" si="3"/>
        <v>11.034999999999997</v>
      </c>
      <c r="N111" s="12"/>
    </row>
    <row r="112" spans="1:14" x14ac:dyDescent="0.2">
      <c r="A112" s="32" t="s">
        <v>552</v>
      </c>
    </row>
    <row r="113" spans="1:6" x14ac:dyDescent="0.2">
      <c r="A113" s="32" t="s">
        <v>587</v>
      </c>
    </row>
    <row r="114" spans="1:6" x14ac:dyDescent="0.2">
      <c r="A114" s="380" t="s">
        <v>585</v>
      </c>
    </row>
    <row r="115" spans="1:6" x14ac:dyDescent="0.2">
      <c r="A115" s="4"/>
      <c r="B115" s="5" t="s">
        <v>360</v>
      </c>
      <c r="F115" s="8"/>
    </row>
    <row r="116" spans="1:6" x14ac:dyDescent="0.2">
      <c r="A116" s="2">
        <v>69</v>
      </c>
      <c r="B116">
        <v>0</v>
      </c>
      <c r="F116" s="8"/>
    </row>
    <row r="117" spans="1:6" x14ac:dyDescent="0.2">
      <c r="A117" s="2">
        <v>69</v>
      </c>
      <c r="B117">
        <v>1</v>
      </c>
      <c r="F117" s="8"/>
    </row>
    <row r="118" spans="1:6" x14ac:dyDescent="0.2">
      <c r="F118" s="8"/>
    </row>
    <row r="119" spans="1:6" x14ac:dyDescent="0.2">
      <c r="F119" s="8"/>
    </row>
    <row r="120" spans="1:6" x14ac:dyDescent="0.2">
      <c r="A120" s="1"/>
      <c r="F120" s="8"/>
    </row>
    <row r="121" spans="1:6" x14ac:dyDescent="0.2">
      <c r="A121" s="26"/>
      <c r="F121" s="8"/>
    </row>
    <row r="122" spans="1:6" x14ac:dyDescent="0.2">
      <c r="A122" s="26"/>
      <c r="F122" s="8"/>
    </row>
    <row r="123" spans="1:6" x14ac:dyDescent="0.2">
      <c r="F123" s="8"/>
    </row>
    <row r="124" spans="1:6" x14ac:dyDescent="0.2">
      <c r="F124" s="14"/>
    </row>
  </sheetData>
  <hyperlinks>
    <hyperlink ref="A3" location="Contents!A1" display="Return to Contents"/>
  </hyperlinks>
  <pageMargins left="0.75" right="0.75" top="1" bottom="1" header="0.5" footer="0.5"/>
  <pageSetup scale="65" fitToHeight="2" orientation="landscape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Q131"/>
  <sheetViews>
    <sheetView workbookViewId="0"/>
  </sheetViews>
  <sheetFormatPr defaultRowHeight="12.75" x14ac:dyDescent="0.2"/>
  <cols>
    <col min="16" max="16" width="28.28515625" customWidth="1"/>
    <col min="17" max="17" width="9.85546875" customWidth="1"/>
  </cols>
  <sheetData>
    <row r="1" spans="1:17" x14ac:dyDescent="0.2">
      <c r="K1" s="117"/>
      <c r="L1" s="117"/>
    </row>
    <row r="2" spans="1:17" ht="15.75" x14ac:dyDescent="0.25">
      <c r="A2" s="44" t="s">
        <v>550</v>
      </c>
      <c r="L2" s="117"/>
    </row>
    <row r="3" spans="1:17" x14ac:dyDescent="0.2">
      <c r="A3" s="22" t="s">
        <v>16</v>
      </c>
      <c r="L3" s="117"/>
    </row>
    <row r="4" spans="1:17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  <c r="L4" s="117"/>
    </row>
    <row r="5" spans="1:17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P5" s="180" t="s">
        <v>361</v>
      </c>
      <c r="Q5" s="181"/>
    </row>
    <row r="6" spans="1:17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P6" s="378" t="s">
        <v>456</v>
      </c>
      <c r="Q6" s="377" t="s">
        <v>459</v>
      </c>
    </row>
    <row r="7" spans="1:17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P7" s="341" t="s">
        <v>458</v>
      </c>
      <c r="Q7" s="375" t="s">
        <v>457</v>
      </c>
    </row>
    <row r="8" spans="1:17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</row>
    <row r="9" spans="1:17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</row>
    <row r="10" spans="1:17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7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7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7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7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7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7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1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1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1" ht="12.75" customHeight="1" x14ac:dyDescent="0.2">
      <c r="A25" s="381"/>
      <c r="B25" s="381"/>
      <c r="C25" s="381"/>
      <c r="D25" s="381"/>
      <c r="E25" s="381"/>
      <c r="F25" s="381"/>
      <c r="G25" s="381"/>
      <c r="H25" s="381"/>
      <c r="I25" s="381"/>
      <c r="J25" s="381"/>
      <c r="K25" s="381"/>
    </row>
    <row r="26" spans="1:11" x14ac:dyDescent="0.2">
      <c r="B26" s="36"/>
      <c r="C26" s="374"/>
      <c r="D26" s="374"/>
      <c r="E26" s="374"/>
    </row>
    <row r="27" spans="1:11" x14ac:dyDescent="0.2">
      <c r="A27" s="3"/>
      <c r="B27" s="37"/>
    </row>
    <row r="28" spans="1:11" ht="38.25" x14ac:dyDescent="0.2">
      <c r="A28" s="5"/>
      <c r="B28" s="489" t="s">
        <v>456</v>
      </c>
      <c r="C28" s="490" t="s">
        <v>458</v>
      </c>
      <c r="D28" s="490" t="s">
        <v>485</v>
      </c>
      <c r="E28" s="490" t="s">
        <v>460</v>
      </c>
    </row>
    <row r="29" spans="1:11" x14ac:dyDescent="0.2">
      <c r="A29" s="1">
        <v>41275</v>
      </c>
      <c r="B29" s="6">
        <v>7.8466019999999999</v>
      </c>
      <c r="C29" s="6">
        <v>-0.63896500000000001</v>
      </c>
      <c r="D29" s="6">
        <f>+C29*-1</f>
        <v>0.63896500000000001</v>
      </c>
      <c r="E29" s="379">
        <f t="shared" ref="E29:E60" si="0">+C29+B29</f>
        <v>7.2076370000000001</v>
      </c>
      <c r="G29" s="43"/>
      <c r="H29" s="17"/>
    </row>
    <row r="30" spans="1:11" x14ac:dyDescent="0.2">
      <c r="A30" s="1">
        <v>41306</v>
      </c>
      <c r="B30" s="6">
        <v>7.1602059999999996</v>
      </c>
      <c r="C30" s="6">
        <v>-1.1536839999999999</v>
      </c>
      <c r="D30" s="6">
        <f t="shared" ref="D30:D93" si="1">+C30*-1</f>
        <v>1.1536839999999999</v>
      </c>
      <c r="E30" s="379">
        <f t="shared" si="0"/>
        <v>6.0065219999999995</v>
      </c>
      <c r="G30" s="43"/>
      <c r="H30" s="17"/>
    </row>
    <row r="31" spans="1:11" x14ac:dyDescent="0.2">
      <c r="A31" s="1">
        <v>41334</v>
      </c>
      <c r="B31" s="6">
        <v>7.3899460000000001</v>
      </c>
      <c r="C31" s="6">
        <v>-0.96693399999999996</v>
      </c>
      <c r="D31" s="6">
        <f t="shared" si="1"/>
        <v>0.96693399999999996</v>
      </c>
      <c r="E31" s="379">
        <f t="shared" si="0"/>
        <v>6.4230119999999999</v>
      </c>
      <c r="G31" s="43"/>
      <c r="H31" s="17"/>
    </row>
    <row r="32" spans="1:11" x14ac:dyDescent="0.2">
      <c r="A32" s="1">
        <v>41365</v>
      </c>
      <c r="B32" s="6">
        <v>7.6218690000000002</v>
      </c>
      <c r="C32" s="6">
        <v>-0.68905799999999995</v>
      </c>
      <c r="D32" s="6">
        <f t="shared" si="1"/>
        <v>0.68905799999999995</v>
      </c>
      <c r="E32" s="379">
        <f t="shared" si="0"/>
        <v>6.9328110000000001</v>
      </c>
      <c r="G32" s="43"/>
      <c r="H32" s="17"/>
    </row>
    <row r="33" spans="1:8" x14ac:dyDescent="0.2">
      <c r="A33" s="1">
        <v>41395</v>
      </c>
      <c r="B33" s="6">
        <v>7.6108450000000003</v>
      </c>
      <c r="C33" s="6">
        <v>-0.90831899999999999</v>
      </c>
      <c r="D33" s="6">
        <f t="shared" si="1"/>
        <v>0.90831899999999999</v>
      </c>
      <c r="E33" s="379">
        <f t="shared" si="0"/>
        <v>6.7025260000000006</v>
      </c>
      <c r="G33" s="43"/>
      <c r="H33" s="17"/>
    </row>
    <row r="34" spans="1:8" x14ac:dyDescent="0.2">
      <c r="A34" s="1">
        <v>41426</v>
      </c>
      <c r="B34" s="6">
        <v>7.6068939999999996</v>
      </c>
      <c r="C34" s="6">
        <v>-1.3188500000000001</v>
      </c>
      <c r="D34" s="6">
        <f t="shared" si="1"/>
        <v>1.3188500000000001</v>
      </c>
      <c r="E34" s="379">
        <f t="shared" si="0"/>
        <v>6.2880439999999993</v>
      </c>
      <c r="G34" s="43"/>
      <c r="H34" s="17"/>
    </row>
    <row r="35" spans="1:8" x14ac:dyDescent="0.2">
      <c r="A35" s="1">
        <v>41456</v>
      </c>
      <c r="B35" s="6">
        <v>7.9539140000000002</v>
      </c>
      <c r="C35" s="6">
        <v>-1.504672</v>
      </c>
      <c r="D35" s="6">
        <f t="shared" si="1"/>
        <v>1.504672</v>
      </c>
      <c r="E35" s="379">
        <f t="shared" si="0"/>
        <v>6.4492419999999999</v>
      </c>
      <c r="G35" s="43"/>
      <c r="H35" s="17"/>
    </row>
    <row r="36" spans="1:8" x14ac:dyDescent="0.2">
      <c r="A36" s="1">
        <v>41487</v>
      </c>
      <c r="B36" s="6">
        <v>8.0286000000000008</v>
      </c>
      <c r="C36" s="6">
        <v>-1.5043150000000001</v>
      </c>
      <c r="D36" s="6">
        <f t="shared" si="1"/>
        <v>1.5043150000000001</v>
      </c>
      <c r="E36" s="379">
        <f t="shared" si="0"/>
        <v>6.5242850000000008</v>
      </c>
      <c r="G36" s="43"/>
      <c r="H36" s="17"/>
    </row>
    <row r="37" spans="1:8" x14ac:dyDescent="0.2">
      <c r="A37" s="1">
        <v>41518</v>
      </c>
      <c r="B37" s="6">
        <v>7.8179160000000003</v>
      </c>
      <c r="C37" s="6">
        <v>-1.413176</v>
      </c>
      <c r="D37" s="6">
        <f t="shared" si="1"/>
        <v>1.413176</v>
      </c>
      <c r="E37" s="379">
        <f t="shared" si="0"/>
        <v>6.4047400000000003</v>
      </c>
      <c r="G37" s="43"/>
      <c r="H37" s="17"/>
    </row>
    <row r="38" spans="1:8" x14ac:dyDescent="0.2">
      <c r="A38" s="1">
        <v>41548</v>
      </c>
      <c r="B38" s="6">
        <v>7.3594629999999999</v>
      </c>
      <c r="C38" s="6">
        <v>-1.8247930000000001</v>
      </c>
      <c r="D38" s="6">
        <f t="shared" si="1"/>
        <v>1.8247930000000001</v>
      </c>
      <c r="E38" s="379">
        <f t="shared" si="0"/>
        <v>5.5346700000000002</v>
      </c>
      <c r="G38" s="43"/>
      <c r="H38" s="17"/>
    </row>
    <row r="39" spans="1:8" x14ac:dyDescent="0.2">
      <c r="A39" s="1">
        <v>41579</v>
      </c>
      <c r="B39" s="6">
        <v>7.1556509999999998</v>
      </c>
      <c r="C39" s="6">
        <v>-1.7368790000000001</v>
      </c>
      <c r="D39" s="6">
        <f t="shared" si="1"/>
        <v>1.7368790000000001</v>
      </c>
      <c r="E39" s="379">
        <f t="shared" si="0"/>
        <v>5.4187719999999997</v>
      </c>
      <c r="G39" s="43"/>
      <c r="H39" s="17"/>
    </row>
    <row r="40" spans="1:8" x14ac:dyDescent="0.2">
      <c r="A40" s="1">
        <v>41609</v>
      </c>
      <c r="B40" s="6">
        <v>7.5511439999999999</v>
      </c>
      <c r="C40" s="6">
        <v>-2.6133929999999999</v>
      </c>
      <c r="D40" s="6">
        <f t="shared" si="1"/>
        <v>2.6133929999999999</v>
      </c>
      <c r="E40" s="379">
        <f t="shared" si="0"/>
        <v>4.9377510000000004</v>
      </c>
      <c r="G40" s="43"/>
      <c r="H40" s="17"/>
    </row>
    <row r="41" spans="1:8" x14ac:dyDescent="0.2">
      <c r="A41" s="1">
        <v>41640</v>
      </c>
      <c r="B41" s="6">
        <v>7.3410010000000003</v>
      </c>
      <c r="C41" s="6">
        <v>-1.9472400000000001</v>
      </c>
      <c r="D41" s="6">
        <f t="shared" si="1"/>
        <v>1.9472400000000001</v>
      </c>
      <c r="E41" s="379">
        <f t="shared" si="0"/>
        <v>5.3937610000000005</v>
      </c>
      <c r="G41" s="43"/>
      <c r="H41" s="17"/>
    </row>
    <row r="42" spans="1:8" x14ac:dyDescent="0.2">
      <c r="A42" s="1">
        <v>41671</v>
      </c>
      <c r="B42" s="6">
        <v>6.952318</v>
      </c>
      <c r="C42" s="6">
        <v>-1.4550449999999999</v>
      </c>
      <c r="D42" s="6">
        <f t="shared" si="1"/>
        <v>1.4550449999999999</v>
      </c>
      <c r="E42" s="379">
        <f t="shared" si="0"/>
        <v>5.4972729999999999</v>
      </c>
      <c r="G42" s="43"/>
      <c r="H42" s="17"/>
    </row>
    <row r="43" spans="1:8" x14ac:dyDescent="0.2">
      <c r="A43" s="1">
        <v>41699</v>
      </c>
      <c r="B43" s="6">
        <v>7.0223620000000002</v>
      </c>
      <c r="C43" s="6">
        <v>-1.759333</v>
      </c>
      <c r="D43" s="6">
        <f t="shared" si="1"/>
        <v>1.759333</v>
      </c>
      <c r="E43" s="379">
        <f t="shared" si="0"/>
        <v>5.2630290000000004</v>
      </c>
      <c r="G43" s="43"/>
      <c r="H43" s="17"/>
    </row>
    <row r="44" spans="1:8" x14ac:dyDescent="0.2">
      <c r="A44" s="1">
        <v>41730</v>
      </c>
      <c r="B44" s="6">
        <v>7.2730370000000004</v>
      </c>
      <c r="C44" s="6">
        <v>-1.6471389999999999</v>
      </c>
      <c r="D44" s="6">
        <f t="shared" si="1"/>
        <v>1.6471389999999999</v>
      </c>
      <c r="E44" s="379">
        <f t="shared" si="0"/>
        <v>5.6258980000000003</v>
      </c>
      <c r="G44" s="43"/>
      <c r="H44" s="17"/>
    </row>
    <row r="45" spans="1:8" x14ac:dyDescent="0.2">
      <c r="A45" s="1">
        <v>41760</v>
      </c>
      <c r="B45" s="6">
        <v>6.8583850000000002</v>
      </c>
      <c r="C45" s="6">
        <v>-1.5838890000000001</v>
      </c>
      <c r="D45" s="6">
        <f t="shared" si="1"/>
        <v>1.5838890000000001</v>
      </c>
      <c r="E45" s="379">
        <f t="shared" si="0"/>
        <v>5.2744960000000001</v>
      </c>
      <c r="G45" s="43"/>
      <c r="H45" s="17"/>
    </row>
    <row r="46" spans="1:8" x14ac:dyDescent="0.2">
      <c r="A46" s="1">
        <v>41791</v>
      </c>
      <c r="B46" s="6">
        <v>6.6730520000000002</v>
      </c>
      <c r="C46" s="6">
        <v>-1.991042</v>
      </c>
      <c r="D46" s="6">
        <f t="shared" si="1"/>
        <v>1.991042</v>
      </c>
      <c r="E46" s="379">
        <f t="shared" si="0"/>
        <v>4.68201</v>
      </c>
      <c r="G46" s="43"/>
      <c r="H46" s="17"/>
    </row>
    <row r="47" spans="1:8" x14ac:dyDescent="0.2">
      <c r="A47" s="1">
        <v>41821</v>
      </c>
      <c r="B47" s="6">
        <v>7.2093360000000004</v>
      </c>
      <c r="C47" s="6">
        <v>-2.177689</v>
      </c>
      <c r="D47" s="6">
        <f t="shared" si="1"/>
        <v>2.177689</v>
      </c>
      <c r="E47" s="379">
        <f t="shared" si="0"/>
        <v>5.0316470000000004</v>
      </c>
      <c r="G47" s="43"/>
      <c r="H47" s="17"/>
    </row>
    <row r="48" spans="1:8" x14ac:dyDescent="0.2">
      <c r="A48" s="1">
        <v>41852</v>
      </c>
      <c r="B48" s="6">
        <v>7.0810719999999998</v>
      </c>
      <c r="C48" s="6">
        <v>-2.2196639999999999</v>
      </c>
      <c r="D48" s="6">
        <f t="shared" si="1"/>
        <v>2.2196639999999999</v>
      </c>
      <c r="E48" s="379">
        <f t="shared" si="0"/>
        <v>4.861408</v>
      </c>
      <c r="G48" s="43"/>
      <c r="H48" s="17"/>
    </row>
    <row r="49" spans="1:8" x14ac:dyDescent="0.2">
      <c r="A49" s="1">
        <v>41883</v>
      </c>
      <c r="B49" s="6">
        <v>7.1457249999999997</v>
      </c>
      <c r="C49" s="6">
        <v>-1.911557</v>
      </c>
      <c r="D49" s="6">
        <f t="shared" si="1"/>
        <v>1.911557</v>
      </c>
      <c r="E49" s="379">
        <f t="shared" si="0"/>
        <v>5.2341679999999995</v>
      </c>
      <c r="G49" s="43"/>
      <c r="H49" s="17"/>
    </row>
    <row r="50" spans="1:8" x14ac:dyDescent="0.2">
      <c r="A50" s="1">
        <v>41913</v>
      </c>
      <c r="B50" s="6">
        <v>6.7724690000000001</v>
      </c>
      <c r="C50" s="6">
        <v>-1.9820059999999999</v>
      </c>
      <c r="D50" s="6">
        <f t="shared" si="1"/>
        <v>1.9820059999999999</v>
      </c>
      <c r="E50" s="379">
        <f t="shared" si="0"/>
        <v>4.7904629999999999</v>
      </c>
      <c r="G50" s="43"/>
      <c r="H50" s="17"/>
    </row>
    <row r="51" spans="1:8" x14ac:dyDescent="0.2">
      <c r="A51" s="1">
        <v>41944</v>
      </c>
      <c r="B51" s="6">
        <v>6.7741899999999999</v>
      </c>
      <c r="C51" s="6">
        <v>-2.1183369999999999</v>
      </c>
      <c r="D51" s="6">
        <f t="shared" si="1"/>
        <v>2.1183369999999999</v>
      </c>
      <c r="E51" s="379">
        <f t="shared" si="0"/>
        <v>4.6558530000000005</v>
      </c>
      <c r="G51" s="43"/>
      <c r="H51" s="17"/>
    </row>
    <row r="52" spans="1:8" x14ac:dyDescent="0.2">
      <c r="A52" s="1">
        <v>41974</v>
      </c>
      <c r="B52" s="6">
        <v>6.8040180000000001</v>
      </c>
      <c r="C52" s="6">
        <v>-2.2939229999999999</v>
      </c>
      <c r="D52" s="6">
        <f t="shared" si="1"/>
        <v>2.2939229999999999</v>
      </c>
      <c r="E52" s="379">
        <f t="shared" si="0"/>
        <v>4.5100949999999997</v>
      </c>
      <c r="G52" s="43"/>
      <c r="H52" s="17"/>
    </row>
    <row r="53" spans="1:8" x14ac:dyDescent="0.2">
      <c r="A53" s="1">
        <v>42005</v>
      </c>
      <c r="B53" s="6">
        <v>6.6765330000000001</v>
      </c>
      <c r="C53" s="6">
        <v>-1.7907310000000001</v>
      </c>
      <c r="D53" s="6">
        <f t="shared" si="1"/>
        <v>1.7907310000000001</v>
      </c>
      <c r="E53" s="379">
        <f t="shared" si="0"/>
        <v>4.885802</v>
      </c>
      <c r="G53" s="43"/>
      <c r="H53" s="17"/>
    </row>
    <row r="54" spans="1:8" x14ac:dyDescent="0.2">
      <c r="A54" s="1">
        <v>42036</v>
      </c>
      <c r="B54" s="6">
        <v>6.6581149999999996</v>
      </c>
      <c r="C54" s="6">
        <v>-2.0258259999999999</v>
      </c>
      <c r="D54" s="6">
        <f t="shared" si="1"/>
        <v>2.0258259999999999</v>
      </c>
      <c r="E54" s="379">
        <f t="shared" si="0"/>
        <v>4.6322890000000001</v>
      </c>
      <c r="G54" s="43"/>
      <c r="H54" s="17"/>
    </row>
    <row r="55" spans="1:8" x14ac:dyDescent="0.2">
      <c r="A55" s="1">
        <v>42064</v>
      </c>
      <c r="B55" s="6">
        <v>7.1546649999999996</v>
      </c>
      <c r="C55" s="6">
        <v>-1.627316</v>
      </c>
      <c r="D55" s="6">
        <f t="shared" si="1"/>
        <v>1.627316</v>
      </c>
      <c r="E55" s="379">
        <f t="shared" si="0"/>
        <v>5.5273489999999992</v>
      </c>
      <c r="G55" s="43"/>
      <c r="H55" s="17"/>
    </row>
    <row r="56" spans="1:8" x14ac:dyDescent="0.2">
      <c r="A56" s="1">
        <v>42095</v>
      </c>
      <c r="B56" s="6">
        <v>6.6086640000000001</v>
      </c>
      <c r="C56" s="6">
        <v>-2.1724290000000002</v>
      </c>
      <c r="D56" s="6">
        <f t="shared" si="1"/>
        <v>2.1724290000000002</v>
      </c>
      <c r="E56" s="379">
        <f t="shared" si="0"/>
        <v>4.4362349999999999</v>
      </c>
      <c r="G56" s="43"/>
      <c r="H56" s="17"/>
    </row>
    <row r="57" spans="1:8" x14ac:dyDescent="0.2">
      <c r="A57" s="1">
        <v>42125</v>
      </c>
      <c r="B57" s="6">
        <v>6.7182659999999998</v>
      </c>
      <c r="C57" s="6">
        <v>-2.0687769999999999</v>
      </c>
      <c r="D57" s="6">
        <f t="shared" si="1"/>
        <v>2.0687769999999999</v>
      </c>
      <c r="E57" s="379">
        <f t="shared" si="0"/>
        <v>4.649489</v>
      </c>
      <c r="G57" s="43"/>
      <c r="H57" s="17"/>
    </row>
    <row r="58" spans="1:8" x14ac:dyDescent="0.2">
      <c r="A58" s="1">
        <v>42156</v>
      </c>
      <c r="B58" s="6">
        <v>6.8754379999999999</v>
      </c>
      <c r="C58" s="6">
        <v>-1.927373</v>
      </c>
      <c r="D58" s="6">
        <f t="shared" si="1"/>
        <v>1.927373</v>
      </c>
      <c r="E58" s="379">
        <f t="shared" si="0"/>
        <v>4.9480649999999997</v>
      </c>
      <c r="G58" s="43"/>
      <c r="H58" s="17"/>
    </row>
    <row r="59" spans="1:8" x14ac:dyDescent="0.2">
      <c r="A59" s="1">
        <v>42186</v>
      </c>
      <c r="B59" s="6">
        <v>6.8137549999999996</v>
      </c>
      <c r="C59" s="6">
        <v>-2.202874</v>
      </c>
      <c r="D59" s="6">
        <f t="shared" si="1"/>
        <v>2.202874</v>
      </c>
      <c r="E59" s="379">
        <f t="shared" si="0"/>
        <v>4.6108809999999991</v>
      </c>
      <c r="G59" s="43"/>
      <c r="H59" s="17"/>
    </row>
    <row r="60" spans="1:8" x14ac:dyDescent="0.2">
      <c r="A60" s="1">
        <v>42217</v>
      </c>
      <c r="B60" s="6">
        <v>7.2556820000000002</v>
      </c>
      <c r="C60" s="6">
        <v>-1.9047320000000001</v>
      </c>
      <c r="D60" s="6">
        <f t="shared" si="1"/>
        <v>1.9047320000000001</v>
      </c>
      <c r="E60" s="379">
        <f t="shared" si="0"/>
        <v>5.3509500000000001</v>
      </c>
      <c r="G60" s="43"/>
      <c r="H60" s="17"/>
    </row>
    <row r="61" spans="1:8" x14ac:dyDescent="0.2">
      <c r="A61" s="1">
        <v>42248</v>
      </c>
      <c r="B61" s="6">
        <v>6.8174530000000004</v>
      </c>
      <c r="C61" s="6">
        <v>-2.3109120000000001</v>
      </c>
      <c r="D61" s="6">
        <f t="shared" si="1"/>
        <v>2.3109120000000001</v>
      </c>
      <c r="E61" s="379">
        <f t="shared" ref="E61:E92" si="2">+C61+B61</f>
        <v>4.5065410000000004</v>
      </c>
      <c r="G61" s="43"/>
      <c r="H61" s="17"/>
    </row>
    <row r="62" spans="1:8" x14ac:dyDescent="0.2">
      <c r="A62" s="1">
        <v>42278</v>
      </c>
      <c r="B62" s="6">
        <v>6.6021879999999999</v>
      </c>
      <c r="C62" s="6">
        <v>-2.377224</v>
      </c>
      <c r="D62" s="6">
        <f t="shared" si="1"/>
        <v>2.377224</v>
      </c>
      <c r="E62" s="379">
        <f t="shared" si="2"/>
        <v>4.2249639999999999</v>
      </c>
      <c r="G62" s="43"/>
      <c r="H62" s="17"/>
    </row>
    <row r="63" spans="1:8" x14ac:dyDescent="0.2">
      <c r="A63" s="1">
        <v>42309</v>
      </c>
      <c r="B63" s="6">
        <v>7.051253</v>
      </c>
      <c r="C63" s="6">
        <v>-2.8034789999999998</v>
      </c>
      <c r="D63" s="6">
        <f t="shared" si="1"/>
        <v>2.8034789999999998</v>
      </c>
      <c r="E63" s="379">
        <f t="shared" si="2"/>
        <v>4.2477739999999997</v>
      </c>
      <c r="G63" s="43"/>
      <c r="H63" s="17"/>
    </row>
    <row r="64" spans="1:8" x14ac:dyDescent="0.2">
      <c r="A64" s="1">
        <v>42339</v>
      </c>
      <c r="B64" s="6">
        <v>7.5097639999999997</v>
      </c>
      <c r="C64" s="6">
        <v>-3.0336080000000001</v>
      </c>
      <c r="D64" s="6">
        <f t="shared" si="1"/>
        <v>3.0336080000000001</v>
      </c>
      <c r="E64" s="379">
        <f t="shared" si="2"/>
        <v>4.4761559999999996</v>
      </c>
      <c r="G64" s="43"/>
      <c r="H64" s="17"/>
    </row>
    <row r="65" spans="1:8" x14ac:dyDescent="0.2">
      <c r="A65" s="1">
        <v>42370</v>
      </c>
      <c r="B65" s="6">
        <v>7.1254619999999997</v>
      </c>
      <c r="C65" s="6">
        <v>-2.3954680000000002</v>
      </c>
      <c r="D65" s="6">
        <f t="shared" si="1"/>
        <v>2.3954680000000002</v>
      </c>
      <c r="E65" s="379">
        <f t="shared" si="2"/>
        <v>4.7299939999999996</v>
      </c>
      <c r="G65" s="43"/>
      <c r="H65" s="17"/>
    </row>
    <row r="66" spans="1:8" x14ac:dyDescent="0.2">
      <c r="A66" s="1">
        <v>42401</v>
      </c>
      <c r="B66" s="6">
        <v>7.4596780000000003</v>
      </c>
      <c r="C66" s="6">
        <v>-2.3276460000000001</v>
      </c>
      <c r="D66" s="6">
        <f t="shared" si="1"/>
        <v>2.3276460000000001</v>
      </c>
      <c r="E66" s="379">
        <f t="shared" si="2"/>
        <v>5.1320320000000006</v>
      </c>
      <c r="G66" s="43"/>
      <c r="H66" s="17"/>
    </row>
    <row r="67" spans="1:8" x14ac:dyDescent="0.2">
      <c r="A67" s="1">
        <v>42430</v>
      </c>
      <c r="B67" s="6">
        <v>7.416506</v>
      </c>
      <c r="C67" s="6">
        <v>-2.5068570000000001</v>
      </c>
      <c r="D67" s="6">
        <f t="shared" si="1"/>
        <v>2.5068570000000001</v>
      </c>
      <c r="E67" s="379">
        <f t="shared" si="2"/>
        <v>4.9096489999999999</v>
      </c>
      <c r="G67" s="43"/>
      <c r="H67" s="17"/>
    </row>
    <row r="68" spans="1:8" x14ac:dyDescent="0.2">
      <c r="A68" s="1">
        <v>42461</v>
      </c>
      <c r="B68" s="6">
        <v>6.987679</v>
      </c>
      <c r="C68" s="6">
        <v>-2.3609049999999998</v>
      </c>
      <c r="D68" s="6">
        <f t="shared" si="1"/>
        <v>2.3609049999999998</v>
      </c>
      <c r="E68" s="379">
        <f t="shared" si="2"/>
        <v>4.6267740000000002</v>
      </c>
      <c r="G68" s="43"/>
      <c r="H68" s="17"/>
    </row>
    <row r="69" spans="1:8" x14ac:dyDescent="0.2">
      <c r="A69" s="1">
        <v>42491</v>
      </c>
      <c r="B69" s="6">
        <v>7.1398349999999997</v>
      </c>
      <c r="C69" s="6">
        <v>-2.6985999999999999</v>
      </c>
      <c r="D69" s="6">
        <f t="shared" si="1"/>
        <v>2.6985999999999999</v>
      </c>
      <c r="E69" s="379">
        <f t="shared" si="2"/>
        <v>4.4412349999999998</v>
      </c>
      <c r="G69" s="43"/>
      <c r="H69" s="17"/>
    </row>
    <row r="70" spans="1:8" x14ac:dyDescent="0.2">
      <c r="A70" s="1">
        <v>42522</v>
      </c>
      <c r="B70" s="6">
        <v>7.0295759999999996</v>
      </c>
      <c r="C70" s="6">
        <v>-2.4123610000000002</v>
      </c>
      <c r="D70" s="6">
        <f t="shared" si="1"/>
        <v>2.4123610000000002</v>
      </c>
      <c r="E70" s="379">
        <f t="shared" si="2"/>
        <v>4.6172149999999998</v>
      </c>
      <c r="G70" s="43"/>
      <c r="H70" s="17"/>
    </row>
    <row r="71" spans="1:8" x14ac:dyDescent="0.2">
      <c r="A71" s="1">
        <v>42552</v>
      </c>
      <c r="B71" s="6">
        <v>7.5604620000000002</v>
      </c>
      <c r="C71" s="6">
        <v>-2.2546580000000001</v>
      </c>
      <c r="D71" s="6">
        <f t="shared" si="1"/>
        <v>2.2546580000000001</v>
      </c>
      <c r="E71" s="379">
        <f t="shared" si="2"/>
        <v>5.3058040000000002</v>
      </c>
      <c r="G71" s="43"/>
      <c r="H71" s="17"/>
    </row>
    <row r="72" spans="1:8" x14ac:dyDescent="0.2">
      <c r="A72" s="1">
        <v>42583</v>
      </c>
      <c r="B72" s="6">
        <v>7.2951889999999997</v>
      </c>
      <c r="C72" s="6">
        <v>-2.0694590000000002</v>
      </c>
      <c r="D72" s="6">
        <f t="shared" si="1"/>
        <v>2.0694590000000002</v>
      </c>
      <c r="E72" s="379">
        <f t="shared" si="2"/>
        <v>5.2257299999999995</v>
      </c>
      <c r="G72" s="43"/>
      <c r="H72" s="17"/>
    </row>
    <row r="73" spans="1:8" x14ac:dyDescent="0.2">
      <c r="A73" s="1">
        <v>42614</v>
      </c>
      <c r="B73" s="6">
        <v>7.2657489999999996</v>
      </c>
      <c r="C73" s="6">
        <v>-2.5057140000000002</v>
      </c>
      <c r="D73" s="6">
        <f t="shared" si="1"/>
        <v>2.5057140000000002</v>
      </c>
      <c r="E73" s="379">
        <f t="shared" si="2"/>
        <v>4.7600349999999993</v>
      </c>
      <c r="G73" s="43"/>
      <c r="H73" s="17"/>
    </row>
    <row r="74" spans="1:8" x14ac:dyDescent="0.2">
      <c r="A74" s="1">
        <v>42644</v>
      </c>
      <c r="B74" s="6">
        <v>7.0681960000000004</v>
      </c>
      <c r="C74" s="6">
        <v>-2.3536769999999998</v>
      </c>
      <c r="D74" s="6">
        <f t="shared" si="1"/>
        <v>2.3536769999999998</v>
      </c>
      <c r="E74" s="379">
        <f t="shared" si="2"/>
        <v>4.714519000000001</v>
      </c>
      <c r="G74" s="43"/>
      <c r="H74" s="17"/>
    </row>
    <row r="75" spans="1:8" x14ac:dyDescent="0.2">
      <c r="A75" s="1">
        <v>42675</v>
      </c>
      <c r="B75" s="6">
        <v>7.417357</v>
      </c>
      <c r="C75" s="6">
        <v>-2.55078</v>
      </c>
      <c r="D75" s="6">
        <f t="shared" si="1"/>
        <v>2.55078</v>
      </c>
      <c r="E75" s="379">
        <f t="shared" si="2"/>
        <v>4.8665769999999995</v>
      </c>
      <c r="G75" s="43"/>
      <c r="H75" s="17"/>
    </row>
    <row r="76" spans="1:8" x14ac:dyDescent="0.2">
      <c r="A76" s="1">
        <v>42705</v>
      </c>
      <c r="B76" s="6">
        <v>7.3489389999999997</v>
      </c>
      <c r="C76" s="6">
        <v>-3.130363</v>
      </c>
      <c r="D76" s="6">
        <f t="shared" si="1"/>
        <v>3.130363</v>
      </c>
      <c r="E76" s="379">
        <f t="shared" si="2"/>
        <v>4.2185759999999997</v>
      </c>
      <c r="G76" s="43"/>
      <c r="H76" s="17"/>
    </row>
    <row r="77" spans="1:8" x14ac:dyDescent="0.2">
      <c r="A77" s="1">
        <v>42736</v>
      </c>
      <c r="B77" s="6">
        <v>7.7666180000000002</v>
      </c>
      <c r="C77" s="6">
        <v>-2.6661109999999999</v>
      </c>
      <c r="D77" s="6">
        <f t="shared" si="1"/>
        <v>2.6661109999999999</v>
      </c>
      <c r="E77" s="379">
        <f t="shared" si="2"/>
        <v>5.1005070000000003</v>
      </c>
      <c r="G77" s="43"/>
      <c r="H77" s="17"/>
    </row>
    <row r="78" spans="1:8" x14ac:dyDescent="0.2">
      <c r="A78" s="1">
        <v>42767</v>
      </c>
      <c r="B78" s="6">
        <v>6.7309130000000001</v>
      </c>
      <c r="C78" s="6">
        <v>-3.1582150000000002</v>
      </c>
      <c r="D78" s="6">
        <f t="shared" si="1"/>
        <v>3.1582150000000002</v>
      </c>
      <c r="E78" s="379">
        <f t="shared" si="2"/>
        <v>3.5726979999999999</v>
      </c>
      <c r="G78" s="43"/>
      <c r="H78" s="17"/>
    </row>
    <row r="79" spans="1:8" x14ac:dyDescent="0.2">
      <c r="A79" s="1">
        <v>42795</v>
      </c>
      <c r="B79" s="6">
        <v>7.2349480000000002</v>
      </c>
      <c r="C79" s="6">
        <v>-3.105165</v>
      </c>
      <c r="D79" s="6">
        <f t="shared" si="1"/>
        <v>3.105165</v>
      </c>
      <c r="E79" s="379">
        <f t="shared" si="2"/>
        <v>4.1297829999999998</v>
      </c>
      <c r="G79" s="43"/>
      <c r="H79" s="17"/>
    </row>
    <row r="80" spans="1:8" x14ac:dyDescent="0.2">
      <c r="A80" s="1">
        <v>42826</v>
      </c>
      <c r="B80" s="6">
        <v>7.0765719999999996</v>
      </c>
      <c r="C80" s="6">
        <v>-3.0317310000000002</v>
      </c>
      <c r="D80" s="6">
        <f t="shared" si="1"/>
        <v>3.0317310000000002</v>
      </c>
      <c r="E80" s="379">
        <f t="shared" si="2"/>
        <v>4.0448409999999999</v>
      </c>
      <c r="G80" s="43"/>
      <c r="H80" s="17"/>
    </row>
    <row r="81" spans="1:8" x14ac:dyDescent="0.2">
      <c r="A81" s="1">
        <v>42856</v>
      </c>
      <c r="B81" s="6">
        <v>7.3889500000000004</v>
      </c>
      <c r="C81" s="6">
        <v>-2.8913929999999999</v>
      </c>
      <c r="D81" s="6">
        <f t="shared" si="1"/>
        <v>2.8913929999999999</v>
      </c>
      <c r="E81" s="379">
        <f t="shared" si="2"/>
        <v>4.4975570000000005</v>
      </c>
      <c r="G81" s="43"/>
      <c r="H81" s="17"/>
    </row>
    <row r="82" spans="1:8" x14ac:dyDescent="0.2">
      <c r="A82" s="1">
        <v>42887</v>
      </c>
      <c r="B82" s="6">
        <v>7.224145</v>
      </c>
      <c r="C82" s="6">
        <v>-3.1508319999999999</v>
      </c>
      <c r="D82" s="6">
        <f t="shared" si="1"/>
        <v>3.1508319999999999</v>
      </c>
      <c r="E82" s="379">
        <f t="shared" si="2"/>
        <v>4.0733130000000006</v>
      </c>
      <c r="G82" s="43"/>
      <c r="H82" s="17"/>
    </row>
    <row r="83" spans="1:8" x14ac:dyDescent="0.2">
      <c r="A83" s="1">
        <v>42917</v>
      </c>
      <c r="B83" s="6">
        <v>6.9589410000000003</v>
      </c>
      <c r="C83" s="6">
        <v>-3.2961429999999998</v>
      </c>
      <c r="D83" s="6">
        <f t="shared" si="1"/>
        <v>3.2961429999999998</v>
      </c>
      <c r="E83" s="379">
        <f t="shared" si="2"/>
        <v>3.6627980000000004</v>
      </c>
      <c r="G83" s="43"/>
      <c r="H83" s="17"/>
    </row>
    <row r="84" spans="1:8" x14ac:dyDescent="0.2">
      <c r="A84" s="1">
        <v>42948</v>
      </c>
      <c r="B84" s="6">
        <v>7.1055869999999999</v>
      </c>
      <c r="C84" s="6">
        <v>-2.6586500000000002</v>
      </c>
      <c r="D84" s="6">
        <f t="shared" si="1"/>
        <v>2.6586500000000002</v>
      </c>
      <c r="E84" s="379">
        <f t="shared" si="2"/>
        <v>4.4469370000000001</v>
      </c>
      <c r="G84" s="43"/>
      <c r="H84" s="17"/>
    </row>
    <row r="85" spans="1:8" x14ac:dyDescent="0.2">
      <c r="A85" s="1">
        <v>42979</v>
      </c>
      <c r="B85" s="6">
        <v>5.860284</v>
      </c>
      <c r="C85" s="6">
        <v>-2.3966509999999999</v>
      </c>
      <c r="D85" s="6">
        <f t="shared" si="1"/>
        <v>2.3966509999999999</v>
      </c>
      <c r="E85" s="379">
        <f t="shared" si="2"/>
        <v>3.4636330000000002</v>
      </c>
      <c r="G85" s="43"/>
      <c r="H85" s="17"/>
    </row>
    <row r="86" spans="1:8" x14ac:dyDescent="0.2">
      <c r="A86" s="1">
        <v>43009</v>
      </c>
      <c r="B86" s="6">
        <v>5.9607109999999999</v>
      </c>
      <c r="C86" s="6">
        <v>-3.3061910000000001</v>
      </c>
      <c r="D86" s="6">
        <f t="shared" si="1"/>
        <v>3.3061910000000001</v>
      </c>
      <c r="E86" s="379">
        <f t="shared" si="2"/>
        <v>2.6545199999999998</v>
      </c>
      <c r="G86" s="43"/>
      <c r="H86" s="17"/>
    </row>
    <row r="87" spans="1:8" x14ac:dyDescent="0.2">
      <c r="A87" s="1">
        <v>43040</v>
      </c>
      <c r="B87" s="6">
        <v>6.1302180000000002</v>
      </c>
      <c r="C87" s="6">
        <v>-3.3980320000000002</v>
      </c>
      <c r="D87" s="6">
        <f t="shared" si="1"/>
        <v>3.3980320000000002</v>
      </c>
      <c r="E87" s="379">
        <f t="shared" si="2"/>
        <v>2.732186</v>
      </c>
      <c r="G87" s="43"/>
      <c r="H87" s="17"/>
    </row>
    <row r="88" spans="1:8" x14ac:dyDescent="0.2">
      <c r="A88" s="1">
        <v>43070</v>
      </c>
      <c r="B88" s="6">
        <v>6.2600389999999999</v>
      </c>
      <c r="C88" s="6">
        <v>-3.4608680000000001</v>
      </c>
      <c r="D88" s="6">
        <f t="shared" si="1"/>
        <v>3.4608680000000001</v>
      </c>
      <c r="E88" s="379">
        <f t="shared" si="2"/>
        <v>2.7991709999999999</v>
      </c>
      <c r="G88" s="43"/>
      <c r="H88" s="17"/>
    </row>
    <row r="89" spans="1:8" x14ac:dyDescent="0.2">
      <c r="A89" s="1">
        <v>43101</v>
      </c>
      <c r="B89" s="6">
        <v>6.6558380000000001</v>
      </c>
      <c r="C89" s="6">
        <v>-2.836776</v>
      </c>
      <c r="D89" s="6">
        <f t="shared" si="1"/>
        <v>2.836776</v>
      </c>
      <c r="E89" s="379">
        <f t="shared" si="2"/>
        <v>3.8190620000000002</v>
      </c>
      <c r="G89" s="43"/>
      <c r="H89" s="17"/>
    </row>
    <row r="90" spans="1:8" x14ac:dyDescent="0.2">
      <c r="A90" s="1">
        <v>43132</v>
      </c>
      <c r="B90" s="6">
        <v>5.7626109999999997</v>
      </c>
      <c r="C90" s="6">
        <v>-3.0839750000000001</v>
      </c>
      <c r="D90" s="6">
        <f t="shared" si="1"/>
        <v>3.0839750000000001</v>
      </c>
      <c r="E90" s="379">
        <f t="shared" si="2"/>
        <v>2.6786359999999996</v>
      </c>
      <c r="G90" s="43"/>
      <c r="H90" s="17"/>
    </row>
    <row r="91" spans="1:8" x14ac:dyDescent="0.2">
      <c r="A91" s="1">
        <v>43160</v>
      </c>
      <c r="B91" s="6">
        <v>5.650512</v>
      </c>
      <c r="C91" s="6">
        <v>-3.1652140000000002</v>
      </c>
      <c r="D91" s="6">
        <f t="shared" si="1"/>
        <v>3.1652140000000002</v>
      </c>
      <c r="E91" s="379">
        <f t="shared" si="2"/>
        <v>2.4852979999999998</v>
      </c>
      <c r="G91" s="43"/>
      <c r="H91" s="17"/>
    </row>
    <row r="92" spans="1:8" x14ac:dyDescent="0.2">
      <c r="A92" s="1">
        <v>43191</v>
      </c>
      <c r="B92" s="6">
        <v>6.3342210000000003</v>
      </c>
      <c r="C92" s="6">
        <v>-3.7562679999999999</v>
      </c>
      <c r="D92" s="6">
        <f t="shared" si="1"/>
        <v>3.7562679999999999</v>
      </c>
      <c r="E92" s="379">
        <f t="shared" si="2"/>
        <v>2.5779530000000004</v>
      </c>
      <c r="G92" s="43"/>
      <c r="H92" s="17"/>
    </row>
    <row r="93" spans="1:8" x14ac:dyDescent="0.2">
      <c r="A93" s="1">
        <v>43221</v>
      </c>
      <c r="B93" s="6">
        <v>5.7670110000000001</v>
      </c>
      <c r="C93" s="6">
        <v>-3.2573479999999999</v>
      </c>
      <c r="D93" s="6">
        <f t="shared" si="1"/>
        <v>3.2573479999999999</v>
      </c>
      <c r="E93" s="379">
        <f t="shared" ref="E93:E124" si="3">+C93+B93</f>
        <v>2.5096630000000002</v>
      </c>
      <c r="G93" s="43"/>
      <c r="H93" s="17"/>
    </row>
    <row r="94" spans="1:8" x14ac:dyDescent="0.2">
      <c r="A94" s="1">
        <v>43252</v>
      </c>
      <c r="B94" s="6">
        <v>6.2085739999999996</v>
      </c>
      <c r="C94" s="6">
        <v>-3.3062520000000002</v>
      </c>
      <c r="D94" s="6">
        <f t="shared" ref="D94:D124" si="4">+C94*-1</f>
        <v>3.3062520000000002</v>
      </c>
      <c r="E94" s="379">
        <f t="shared" si="3"/>
        <v>2.9023219999999994</v>
      </c>
      <c r="G94" s="43"/>
      <c r="H94" s="17"/>
    </row>
    <row r="95" spans="1:8" x14ac:dyDescent="0.2">
      <c r="A95" s="1">
        <v>43282</v>
      </c>
      <c r="B95" s="6">
        <v>5.6292080000000002</v>
      </c>
      <c r="C95" s="6">
        <v>-3.3985970000000001</v>
      </c>
      <c r="D95" s="6">
        <f t="shared" si="4"/>
        <v>3.3985970000000001</v>
      </c>
      <c r="E95" s="379">
        <f t="shared" si="3"/>
        <v>2.2306110000000001</v>
      </c>
      <c r="G95" s="43"/>
      <c r="H95" s="17"/>
    </row>
    <row r="96" spans="1:8" x14ac:dyDescent="0.2">
      <c r="A96" s="1">
        <v>43313</v>
      </c>
      <c r="B96" s="6">
        <v>6.1302110000000001</v>
      </c>
      <c r="C96" s="6">
        <v>-2.860268</v>
      </c>
      <c r="D96" s="6">
        <f t="shared" si="4"/>
        <v>2.860268</v>
      </c>
      <c r="E96" s="379">
        <f t="shared" si="3"/>
        <v>3.269943</v>
      </c>
      <c r="G96" s="43"/>
      <c r="H96" s="17"/>
    </row>
    <row r="97" spans="1:8" x14ac:dyDescent="0.2">
      <c r="A97" s="1">
        <v>43344</v>
      </c>
      <c r="B97" s="6">
        <v>5.578074</v>
      </c>
      <c r="C97" s="6">
        <v>-3.104088</v>
      </c>
      <c r="D97" s="6">
        <f t="shared" si="4"/>
        <v>3.104088</v>
      </c>
      <c r="E97" s="379">
        <f t="shared" si="3"/>
        <v>2.473986</v>
      </c>
      <c r="G97" s="43"/>
      <c r="H97" s="17"/>
    </row>
    <row r="98" spans="1:8" x14ac:dyDescent="0.2">
      <c r="A98" s="1">
        <v>43374</v>
      </c>
      <c r="B98" s="6">
        <v>5.097556</v>
      </c>
      <c r="C98" s="6">
        <v>-3.6407959999999999</v>
      </c>
      <c r="D98" s="6">
        <f t="shared" si="4"/>
        <v>3.6407959999999999</v>
      </c>
      <c r="E98" s="379">
        <f t="shared" si="3"/>
        <v>1.4567600000000001</v>
      </c>
      <c r="G98" s="43"/>
      <c r="H98" s="17"/>
    </row>
    <row r="99" spans="1:8" x14ac:dyDescent="0.2">
      <c r="A99" s="1">
        <v>43405</v>
      </c>
      <c r="B99" s="6">
        <v>5.1412800000000001</v>
      </c>
      <c r="C99" s="6">
        <v>-4.1498689999999998</v>
      </c>
      <c r="D99" s="6">
        <f t="shared" si="4"/>
        <v>4.1498689999999998</v>
      </c>
      <c r="E99" s="379">
        <f t="shared" si="3"/>
        <v>0.99141100000000026</v>
      </c>
      <c r="G99" s="43"/>
      <c r="H99" s="17"/>
    </row>
    <row r="100" spans="1:8" x14ac:dyDescent="0.2">
      <c r="A100" s="1">
        <v>43435</v>
      </c>
      <c r="B100" s="6">
        <v>4.7062280000000003</v>
      </c>
      <c r="C100" s="6">
        <v>-3.9866389999999998</v>
      </c>
      <c r="D100" s="6">
        <f t="shared" si="4"/>
        <v>3.9866389999999998</v>
      </c>
      <c r="E100" s="379">
        <f t="shared" si="3"/>
        <v>0.71958900000000048</v>
      </c>
      <c r="G100" s="43"/>
      <c r="H100" s="17"/>
    </row>
    <row r="101" spans="1:8" x14ac:dyDescent="0.2">
      <c r="A101" s="1">
        <v>43466</v>
      </c>
      <c r="B101" s="6">
        <v>4.9450370000000001</v>
      </c>
      <c r="C101" s="6">
        <v>-3.3561230000000002</v>
      </c>
      <c r="D101" s="6">
        <f t="shared" si="4"/>
        <v>3.3561230000000002</v>
      </c>
      <c r="E101" s="379">
        <f t="shared" si="3"/>
        <v>1.5889139999999999</v>
      </c>
      <c r="G101" s="43"/>
      <c r="H101" s="17"/>
    </row>
    <row r="102" spans="1:8" x14ac:dyDescent="0.2">
      <c r="A102" s="1">
        <v>43497</v>
      </c>
      <c r="B102" s="6">
        <v>3.6614939999999998</v>
      </c>
      <c r="C102" s="6">
        <v>-3.4859640000000001</v>
      </c>
      <c r="D102" s="6">
        <f t="shared" si="4"/>
        <v>3.4859640000000001</v>
      </c>
      <c r="E102" s="379">
        <f t="shared" si="3"/>
        <v>0.17552999999999974</v>
      </c>
      <c r="G102" s="43"/>
      <c r="H102" s="17"/>
    </row>
    <row r="103" spans="1:8" x14ac:dyDescent="0.2">
      <c r="A103" s="1">
        <v>43525</v>
      </c>
      <c r="B103" s="6">
        <v>4.0756569999999996</v>
      </c>
      <c r="C103" s="6">
        <v>-3.234019</v>
      </c>
      <c r="D103" s="6">
        <f t="shared" si="4"/>
        <v>3.234019</v>
      </c>
      <c r="E103" s="379">
        <f t="shared" si="3"/>
        <v>0.84163799999999966</v>
      </c>
      <c r="G103" s="43"/>
      <c r="H103" s="17"/>
    </row>
    <row r="104" spans="1:8" x14ac:dyDescent="0.2">
      <c r="A104" s="1">
        <v>43556</v>
      </c>
      <c r="B104" s="6">
        <v>4.1821799999999998</v>
      </c>
      <c r="C104" s="6">
        <v>-3.1648320000000001</v>
      </c>
      <c r="D104" s="6">
        <f t="shared" si="4"/>
        <v>3.1648320000000001</v>
      </c>
      <c r="E104" s="379">
        <f t="shared" si="3"/>
        <v>1.0173479999999997</v>
      </c>
      <c r="G104" s="43"/>
      <c r="H104" s="17"/>
    </row>
    <row r="105" spans="1:8" x14ac:dyDescent="0.2">
      <c r="A105" s="1">
        <v>43586</v>
      </c>
      <c r="B105" s="6">
        <v>4.2578009999999997</v>
      </c>
      <c r="C105" s="6">
        <v>-2.6750919999999998</v>
      </c>
      <c r="D105" s="6">
        <f t="shared" si="4"/>
        <v>2.6750919999999998</v>
      </c>
      <c r="E105" s="379">
        <f t="shared" si="3"/>
        <v>1.5827089999999999</v>
      </c>
      <c r="G105" s="43"/>
      <c r="H105" s="17"/>
    </row>
    <row r="106" spans="1:8" x14ac:dyDescent="0.2">
      <c r="A106" s="1">
        <v>43617</v>
      </c>
      <c r="B106" s="6">
        <v>3.9819089999999999</v>
      </c>
      <c r="C106" s="6">
        <v>-3.475692</v>
      </c>
      <c r="D106" s="6">
        <f t="shared" si="4"/>
        <v>3.475692</v>
      </c>
      <c r="E106" s="379">
        <f t="shared" si="3"/>
        <v>0.50621699999999992</v>
      </c>
      <c r="G106" s="43"/>
      <c r="H106" s="17"/>
    </row>
    <row r="107" spans="1:8" x14ac:dyDescent="0.2">
      <c r="A107" s="1">
        <v>43647</v>
      </c>
      <c r="B107" s="6">
        <v>4.2411459999999996</v>
      </c>
      <c r="C107" s="6">
        <v>-2.7752750000000002</v>
      </c>
      <c r="D107" s="6">
        <f t="shared" si="4"/>
        <v>2.7752750000000002</v>
      </c>
      <c r="E107" s="379">
        <f t="shared" si="3"/>
        <v>1.4658709999999995</v>
      </c>
      <c r="G107" s="43"/>
      <c r="H107" s="17"/>
    </row>
    <row r="108" spans="1:8" x14ac:dyDescent="0.2">
      <c r="A108" s="1">
        <v>43678</v>
      </c>
      <c r="B108" s="6">
        <v>4.0493225806000002</v>
      </c>
      <c r="C108" s="6">
        <v>-3.7630139737000001</v>
      </c>
      <c r="D108" s="6">
        <f t="shared" si="4"/>
        <v>3.7630139737000001</v>
      </c>
      <c r="E108" s="379">
        <f t="shared" si="3"/>
        <v>0.28630860690000004</v>
      </c>
      <c r="G108" s="43"/>
      <c r="H108" s="17"/>
    </row>
    <row r="109" spans="1:8" x14ac:dyDescent="0.2">
      <c r="A109" s="1">
        <v>43709</v>
      </c>
      <c r="B109" s="6">
        <v>3.6582509333000002</v>
      </c>
      <c r="C109" s="6">
        <v>-3.6156945676999999</v>
      </c>
      <c r="D109" s="6">
        <f t="shared" si="4"/>
        <v>3.6156945676999999</v>
      </c>
      <c r="E109" s="379">
        <f t="shared" si="3"/>
        <v>4.2556365600000312E-2</v>
      </c>
      <c r="G109" s="43"/>
      <c r="H109" s="17"/>
    </row>
    <row r="110" spans="1:8" x14ac:dyDescent="0.2">
      <c r="A110" s="1">
        <v>43739</v>
      </c>
      <c r="B110" s="6">
        <v>4.0298170000000004</v>
      </c>
      <c r="C110" s="6">
        <v>-4.2061520000000003</v>
      </c>
      <c r="D110" s="6">
        <f t="shared" si="4"/>
        <v>4.2061520000000003</v>
      </c>
      <c r="E110" s="379">
        <f t="shared" si="3"/>
        <v>-0.17633499999999991</v>
      </c>
      <c r="G110" s="43"/>
      <c r="H110" s="17"/>
    </row>
    <row r="111" spans="1:8" x14ac:dyDescent="0.2">
      <c r="A111" s="1">
        <v>43770</v>
      </c>
      <c r="B111" s="6">
        <v>4.0019099999999996</v>
      </c>
      <c r="C111" s="6">
        <v>-4.3615820000000003</v>
      </c>
      <c r="D111" s="6">
        <f t="shared" si="4"/>
        <v>4.3615820000000003</v>
      </c>
      <c r="E111" s="379">
        <f t="shared" si="3"/>
        <v>-0.35967200000000066</v>
      </c>
      <c r="G111" s="43"/>
      <c r="H111" s="17"/>
    </row>
    <row r="112" spans="1:8" x14ac:dyDescent="0.2">
      <c r="A112" s="1">
        <v>43800</v>
      </c>
      <c r="B112" s="6">
        <v>4.2378369999999999</v>
      </c>
      <c r="C112" s="6">
        <v>-4.8846069999999999</v>
      </c>
      <c r="D112" s="6">
        <f t="shared" si="4"/>
        <v>4.8846069999999999</v>
      </c>
      <c r="E112" s="379">
        <f t="shared" si="3"/>
        <v>-0.64677000000000007</v>
      </c>
      <c r="G112" s="43"/>
      <c r="H112" s="17"/>
    </row>
    <row r="113" spans="1:8" x14ac:dyDescent="0.2">
      <c r="A113" s="1">
        <v>43831</v>
      </c>
      <c r="B113" s="6">
        <v>4.1727290000000004</v>
      </c>
      <c r="C113" s="6">
        <v>-4.7329590000000001</v>
      </c>
      <c r="D113" s="6">
        <f t="shared" si="4"/>
        <v>4.7329590000000001</v>
      </c>
      <c r="E113" s="379">
        <f t="shared" si="3"/>
        <v>-0.56022999999999978</v>
      </c>
      <c r="G113" s="43"/>
      <c r="H113" s="17"/>
    </row>
    <row r="114" spans="1:8" x14ac:dyDescent="0.2">
      <c r="A114" s="1">
        <v>43862</v>
      </c>
      <c r="B114" s="6">
        <v>3.9192680000000002</v>
      </c>
      <c r="C114" s="6">
        <v>-4.7350519999999996</v>
      </c>
      <c r="D114" s="6">
        <f t="shared" si="4"/>
        <v>4.7350519999999996</v>
      </c>
      <c r="E114" s="379">
        <f t="shared" si="3"/>
        <v>-0.8157839999999994</v>
      </c>
      <c r="G114" s="43"/>
      <c r="H114" s="17"/>
    </row>
    <row r="115" spans="1:8" x14ac:dyDescent="0.2">
      <c r="A115" s="1">
        <v>43891</v>
      </c>
      <c r="B115" s="6">
        <v>4.373297</v>
      </c>
      <c r="C115" s="6">
        <v>-4.9439330000000004</v>
      </c>
      <c r="D115" s="6">
        <f t="shared" si="4"/>
        <v>4.9439330000000004</v>
      </c>
      <c r="E115" s="379">
        <f t="shared" si="3"/>
        <v>-0.57063600000000037</v>
      </c>
      <c r="G115" s="43"/>
      <c r="H115" s="17"/>
    </row>
    <row r="116" spans="1:8" x14ac:dyDescent="0.2">
      <c r="A116" s="1">
        <v>43922</v>
      </c>
      <c r="B116" s="6">
        <v>4.6106740000000004</v>
      </c>
      <c r="C116" s="6">
        <v>-5.0957319999999999</v>
      </c>
      <c r="D116" s="6">
        <f t="shared" si="4"/>
        <v>5.0957319999999999</v>
      </c>
      <c r="E116" s="379">
        <f t="shared" si="3"/>
        <v>-0.48505799999999955</v>
      </c>
      <c r="G116" s="43"/>
      <c r="H116" s="17"/>
    </row>
    <row r="117" spans="1:8" x14ac:dyDescent="0.2">
      <c r="A117" s="1">
        <v>43952</v>
      </c>
      <c r="B117" s="6">
        <v>4.7257009999999999</v>
      </c>
      <c r="C117" s="6">
        <v>-4.9370820000000002</v>
      </c>
      <c r="D117" s="6">
        <f t="shared" si="4"/>
        <v>4.9370820000000002</v>
      </c>
      <c r="E117" s="379">
        <f t="shared" si="3"/>
        <v>-0.21138100000000026</v>
      </c>
      <c r="G117" s="43"/>
      <c r="H117" s="17"/>
    </row>
    <row r="118" spans="1:8" x14ac:dyDescent="0.2">
      <c r="A118" s="1">
        <v>43983</v>
      </c>
      <c r="B118" s="6">
        <v>4.2816869999999998</v>
      </c>
      <c r="C118" s="6">
        <v>-4.5626059999999997</v>
      </c>
      <c r="D118" s="6">
        <f t="shared" si="4"/>
        <v>4.5626059999999997</v>
      </c>
      <c r="E118" s="379">
        <f t="shared" si="3"/>
        <v>-0.28091899999999992</v>
      </c>
      <c r="G118" s="43"/>
      <c r="H118" s="17"/>
    </row>
    <row r="119" spans="1:8" x14ac:dyDescent="0.2">
      <c r="A119" s="1">
        <v>44013</v>
      </c>
      <c r="B119" s="6">
        <v>4.326657</v>
      </c>
      <c r="C119" s="6">
        <v>-4.6621119999999996</v>
      </c>
      <c r="D119" s="6">
        <f t="shared" si="4"/>
        <v>4.6621119999999996</v>
      </c>
      <c r="E119" s="379">
        <f t="shared" si="3"/>
        <v>-0.33545499999999961</v>
      </c>
      <c r="G119" s="43"/>
      <c r="H119" s="17"/>
    </row>
    <row r="120" spans="1:8" x14ac:dyDescent="0.2">
      <c r="A120" s="1">
        <v>44044</v>
      </c>
      <c r="B120" s="6">
        <v>4.5213260000000002</v>
      </c>
      <c r="C120" s="6">
        <v>-4.5764940000000003</v>
      </c>
      <c r="D120" s="6">
        <f t="shared" si="4"/>
        <v>4.5764940000000003</v>
      </c>
      <c r="E120" s="379">
        <f t="shared" si="3"/>
        <v>-5.5168000000000106E-2</v>
      </c>
      <c r="G120" s="43"/>
      <c r="H120" s="17"/>
    </row>
    <row r="121" spans="1:8" x14ac:dyDescent="0.2">
      <c r="A121" s="1">
        <v>44075</v>
      </c>
      <c r="B121" s="6">
        <v>4.1511269999999998</v>
      </c>
      <c r="C121" s="6">
        <v>-4.9174850000000001</v>
      </c>
      <c r="D121" s="6">
        <f t="shared" si="4"/>
        <v>4.9174850000000001</v>
      </c>
      <c r="E121" s="379">
        <f t="shared" si="3"/>
        <v>-0.76635800000000032</v>
      </c>
      <c r="G121" s="43"/>
      <c r="H121" s="17"/>
    </row>
    <row r="122" spans="1:8" x14ac:dyDescent="0.2">
      <c r="A122" s="1">
        <v>44105</v>
      </c>
      <c r="B122" s="6">
        <v>4.2397159999999996</v>
      </c>
      <c r="C122" s="6">
        <v>-4.9605129999999997</v>
      </c>
      <c r="D122" s="6">
        <f t="shared" si="4"/>
        <v>4.9605129999999997</v>
      </c>
      <c r="E122" s="379">
        <f t="shared" si="3"/>
        <v>-0.72079700000000013</v>
      </c>
      <c r="G122" s="43"/>
      <c r="H122" s="17"/>
    </row>
    <row r="123" spans="1:8" x14ac:dyDescent="0.2">
      <c r="A123" s="1">
        <v>44136</v>
      </c>
      <c r="B123" s="6">
        <v>3.8568229999999999</v>
      </c>
      <c r="C123" s="6">
        <v>-4.9301820000000003</v>
      </c>
      <c r="D123" s="6">
        <f t="shared" si="4"/>
        <v>4.9301820000000003</v>
      </c>
      <c r="E123" s="379">
        <f t="shared" si="3"/>
        <v>-1.0733590000000004</v>
      </c>
      <c r="G123" s="43"/>
      <c r="H123" s="17"/>
    </row>
    <row r="124" spans="1:8" x14ac:dyDescent="0.2">
      <c r="A124" s="1">
        <v>44166</v>
      </c>
      <c r="B124" s="6">
        <v>3.8491469999999999</v>
      </c>
      <c r="C124" s="6">
        <v>-5.3760490000000001</v>
      </c>
      <c r="D124" s="6">
        <f t="shared" si="4"/>
        <v>5.3760490000000001</v>
      </c>
      <c r="E124" s="379">
        <f t="shared" si="3"/>
        <v>-1.5269020000000002</v>
      </c>
      <c r="G124" s="43"/>
      <c r="H124" s="17"/>
    </row>
    <row r="125" spans="1:8" x14ac:dyDescent="0.2">
      <c r="A125" s="1"/>
      <c r="B125" s="6"/>
      <c r="C125" s="6"/>
      <c r="D125" s="379"/>
      <c r="G125" s="43"/>
      <c r="H125" s="17"/>
    </row>
    <row r="126" spans="1:8" x14ac:dyDescent="0.2">
      <c r="A126" s="367" t="s">
        <v>552</v>
      </c>
    </row>
    <row r="127" spans="1:8" x14ac:dyDescent="0.2">
      <c r="A127" s="32" t="str">
        <f>"Note: Liquids fuels include: gasoline, distillate fuels, hydrocarbon gas liquids, jet fuel, residual fuel oil, unfinished oils, other hydrocarbons/oxygenates, and other oils."</f>
        <v>Note: Liquids fuels include: gasoline, distillate fuels, hydrocarbon gas liquids, jet fuel, residual fuel oil, unfinished oils, other hydrocarbons/oxygenates, and other oils.</v>
      </c>
    </row>
    <row r="129" spans="1:2" x14ac:dyDescent="0.2">
      <c r="A129" s="4"/>
      <c r="B129" s="5" t="s">
        <v>360</v>
      </c>
    </row>
    <row r="130" spans="1:2" x14ac:dyDescent="0.2">
      <c r="A130" s="17">
        <v>81</v>
      </c>
      <c r="B130">
        <v>0</v>
      </c>
    </row>
    <row r="131" spans="1:2" x14ac:dyDescent="0.2">
      <c r="A131" s="17">
        <v>81</v>
      </c>
      <c r="B131">
        <v>1</v>
      </c>
    </row>
  </sheetData>
  <hyperlinks>
    <hyperlink ref="A3" location="Contents!A1" display="Return to Contents"/>
  </hyperlinks>
  <pageMargins left="0.75" right="0.75" top="1" bottom="1" header="0.5" footer="0.5"/>
  <pageSetup scale="65" fitToHeight="2" orientation="landscape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C131"/>
  <sheetViews>
    <sheetView workbookViewId="0"/>
  </sheetViews>
  <sheetFormatPr defaultRowHeight="15" x14ac:dyDescent="0.25"/>
  <cols>
    <col min="1" max="2" width="9.140625" style="131"/>
    <col min="3" max="3" width="9.5703125" style="131" customWidth="1"/>
    <col min="4" max="14" width="9.140625" style="131"/>
    <col min="15" max="16" width="9.140625" style="133"/>
    <col min="17" max="17" width="9.140625" style="131"/>
    <col min="18" max="18" width="26.28515625" style="131" customWidth="1"/>
    <col min="19" max="27" width="9.140625" style="131"/>
    <col min="28" max="29" width="9.140625" style="133"/>
    <col min="30" max="16384" width="9.140625" style="131"/>
  </cols>
  <sheetData>
    <row r="1" spans="1:19" x14ac:dyDescent="0.25">
      <c r="N1" s="148"/>
      <c r="O1" s="192"/>
    </row>
    <row r="2" spans="1:19" ht="15.75" x14ac:dyDescent="0.25">
      <c r="A2" s="44" t="s">
        <v>550</v>
      </c>
    </row>
    <row r="3" spans="1:19" x14ac:dyDescent="0.25">
      <c r="A3" s="22" t="s">
        <v>16</v>
      </c>
      <c r="B3" s="393"/>
      <c r="C3" s="393"/>
      <c r="D3" s="393"/>
      <c r="E3" s="393"/>
      <c r="F3" s="393"/>
      <c r="G3" s="393"/>
      <c r="H3" s="393"/>
      <c r="I3" s="393"/>
      <c r="J3" s="393"/>
      <c r="K3" s="393"/>
      <c r="L3" s="393"/>
      <c r="R3" s="137"/>
    </row>
    <row r="4" spans="1:19" x14ac:dyDescent="0.25">
      <c r="B4" s="144"/>
      <c r="C4" s="144"/>
      <c r="D4" s="144"/>
      <c r="E4" s="144"/>
      <c r="F4" s="144"/>
      <c r="G4" s="144"/>
      <c r="H4" s="144"/>
      <c r="I4" s="144"/>
      <c r="J4" s="144"/>
      <c r="K4" s="144"/>
      <c r="L4" s="144"/>
      <c r="R4" s="137"/>
    </row>
    <row r="5" spans="1:19" x14ac:dyDescent="0.25"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R5" s="180" t="s">
        <v>361</v>
      </c>
      <c r="S5" s="181"/>
    </row>
    <row r="6" spans="1:19" x14ac:dyDescent="0.25">
      <c r="B6" s="144"/>
      <c r="C6" s="144"/>
      <c r="D6" s="144"/>
      <c r="E6" s="144"/>
      <c r="F6" s="144"/>
      <c r="G6" s="144"/>
      <c r="H6" s="144"/>
      <c r="I6" s="144"/>
      <c r="J6" s="144"/>
      <c r="K6" s="144"/>
      <c r="L6" s="144"/>
      <c r="R6" s="232" t="s">
        <v>252</v>
      </c>
      <c r="S6" s="234" t="s">
        <v>245</v>
      </c>
    </row>
    <row r="7" spans="1:19" x14ac:dyDescent="0.25">
      <c r="B7" s="144"/>
      <c r="C7" s="144"/>
      <c r="D7" s="144"/>
      <c r="E7" s="144"/>
      <c r="F7" s="144"/>
      <c r="G7" s="144"/>
      <c r="H7" s="144"/>
      <c r="I7" s="144"/>
      <c r="J7" s="144"/>
      <c r="K7" s="144"/>
      <c r="L7" s="144"/>
      <c r="R7" s="233" t="s">
        <v>249</v>
      </c>
      <c r="S7" s="235" t="s">
        <v>246</v>
      </c>
    </row>
    <row r="8" spans="1:19" x14ac:dyDescent="0.25"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R8" s="233" t="s">
        <v>250</v>
      </c>
      <c r="S8" s="299" t="s">
        <v>247</v>
      </c>
    </row>
    <row r="9" spans="1:19" x14ac:dyDescent="0.25">
      <c r="B9" s="144"/>
      <c r="C9" s="144"/>
      <c r="D9" s="144"/>
      <c r="E9" s="144"/>
      <c r="F9" s="144"/>
      <c r="G9" s="144"/>
      <c r="H9" s="144"/>
      <c r="I9" s="144"/>
      <c r="J9" s="144"/>
      <c r="K9" s="144"/>
      <c r="L9" s="144"/>
      <c r="R9" s="233" t="s">
        <v>251</v>
      </c>
      <c r="S9" s="299" t="s">
        <v>248</v>
      </c>
    </row>
    <row r="10" spans="1:19" x14ac:dyDescent="0.25">
      <c r="B10" s="144"/>
      <c r="C10" s="144"/>
      <c r="D10" s="144"/>
      <c r="E10" s="144"/>
      <c r="F10" s="144"/>
      <c r="G10" s="144"/>
      <c r="H10" s="144"/>
      <c r="I10" s="144"/>
      <c r="J10" s="144"/>
      <c r="K10" s="144"/>
      <c r="L10" s="144"/>
      <c r="R10" s="343" t="s">
        <v>444</v>
      </c>
      <c r="S10" s="344" t="s">
        <v>241</v>
      </c>
    </row>
    <row r="11" spans="1:19" x14ac:dyDescent="0.25">
      <c r="B11" s="144"/>
      <c r="C11" s="144"/>
      <c r="D11" s="144"/>
      <c r="E11" s="144"/>
      <c r="F11" s="144"/>
      <c r="G11" s="144"/>
      <c r="H11" s="144"/>
      <c r="I11" s="144"/>
      <c r="J11" s="144"/>
      <c r="K11" s="144"/>
      <c r="L11" s="144"/>
    </row>
    <row r="12" spans="1:19" x14ac:dyDescent="0.25">
      <c r="B12" s="144"/>
      <c r="C12" s="144"/>
      <c r="D12" s="144"/>
      <c r="E12" s="144"/>
      <c r="F12" s="144"/>
      <c r="G12" s="144"/>
      <c r="H12" s="144"/>
      <c r="I12" s="144"/>
      <c r="J12" s="144"/>
      <c r="K12" s="144"/>
      <c r="L12" s="144"/>
    </row>
    <row r="13" spans="1:19" x14ac:dyDescent="0.25">
      <c r="B13" s="144"/>
      <c r="C13" s="144"/>
      <c r="D13" s="144"/>
      <c r="E13" s="144"/>
      <c r="F13" s="144"/>
      <c r="G13" s="144"/>
      <c r="H13" s="144"/>
      <c r="I13" s="144"/>
      <c r="J13" s="144"/>
      <c r="K13" s="144"/>
      <c r="L13" s="144"/>
    </row>
    <row r="14" spans="1:19" x14ac:dyDescent="0.25">
      <c r="B14" s="144"/>
      <c r="C14" s="144"/>
      <c r="D14" s="144"/>
      <c r="E14" s="144"/>
      <c r="F14" s="144"/>
      <c r="G14" s="144"/>
      <c r="H14" s="144"/>
      <c r="I14" s="144"/>
      <c r="J14" s="144"/>
      <c r="K14" s="144"/>
      <c r="L14" s="144"/>
    </row>
    <row r="15" spans="1:19" x14ac:dyDescent="0.25"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44"/>
    </row>
    <row r="16" spans="1:19" x14ac:dyDescent="0.25">
      <c r="B16" s="144"/>
      <c r="C16" s="144"/>
      <c r="D16" s="144"/>
      <c r="E16" s="144"/>
      <c r="F16" s="144"/>
      <c r="G16" s="144"/>
      <c r="H16" s="144"/>
      <c r="I16" s="144"/>
      <c r="J16" s="144"/>
      <c r="K16" s="144"/>
      <c r="L16" s="144"/>
    </row>
    <row r="17" spans="2:13" x14ac:dyDescent="0.25">
      <c r="B17" s="144"/>
      <c r="C17" s="144"/>
      <c r="D17" s="144"/>
      <c r="E17" s="144"/>
      <c r="F17" s="144"/>
      <c r="G17" s="144"/>
      <c r="H17" s="144"/>
      <c r="I17" s="144"/>
      <c r="J17" s="144"/>
      <c r="K17" s="144"/>
      <c r="L17" s="144"/>
    </row>
    <row r="18" spans="2:13" x14ac:dyDescent="0.25">
      <c r="B18" s="144"/>
      <c r="C18" s="144"/>
      <c r="D18" s="144"/>
      <c r="E18" s="144"/>
      <c r="F18" s="144"/>
      <c r="G18" s="144"/>
      <c r="H18" s="144"/>
      <c r="I18" s="144"/>
      <c r="J18" s="144"/>
      <c r="K18" s="144"/>
      <c r="L18" s="144"/>
    </row>
    <row r="19" spans="2:13" x14ac:dyDescent="0.25">
      <c r="B19" s="144"/>
      <c r="C19" s="144"/>
      <c r="D19" s="144"/>
      <c r="E19" s="144"/>
      <c r="F19" s="144"/>
      <c r="G19" s="144"/>
      <c r="H19" s="144"/>
      <c r="I19" s="144"/>
      <c r="J19" s="144"/>
      <c r="K19" s="144"/>
      <c r="L19" s="144"/>
    </row>
    <row r="20" spans="2:13" x14ac:dyDescent="0.25">
      <c r="B20" s="144"/>
      <c r="C20" s="144"/>
      <c r="D20" s="144"/>
      <c r="E20" s="144"/>
      <c r="F20" s="144"/>
      <c r="G20" s="144"/>
      <c r="H20" s="144"/>
      <c r="I20" s="144"/>
      <c r="J20" s="144"/>
      <c r="K20" s="144"/>
      <c r="L20" s="144"/>
    </row>
    <row r="21" spans="2:13" x14ac:dyDescent="0.25">
      <c r="B21" s="144"/>
      <c r="C21" s="144"/>
      <c r="D21" s="144"/>
      <c r="E21" s="144"/>
      <c r="F21" s="144"/>
      <c r="G21" s="144"/>
      <c r="H21" s="144"/>
      <c r="I21" s="144"/>
      <c r="J21" s="144"/>
      <c r="K21" s="144"/>
      <c r="L21" s="144"/>
    </row>
    <row r="24" spans="2:13" x14ac:dyDescent="0.25">
      <c r="B24"/>
      <c r="C24"/>
      <c r="D24" s="574" t="s">
        <v>61</v>
      </c>
      <c r="E24" s="574"/>
      <c r="F24" s="574"/>
      <c r="G24" s="574"/>
      <c r="H24" s="574"/>
      <c r="I24" s="32"/>
      <c r="J24" s="574" t="s">
        <v>94</v>
      </c>
      <c r="K24" s="574"/>
      <c r="L24" s="574"/>
      <c r="M24" s="574"/>
    </row>
    <row r="25" spans="2:13" x14ac:dyDescent="0.25">
      <c r="C25" s="9"/>
      <c r="D25" s="82">
        <v>2016</v>
      </c>
      <c r="E25" s="82">
        <v>2017</v>
      </c>
      <c r="F25" s="82">
        <v>2018</v>
      </c>
      <c r="G25" s="82">
        <v>2019</v>
      </c>
      <c r="H25" s="82">
        <v>2020</v>
      </c>
      <c r="I25" s="35"/>
      <c r="J25" s="82">
        <v>2017</v>
      </c>
      <c r="K25" s="82">
        <v>2018</v>
      </c>
      <c r="L25" s="82">
        <v>2019</v>
      </c>
      <c r="M25" s="82">
        <v>2020</v>
      </c>
    </row>
    <row r="26" spans="2:13" x14ac:dyDescent="0.25">
      <c r="C26" s="142" t="s">
        <v>252</v>
      </c>
      <c r="D26" s="321">
        <v>1.2727268223999999</v>
      </c>
      <c r="E26" s="6">
        <v>1.4260384493</v>
      </c>
      <c r="F26" s="6">
        <v>1.7134438603</v>
      </c>
      <c r="G26" s="6">
        <v>1.9173974620000001</v>
      </c>
      <c r="H26" s="6">
        <v>2.2192967268000001</v>
      </c>
      <c r="I26" s="6"/>
      <c r="J26" s="6">
        <f t="shared" ref="J26:M27" si="0">E26-D26</f>
        <v>0.15331162690000011</v>
      </c>
      <c r="K26" s="6">
        <f t="shared" si="0"/>
        <v>0.28740541099999994</v>
      </c>
      <c r="L26" s="6">
        <f t="shared" si="0"/>
        <v>0.2039536017000001</v>
      </c>
      <c r="M26" s="6">
        <f t="shared" si="0"/>
        <v>0.30189926480000007</v>
      </c>
    </row>
    <row r="27" spans="2:13" x14ac:dyDescent="0.25">
      <c r="C27" s="142" t="s">
        <v>249</v>
      </c>
      <c r="D27" s="6">
        <v>1.1661939098</v>
      </c>
      <c r="E27" s="6">
        <v>1.2359809725999999</v>
      </c>
      <c r="F27" s="6">
        <v>1.4008903588999999</v>
      </c>
      <c r="G27" s="6">
        <v>1.5882131424000001</v>
      </c>
      <c r="H27" s="6">
        <v>1.6950389808999999</v>
      </c>
      <c r="I27" s="6"/>
      <c r="J27" s="6">
        <f t="shared" si="0"/>
        <v>6.978706279999991E-2</v>
      </c>
      <c r="K27" s="6">
        <f t="shared" si="0"/>
        <v>0.16490938629999996</v>
      </c>
      <c r="L27" s="6">
        <f t="shared" si="0"/>
        <v>0.1873227835000002</v>
      </c>
      <c r="M27" s="6">
        <f t="shared" si="0"/>
        <v>0.10682583849999983</v>
      </c>
    </row>
    <row r="28" spans="2:13" x14ac:dyDescent="0.25">
      <c r="C28" s="142" t="s">
        <v>250</v>
      </c>
      <c r="D28" s="6">
        <v>0.63657937158</v>
      </c>
      <c r="E28" s="6">
        <v>0.66760233151000004</v>
      </c>
      <c r="F28" s="6">
        <v>0.75127120000000003</v>
      </c>
      <c r="G28" s="6">
        <v>0.84649274790999995</v>
      </c>
      <c r="H28" s="6">
        <v>0.90011456967000003</v>
      </c>
      <c r="I28" s="6"/>
      <c r="J28" s="6">
        <f t="shared" ref="J28:M29" si="1">E28-D28</f>
        <v>3.1022959930000038E-2</v>
      </c>
      <c r="K28" s="6">
        <f t="shared" si="1"/>
        <v>8.3668868489999992E-2</v>
      </c>
      <c r="L28" s="6">
        <f t="shared" si="1"/>
        <v>9.5221547909999926E-2</v>
      </c>
      <c r="M28" s="6">
        <f t="shared" si="1"/>
        <v>5.3621821760000077E-2</v>
      </c>
    </row>
    <row r="29" spans="2:13" x14ac:dyDescent="0.25">
      <c r="C29" s="143" t="s">
        <v>251</v>
      </c>
      <c r="D29" s="66">
        <v>0.43367212295000002</v>
      </c>
      <c r="E29" s="66">
        <v>0.45312347397000002</v>
      </c>
      <c r="F29" s="66">
        <v>0.50374528767000004</v>
      </c>
      <c r="G29" s="66">
        <v>0.55865550055000002</v>
      </c>
      <c r="H29" s="66">
        <v>0.59234154289999996</v>
      </c>
      <c r="I29" s="66"/>
      <c r="J29" s="66">
        <f t="shared" si="1"/>
        <v>1.9451351020000007E-2</v>
      </c>
      <c r="K29" s="66">
        <f t="shared" si="1"/>
        <v>5.0621813700000018E-2</v>
      </c>
      <c r="L29" s="66">
        <f t="shared" si="1"/>
        <v>5.4910212879999976E-2</v>
      </c>
      <c r="M29" s="66">
        <f t="shared" si="1"/>
        <v>3.3686042349999945E-2</v>
      </c>
    </row>
    <row r="30" spans="2:13" x14ac:dyDescent="0.25">
      <c r="C30" s="126" t="s">
        <v>232</v>
      </c>
      <c r="D30" s="12">
        <f>+SUM(D26:D29)</f>
        <v>3.5091722267299996</v>
      </c>
      <c r="E30" s="12">
        <f t="shared" ref="E30:H30" si="2">+SUM(E26:E29)</f>
        <v>3.78274522738</v>
      </c>
      <c r="F30" s="12">
        <f t="shared" si="2"/>
        <v>4.3693507068699997</v>
      </c>
      <c r="G30" s="12">
        <f t="shared" si="2"/>
        <v>4.9107588528600008</v>
      </c>
      <c r="H30" s="12">
        <f t="shared" si="2"/>
        <v>5.4067918202700005</v>
      </c>
      <c r="I30"/>
      <c r="J30" s="6">
        <f>+SUM(J26:J29)</f>
        <v>0.27357300065000006</v>
      </c>
      <c r="K30" s="6">
        <f t="shared" ref="K30:M30" si="3">+SUM(K26:K29)</f>
        <v>0.58660547948999997</v>
      </c>
      <c r="L30" s="6">
        <f t="shared" si="3"/>
        <v>0.5414081459900002</v>
      </c>
      <c r="M30" s="6">
        <f t="shared" si="3"/>
        <v>0.49603296740999991</v>
      </c>
    </row>
    <row r="31" spans="2:13" x14ac:dyDescent="0.25">
      <c r="C31" s="367" t="s">
        <v>552</v>
      </c>
      <c r="D31"/>
      <c r="E31" s="10"/>
      <c r="F31"/>
      <c r="G31"/>
      <c r="H31"/>
      <c r="I31"/>
      <c r="J31" s="10"/>
      <c r="K31" s="27"/>
      <c r="L31" s="27"/>
      <c r="M31" s="27"/>
    </row>
    <row r="35" spans="2:8" x14ac:dyDescent="0.25">
      <c r="B35" s="147"/>
      <c r="C35" s="147"/>
      <c r="D35" s="147" t="s">
        <v>263</v>
      </c>
      <c r="E35" s="147" t="s">
        <v>239</v>
      </c>
      <c r="F35" s="468" t="s">
        <v>238</v>
      </c>
      <c r="G35" s="468" t="s">
        <v>480</v>
      </c>
    </row>
    <row r="36" spans="2:8" x14ac:dyDescent="0.25">
      <c r="B36" s="147">
        <f t="shared" ref="B36:B83" si="4">YEAR(C36)</f>
        <v>2017</v>
      </c>
      <c r="C36" s="444">
        <v>42736</v>
      </c>
      <c r="D36" s="483">
        <v>3.395032</v>
      </c>
      <c r="E36" s="136" t="e">
        <v>#N/A</v>
      </c>
      <c r="F36" s="482"/>
      <c r="G36" s="482">
        <v>3.395032</v>
      </c>
      <c r="H36" s="138"/>
    </row>
    <row r="37" spans="2:8" x14ac:dyDescent="0.25">
      <c r="B37" s="147">
        <f t="shared" si="4"/>
        <v>2017</v>
      </c>
      <c r="C37" s="444">
        <v>42767</v>
      </c>
      <c r="D37" s="483">
        <v>3.6327859999999998</v>
      </c>
      <c r="E37" s="136" t="e">
        <v>#N/A</v>
      </c>
      <c r="F37" s="482">
        <f t="shared" ref="F37:F46" si="5">AVERAGEIF($B$36:$B$97,B37,$G$36:$G$97)</f>
        <v>3.7820607499999999</v>
      </c>
      <c r="G37" s="482">
        <v>3.6327859999999998</v>
      </c>
      <c r="H37" s="138"/>
    </row>
    <row r="38" spans="2:8" x14ac:dyDescent="0.25">
      <c r="B38" s="147">
        <f t="shared" si="4"/>
        <v>2017</v>
      </c>
      <c r="C38" s="444">
        <v>42795</v>
      </c>
      <c r="D38" s="483">
        <v>3.6852580000000001</v>
      </c>
      <c r="E38" s="136" t="e">
        <v>#N/A</v>
      </c>
      <c r="F38" s="482">
        <f t="shared" si="5"/>
        <v>3.7820607499999999</v>
      </c>
      <c r="G38" s="482">
        <v>3.6852580000000001</v>
      </c>
      <c r="H38" s="138"/>
    </row>
    <row r="39" spans="2:8" x14ac:dyDescent="0.25">
      <c r="B39" s="147">
        <f t="shared" si="4"/>
        <v>2017</v>
      </c>
      <c r="C39" s="444">
        <v>42826</v>
      </c>
      <c r="D39" s="483">
        <v>3.6822330000000001</v>
      </c>
      <c r="E39" s="136" t="e">
        <v>#N/A</v>
      </c>
      <c r="F39" s="482">
        <f t="shared" si="5"/>
        <v>3.7820607499999999</v>
      </c>
      <c r="G39" s="482">
        <v>3.6822330000000001</v>
      </c>
      <c r="H39" s="138"/>
    </row>
    <row r="40" spans="2:8" x14ac:dyDescent="0.25">
      <c r="B40" s="147">
        <f t="shared" si="4"/>
        <v>2017</v>
      </c>
      <c r="C40" s="444">
        <v>42856</v>
      </c>
      <c r="D40" s="483">
        <v>3.7710970000000001</v>
      </c>
      <c r="E40" s="136" t="e">
        <v>#N/A</v>
      </c>
      <c r="F40" s="482">
        <f t="shared" si="5"/>
        <v>3.7820607499999999</v>
      </c>
      <c r="G40" s="482">
        <v>3.7710970000000001</v>
      </c>
      <c r="H40" s="138"/>
    </row>
    <row r="41" spans="2:8" x14ac:dyDescent="0.25">
      <c r="B41" s="147">
        <f t="shared" si="4"/>
        <v>2017</v>
      </c>
      <c r="C41" s="444">
        <v>42887</v>
      </c>
      <c r="D41" s="483">
        <v>3.8073000000000001</v>
      </c>
      <c r="E41" s="136" t="e">
        <v>#N/A</v>
      </c>
      <c r="F41" s="482">
        <f t="shared" si="5"/>
        <v>3.7820607499999999</v>
      </c>
      <c r="G41" s="482">
        <v>3.8073000000000001</v>
      </c>
      <c r="H41" s="138"/>
    </row>
    <row r="42" spans="2:8" x14ac:dyDescent="0.25">
      <c r="B42" s="147">
        <f t="shared" si="4"/>
        <v>2017</v>
      </c>
      <c r="C42" s="444">
        <v>42917</v>
      </c>
      <c r="D42" s="483">
        <v>3.8220969999999999</v>
      </c>
      <c r="E42" s="136" t="e">
        <v>#N/A</v>
      </c>
      <c r="F42" s="482">
        <f t="shared" si="5"/>
        <v>3.7820607499999999</v>
      </c>
      <c r="G42" s="482">
        <v>3.8220969999999999</v>
      </c>
      <c r="H42" s="138"/>
    </row>
    <row r="43" spans="2:8" x14ac:dyDescent="0.25">
      <c r="B43" s="147">
        <f t="shared" si="4"/>
        <v>2017</v>
      </c>
      <c r="C43" s="444">
        <v>42948</v>
      </c>
      <c r="D43" s="483">
        <v>3.7635160000000001</v>
      </c>
      <c r="E43" s="136" t="e">
        <v>#N/A</v>
      </c>
      <c r="F43" s="482">
        <f t="shared" si="5"/>
        <v>3.7820607499999999</v>
      </c>
      <c r="G43" s="482">
        <v>3.7635160000000001</v>
      </c>
      <c r="H43" s="138"/>
    </row>
    <row r="44" spans="2:8" x14ac:dyDescent="0.25">
      <c r="B44" s="147">
        <f t="shared" si="4"/>
        <v>2017</v>
      </c>
      <c r="C44" s="444">
        <v>42979</v>
      </c>
      <c r="D44" s="483">
        <v>3.731033</v>
      </c>
      <c r="E44" s="136" t="e">
        <v>#N/A</v>
      </c>
      <c r="F44" s="482">
        <f t="shared" si="5"/>
        <v>3.7820607499999999</v>
      </c>
      <c r="G44" s="482">
        <v>3.731033</v>
      </c>
      <c r="H44" s="138"/>
    </row>
    <row r="45" spans="2:8" x14ac:dyDescent="0.25">
      <c r="B45" s="147">
        <f t="shared" si="4"/>
        <v>2017</v>
      </c>
      <c r="C45" s="444">
        <v>43009</v>
      </c>
      <c r="D45" s="483">
        <v>4.0197419999999999</v>
      </c>
      <c r="E45" s="136" t="e">
        <v>#N/A</v>
      </c>
      <c r="F45" s="482">
        <f t="shared" si="5"/>
        <v>3.7820607499999999</v>
      </c>
      <c r="G45" s="482">
        <v>4.0197419999999999</v>
      </c>
      <c r="H45" s="138"/>
    </row>
    <row r="46" spans="2:8" x14ac:dyDescent="0.25">
      <c r="B46" s="147">
        <f t="shared" si="4"/>
        <v>2017</v>
      </c>
      <c r="C46" s="444">
        <v>43040</v>
      </c>
      <c r="D46" s="483">
        <v>4.1056670000000004</v>
      </c>
      <c r="E46" s="136" t="e">
        <v>#N/A</v>
      </c>
      <c r="F46" s="482">
        <f t="shared" si="5"/>
        <v>3.7820607499999999</v>
      </c>
      <c r="G46" s="482">
        <v>4.1056670000000004</v>
      </c>
      <c r="H46" s="138"/>
    </row>
    <row r="47" spans="2:8" x14ac:dyDescent="0.25">
      <c r="B47" s="147">
        <f t="shared" si="4"/>
        <v>2017</v>
      </c>
      <c r="C47" s="444">
        <v>43070</v>
      </c>
      <c r="D47" s="483">
        <v>3.9689679999999998</v>
      </c>
      <c r="E47" s="136" t="e">
        <v>#N/A</v>
      </c>
      <c r="F47" s="482"/>
      <c r="G47" s="482">
        <v>3.9689679999999998</v>
      </c>
      <c r="H47" s="138"/>
    </row>
    <row r="48" spans="2:8" x14ac:dyDescent="0.25">
      <c r="B48" s="147">
        <f t="shared" si="4"/>
        <v>2018</v>
      </c>
      <c r="C48" s="444">
        <v>43101</v>
      </c>
      <c r="D48" s="483">
        <v>3.8529680000000002</v>
      </c>
      <c r="E48" s="136" t="e">
        <v>#N/A</v>
      </c>
      <c r="F48" s="482"/>
      <c r="G48" s="482">
        <v>3.8529680000000002</v>
      </c>
      <c r="H48" s="138"/>
    </row>
    <row r="49" spans="2:8" x14ac:dyDescent="0.25">
      <c r="B49" s="147">
        <f t="shared" si="4"/>
        <v>2018</v>
      </c>
      <c r="C49" s="444">
        <v>43132</v>
      </c>
      <c r="D49" s="483">
        <v>4.0605000000000002</v>
      </c>
      <c r="E49" s="136" t="e">
        <v>#N/A</v>
      </c>
      <c r="F49" s="482">
        <f t="shared" ref="F49:F58" si="6">AVERAGEIF($B$36:$B$97,B49,$G$36:$G$97)</f>
        <v>4.3677901666666665</v>
      </c>
      <c r="G49" s="482">
        <v>4.0605000000000002</v>
      </c>
      <c r="H49" s="138"/>
    </row>
    <row r="50" spans="2:8" x14ac:dyDescent="0.25">
      <c r="B50" s="147">
        <f t="shared" si="4"/>
        <v>2018</v>
      </c>
      <c r="C50" s="444">
        <v>43160</v>
      </c>
      <c r="D50" s="483">
        <v>4.2002579999999998</v>
      </c>
      <c r="E50" s="136" t="e">
        <v>#N/A</v>
      </c>
      <c r="F50" s="482">
        <f t="shared" si="6"/>
        <v>4.3677901666666665</v>
      </c>
      <c r="G50" s="482">
        <v>4.2002579999999998</v>
      </c>
      <c r="H50" s="138"/>
    </row>
    <row r="51" spans="2:8" x14ac:dyDescent="0.25">
      <c r="B51" s="147">
        <f t="shared" si="4"/>
        <v>2018</v>
      </c>
      <c r="C51" s="444">
        <v>43191</v>
      </c>
      <c r="D51" s="483">
        <v>4.2857669999999999</v>
      </c>
      <c r="E51" s="136" t="e">
        <v>#N/A</v>
      </c>
      <c r="F51" s="482">
        <f t="shared" si="6"/>
        <v>4.3677901666666665</v>
      </c>
      <c r="G51" s="482">
        <v>4.2857669999999999</v>
      </c>
      <c r="H51" s="138"/>
    </row>
    <row r="52" spans="2:8" x14ac:dyDescent="0.25">
      <c r="B52" s="147">
        <f t="shared" si="4"/>
        <v>2018</v>
      </c>
      <c r="C52" s="444">
        <v>43221</v>
      </c>
      <c r="D52" s="483">
        <v>4.351871</v>
      </c>
      <c r="E52" s="136" t="e">
        <v>#N/A</v>
      </c>
      <c r="F52" s="482">
        <f t="shared" si="6"/>
        <v>4.3677901666666665</v>
      </c>
      <c r="G52" s="482">
        <v>4.351871</v>
      </c>
      <c r="H52" s="138"/>
    </row>
    <row r="53" spans="2:8" x14ac:dyDescent="0.25">
      <c r="B53" s="147">
        <f t="shared" si="4"/>
        <v>2018</v>
      </c>
      <c r="C53" s="444">
        <v>43252</v>
      </c>
      <c r="D53" s="483">
        <v>4.3366670000000003</v>
      </c>
      <c r="E53" s="136" t="e">
        <v>#N/A</v>
      </c>
      <c r="F53" s="482">
        <f t="shared" si="6"/>
        <v>4.3677901666666665</v>
      </c>
      <c r="G53" s="482">
        <v>4.3366670000000003</v>
      </c>
      <c r="H53" s="138"/>
    </row>
    <row r="54" spans="2:8" x14ac:dyDescent="0.25">
      <c r="B54" s="147">
        <f t="shared" si="4"/>
        <v>2018</v>
      </c>
      <c r="C54" s="444">
        <v>43282</v>
      </c>
      <c r="D54" s="483">
        <v>4.4516770000000001</v>
      </c>
      <c r="E54" s="136" t="e">
        <v>#N/A</v>
      </c>
      <c r="F54" s="482">
        <f t="shared" si="6"/>
        <v>4.3677901666666665</v>
      </c>
      <c r="G54" s="482">
        <v>4.4516770000000001</v>
      </c>
      <c r="H54" s="138"/>
    </row>
    <row r="55" spans="2:8" x14ac:dyDescent="0.25">
      <c r="B55" s="147">
        <f t="shared" si="4"/>
        <v>2018</v>
      </c>
      <c r="C55" s="444">
        <v>43313</v>
      </c>
      <c r="D55" s="483">
        <v>4.6016130000000004</v>
      </c>
      <c r="E55" s="136" t="e">
        <v>#N/A</v>
      </c>
      <c r="F55" s="482">
        <f t="shared" si="6"/>
        <v>4.3677901666666665</v>
      </c>
      <c r="G55" s="482">
        <v>4.6016130000000004</v>
      </c>
      <c r="H55" s="138"/>
    </row>
    <row r="56" spans="2:8" x14ac:dyDescent="0.25">
      <c r="B56" s="147">
        <f t="shared" si="4"/>
        <v>2018</v>
      </c>
      <c r="C56" s="444">
        <v>43344</v>
      </c>
      <c r="D56" s="483">
        <v>4.6383000000000001</v>
      </c>
      <c r="E56" s="136" t="e">
        <v>#N/A</v>
      </c>
      <c r="F56" s="482">
        <f t="shared" si="6"/>
        <v>4.3677901666666665</v>
      </c>
      <c r="G56" s="482">
        <v>4.6383000000000001</v>
      </c>
      <c r="H56" s="138"/>
    </row>
    <row r="57" spans="2:8" x14ac:dyDescent="0.25">
      <c r="B57" s="147">
        <f t="shared" si="4"/>
        <v>2018</v>
      </c>
      <c r="C57" s="444">
        <v>43374</v>
      </c>
      <c r="D57" s="483">
        <v>4.5876770000000002</v>
      </c>
      <c r="E57" s="136" t="e">
        <v>#N/A</v>
      </c>
      <c r="F57" s="482">
        <f t="shared" si="6"/>
        <v>4.3677901666666665</v>
      </c>
      <c r="G57" s="482">
        <v>4.5876770000000002</v>
      </c>
      <c r="H57" s="138"/>
    </row>
    <row r="58" spans="2:8" x14ac:dyDescent="0.25">
      <c r="B58" s="147">
        <f t="shared" si="4"/>
        <v>2018</v>
      </c>
      <c r="C58" s="444">
        <v>43405</v>
      </c>
      <c r="D58" s="483">
        <v>4.5627000000000004</v>
      </c>
      <c r="E58" s="136" t="e">
        <v>#N/A</v>
      </c>
      <c r="F58" s="482">
        <f t="shared" si="6"/>
        <v>4.3677901666666665</v>
      </c>
      <c r="G58" s="482">
        <v>4.5627000000000004</v>
      </c>
      <c r="H58" s="138"/>
    </row>
    <row r="59" spans="2:8" x14ac:dyDescent="0.25">
      <c r="B59" s="147">
        <f t="shared" si="4"/>
        <v>2018</v>
      </c>
      <c r="C59" s="444">
        <v>43435</v>
      </c>
      <c r="D59" s="483">
        <v>4.4834839999999998</v>
      </c>
      <c r="E59" s="136" t="e">
        <v>#N/A</v>
      </c>
      <c r="F59" s="482"/>
      <c r="G59" s="482">
        <v>4.4834839999999998</v>
      </c>
      <c r="H59" s="138"/>
    </row>
    <row r="60" spans="2:8" x14ac:dyDescent="0.25">
      <c r="B60" s="147">
        <f t="shared" si="4"/>
        <v>2019</v>
      </c>
      <c r="C60" s="444">
        <v>43466</v>
      </c>
      <c r="D60" s="483">
        <v>4.545032</v>
      </c>
      <c r="E60" s="136" t="e">
        <v>#N/A</v>
      </c>
      <c r="F60" s="482"/>
      <c r="G60" s="482">
        <v>4.545032</v>
      </c>
      <c r="H60" s="138"/>
    </row>
    <row r="61" spans="2:8" x14ac:dyDescent="0.25">
      <c r="B61" s="147">
        <f t="shared" si="4"/>
        <v>2019</v>
      </c>
      <c r="C61" s="444">
        <v>43497</v>
      </c>
      <c r="D61" s="483">
        <v>4.7059639999999998</v>
      </c>
      <c r="E61" s="136" t="e">
        <v>#N/A</v>
      </c>
      <c r="F61" s="482">
        <f t="shared" ref="F61:F70" si="7">AVERAGEIF($B$36:$B$97,B61,$G$36:$G$97)</f>
        <v>4.9099897947166662</v>
      </c>
      <c r="G61" s="482">
        <v>4.7059639999999998</v>
      </c>
      <c r="H61" s="138"/>
    </row>
    <row r="62" spans="2:8" x14ac:dyDescent="0.25">
      <c r="B62" s="147">
        <f t="shared" si="4"/>
        <v>2019</v>
      </c>
      <c r="C62" s="444">
        <v>43525</v>
      </c>
      <c r="D62" s="483">
        <v>4.7281610000000001</v>
      </c>
      <c r="E62" s="136" t="e">
        <v>#N/A</v>
      </c>
      <c r="F62" s="482">
        <f t="shared" si="7"/>
        <v>4.9099897947166662</v>
      </c>
      <c r="G62" s="482">
        <v>4.7281610000000001</v>
      </c>
      <c r="H62" s="138"/>
    </row>
    <row r="63" spans="2:8" x14ac:dyDescent="0.25">
      <c r="B63" s="147">
        <f t="shared" si="4"/>
        <v>2019</v>
      </c>
      <c r="C63" s="444">
        <v>43556</v>
      </c>
      <c r="D63" s="483">
        <v>4.7865669999999998</v>
      </c>
      <c r="E63" s="136" t="e">
        <v>#N/A</v>
      </c>
      <c r="F63" s="482">
        <f t="shared" si="7"/>
        <v>4.9099897947166662</v>
      </c>
      <c r="G63" s="482">
        <v>4.7865669999999998</v>
      </c>
      <c r="H63" s="138"/>
    </row>
    <row r="64" spans="2:8" x14ac:dyDescent="0.25">
      <c r="B64" s="147">
        <f t="shared" si="4"/>
        <v>2019</v>
      </c>
      <c r="C64" s="444">
        <v>43586</v>
      </c>
      <c r="D64" s="483">
        <v>4.8379029999999998</v>
      </c>
      <c r="E64" s="136" t="e">
        <v>#N/A</v>
      </c>
      <c r="F64" s="482">
        <f t="shared" si="7"/>
        <v>4.9099897947166662</v>
      </c>
      <c r="G64" s="482">
        <v>4.8379029999999998</v>
      </c>
      <c r="H64" s="138"/>
    </row>
    <row r="65" spans="2:8" x14ac:dyDescent="0.25">
      <c r="B65" s="147">
        <f t="shared" si="4"/>
        <v>2019</v>
      </c>
      <c r="C65" s="444">
        <v>43617</v>
      </c>
      <c r="D65" s="483">
        <v>4.7926000000000002</v>
      </c>
      <c r="E65" s="136" t="e">
        <v>#N/A</v>
      </c>
      <c r="F65" s="482">
        <f t="shared" si="7"/>
        <v>4.9099897947166662</v>
      </c>
      <c r="G65" s="482">
        <v>4.7926000000000002</v>
      </c>
      <c r="H65" s="138"/>
    </row>
    <row r="66" spans="2:8" x14ac:dyDescent="0.25">
      <c r="B66" s="147">
        <f t="shared" si="4"/>
        <v>2019</v>
      </c>
      <c r="C66" s="444">
        <v>43647</v>
      </c>
      <c r="D66" s="483">
        <v>4.6790000000000003</v>
      </c>
      <c r="E66" s="136" t="e">
        <v>#N/A</v>
      </c>
      <c r="F66" s="482">
        <f t="shared" si="7"/>
        <v>4.9099897947166662</v>
      </c>
      <c r="G66" s="482">
        <v>4.6790000000000003</v>
      </c>
      <c r="H66" s="138"/>
    </row>
    <row r="67" spans="2:8" x14ac:dyDescent="0.25">
      <c r="B67" s="147">
        <f t="shared" si="4"/>
        <v>2019</v>
      </c>
      <c r="C67" s="444">
        <v>43678</v>
      </c>
      <c r="D67" s="483">
        <v>4.9155248826999998</v>
      </c>
      <c r="E67" s="136" t="e">
        <v>#N/A</v>
      </c>
      <c r="F67" s="482">
        <f t="shared" si="7"/>
        <v>4.9099897947166662</v>
      </c>
      <c r="G67" s="482">
        <v>4.9155248826999998</v>
      </c>
      <c r="H67" s="138"/>
    </row>
    <row r="68" spans="2:8" x14ac:dyDescent="0.25">
      <c r="B68" s="147">
        <f t="shared" si="4"/>
        <v>2019</v>
      </c>
      <c r="C68" s="444">
        <v>43709</v>
      </c>
      <c r="D68" s="483">
        <v>5.0331166538999996</v>
      </c>
      <c r="E68" s="136">
        <v>5.0331166538999996</v>
      </c>
      <c r="F68" s="482">
        <f t="shared" si="7"/>
        <v>4.9099897947166662</v>
      </c>
      <c r="G68" s="482">
        <v>5.0331166538999996</v>
      </c>
      <c r="H68" s="138"/>
    </row>
    <row r="69" spans="2:8" x14ac:dyDescent="0.25">
      <c r="B69" s="147">
        <f t="shared" si="4"/>
        <v>2019</v>
      </c>
      <c r="C69" s="444">
        <v>43739</v>
      </c>
      <c r="D69" s="483" t="e">
        <v>#N/A</v>
      </c>
      <c r="E69" s="136">
        <v>5.2730119999999996</v>
      </c>
      <c r="F69" s="482">
        <f t="shared" si="7"/>
        <v>4.9099897947166662</v>
      </c>
      <c r="G69" s="482">
        <v>5.2730119999999996</v>
      </c>
      <c r="H69" s="138"/>
    </row>
    <row r="70" spans="2:8" x14ac:dyDescent="0.25">
      <c r="B70" s="147">
        <f t="shared" si="4"/>
        <v>2019</v>
      </c>
      <c r="C70" s="444">
        <v>43770</v>
      </c>
      <c r="D70" s="483" t="e">
        <v>#N/A</v>
      </c>
      <c r="E70" s="136">
        <v>5.3590340000000003</v>
      </c>
      <c r="F70" s="482">
        <f t="shared" si="7"/>
        <v>4.9099897947166662</v>
      </c>
      <c r="G70" s="482">
        <v>5.3590340000000003</v>
      </c>
      <c r="H70" s="138"/>
    </row>
    <row r="71" spans="2:8" x14ac:dyDescent="0.25">
      <c r="B71" s="147">
        <f t="shared" si="4"/>
        <v>2019</v>
      </c>
      <c r="C71" s="444">
        <v>43800</v>
      </c>
      <c r="D71" s="483" t="e">
        <v>#N/A</v>
      </c>
      <c r="E71" s="136">
        <v>5.2639630000000004</v>
      </c>
      <c r="F71" s="482"/>
      <c r="G71" s="482">
        <v>5.2639630000000004</v>
      </c>
      <c r="H71" s="138"/>
    </row>
    <row r="72" spans="2:8" x14ac:dyDescent="0.25">
      <c r="B72" s="147">
        <f t="shared" si="4"/>
        <v>2020</v>
      </c>
      <c r="C72" s="444">
        <v>43831</v>
      </c>
      <c r="D72" s="483" t="e">
        <v>#N/A</v>
      </c>
      <c r="E72" s="136">
        <v>5.2015419999999999</v>
      </c>
      <c r="F72" s="482"/>
      <c r="G72" s="482">
        <v>5.2015419999999999</v>
      </c>
      <c r="H72" s="138"/>
    </row>
    <row r="73" spans="2:8" x14ac:dyDescent="0.25">
      <c r="B73" s="147">
        <f t="shared" si="4"/>
        <v>2020</v>
      </c>
      <c r="C73" s="444">
        <v>43862</v>
      </c>
      <c r="D73" s="483" t="e">
        <v>#N/A</v>
      </c>
      <c r="E73" s="136">
        <v>5.2227829999999997</v>
      </c>
      <c r="F73" s="482">
        <f t="shared" ref="F73:F82" si="8">AVERAGEIF($B$36:$B$97,B73,$G$36:$G$97)</f>
        <v>5.4063911666666664</v>
      </c>
      <c r="G73" s="482">
        <v>5.2227829999999997</v>
      </c>
      <c r="H73" s="138"/>
    </row>
    <row r="74" spans="2:8" x14ac:dyDescent="0.25">
      <c r="B74" s="147">
        <f t="shared" si="4"/>
        <v>2020</v>
      </c>
      <c r="C74" s="444">
        <v>43891</v>
      </c>
      <c r="D74" s="483" t="e">
        <v>#N/A</v>
      </c>
      <c r="E74" s="136">
        <v>5.3074909999999997</v>
      </c>
      <c r="F74" s="482">
        <f t="shared" si="8"/>
        <v>5.4063911666666664</v>
      </c>
      <c r="G74" s="482">
        <v>5.3074909999999997</v>
      </c>
      <c r="H74" s="138"/>
    </row>
    <row r="75" spans="2:8" x14ac:dyDescent="0.25">
      <c r="B75" s="147">
        <f t="shared" si="4"/>
        <v>2020</v>
      </c>
      <c r="C75" s="444">
        <v>43922</v>
      </c>
      <c r="D75" s="483" t="e">
        <v>#N/A</v>
      </c>
      <c r="E75" s="136">
        <v>5.3379089999999998</v>
      </c>
      <c r="F75" s="482">
        <f t="shared" si="8"/>
        <v>5.4063911666666664</v>
      </c>
      <c r="G75" s="482">
        <v>5.3379089999999998</v>
      </c>
      <c r="H75" s="138"/>
    </row>
    <row r="76" spans="2:8" x14ac:dyDescent="0.25">
      <c r="B76" s="147">
        <f t="shared" si="4"/>
        <v>2020</v>
      </c>
      <c r="C76" s="444">
        <v>43952</v>
      </c>
      <c r="D76" s="483" t="e">
        <v>#N/A</v>
      </c>
      <c r="E76" s="136">
        <v>5.3210800000000003</v>
      </c>
      <c r="F76" s="482">
        <f t="shared" si="8"/>
        <v>5.4063911666666664</v>
      </c>
      <c r="G76" s="482">
        <v>5.3210800000000003</v>
      </c>
      <c r="H76" s="138"/>
    </row>
    <row r="77" spans="2:8" x14ac:dyDescent="0.25">
      <c r="B77" s="147">
        <f t="shared" si="4"/>
        <v>2020</v>
      </c>
      <c r="C77" s="444">
        <v>43983</v>
      </c>
      <c r="D77" s="483" t="e">
        <v>#N/A</v>
      </c>
      <c r="E77" s="136">
        <v>5.3415749999999997</v>
      </c>
      <c r="F77" s="482">
        <f t="shared" si="8"/>
        <v>5.4063911666666664</v>
      </c>
      <c r="G77" s="482">
        <v>5.3415749999999997</v>
      </c>
      <c r="H77" s="138"/>
    </row>
    <row r="78" spans="2:8" x14ac:dyDescent="0.25">
      <c r="B78" s="147">
        <f t="shared" si="4"/>
        <v>2020</v>
      </c>
      <c r="C78" s="444">
        <v>44013</v>
      </c>
      <c r="D78" s="483" t="e">
        <v>#N/A</v>
      </c>
      <c r="E78" s="136">
        <v>5.4044109999999996</v>
      </c>
      <c r="F78" s="482">
        <f t="shared" si="8"/>
        <v>5.4063911666666664</v>
      </c>
      <c r="G78" s="482">
        <v>5.4044109999999996</v>
      </c>
      <c r="H78" s="138"/>
    </row>
    <row r="79" spans="2:8" x14ac:dyDescent="0.25">
      <c r="B79" s="147">
        <f t="shared" si="4"/>
        <v>2020</v>
      </c>
      <c r="C79" s="444">
        <v>44044</v>
      </c>
      <c r="D79" s="483" t="e">
        <v>#N/A</v>
      </c>
      <c r="E79" s="136">
        <v>5.4691539999999996</v>
      </c>
      <c r="F79" s="482">
        <f t="shared" si="8"/>
        <v>5.4063911666666664</v>
      </c>
      <c r="G79" s="482">
        <v>5.4691539999999996</v>
      </c>
      <c r="H79" s="138"/>
    </row>
    <row r="80" spans="2:8" x14ac:dyDescent="0.25">
      <c r="B80" s="147">
        <f t="shared" si="4"/>
        <v>2020</v>
      </c>
      <c r="C80" s="444">
        <v>44075</v>
      </c>
      <c r="D80" s="483" t="e">
        <v>#N/A</v>
      </c>
      <c r="E80" s="136">
        <v>5.5183879999999998</v>
      </c>
      <c r="F80" s="482">
        <f t="shared" si="8"/>
        <v>5.4063911666666664</v>
      </c>
      <c r="G80" s="482">
        <v>5.5183879999999998</v>
      </c>
      <c r="H80" s="138"/>
    </row>
    <row r="81" spans="2:8" x14ac:dyDescent="0.25">
      <c r="B81" s="147">
        <f t="shared" si="4"/>
        <v>2020</v>
      </c>
      <c r="C81" s="444">
        <v>44105</v>
      </c>
      <c r="D81" s="483" t="e">
        <v>#N/A</v>
      </c>
      <c r="E81" s="136">
        <v>5.5836249999999996</v>
      </c>
      <c r="F81" s="482">
        <f t="shared" si="8"/>
        <v>5.4063911666666664</v>
      </c>
      <c r="G81" s="482">
        <v>5.5836249999999996</v>
      </c>
      <c r="H81" s="138"/>
    </row>
    <row r="82" spans="2:8" x14ac:dyDescent="0.25">
      <c r="B82" s="147">
        <f t="shared" si="4"/>
        <v>2020</v>
      </c>
      <c r="C82" s="444">
        <v>44136</v>
      </c>
      <c r="D82" s="483" t="e">
        <v>#N/A</v>
      </c>
      <c r="E82" s="136">
        <v>5.648269</v>
      </c>
      <c r="F82" s="482">
        <f t="shared" si="8"/>
        <v>5.4063911666666664</v>
      </c>
      <c r="G82" s="482">
        <v>5.648269</v>
      </c>
      <c r="H82" s="138"/>
    </row>
    <row r="83" spans="2:8" x14ac:dyDescent="0.25">
      <c r="B83" s="147">
        <f t="shared" si="4"/>
        <v>2020</v>
      </c>
      <c r="C83" s="444">
        <v>44166</v>
      </c>
      <c r="D83" s="483" t="e">
        <v>#N/A</v>
      </c>
      <c r="E83" s="136">
        <v>5.520467</v>
      </c>
      <c r="F83" s="482"/>
      <c r="G83" s="482">
        <v>5.520467</v>
      </c>
      <c r="H83" s="138"/>
    </row>
    <row r="84" spans="2:8" x14ac:dyDescent="0.25">
      <c r="C84" s="134"/>
      <c r="E84" s="140"/>
      <c r="F84" s="138"/>
      <c r="G84" s="140"/>
      <c r="H84" s="138"/>
    </row>
    <row r="85" spans="2:8" x14ac:dyDescent="0.25">
      <c r="C85" s="134"/>
      <c r="E85" s="140"/>
      <c r="F85" s="138"/>
      <c r="G85" s="140"/>
      <c r="H85" s="138"/>
    </row>
    <row r="86" spans="2:8" x14ac:dyDescent="0.25">
      <c r="C86" s="134"/>
      <c r="E86" s="140"/>
      <c r="F86" s="138"/>
      <c r="G86" s="140"/>
      <c r="H86" s="138"/>
    </row>
    <row r="87" spans="2:8" x14ac:dyDescent="0.25">
      <c r="C87" s="134"/>
      <c r="E87" s="140"/>
      <c r="F87" s="138"/>
      <c r="G87" s="140"/>
      <c r="H87" s="138"/>
    </row>
    <row r="88" spans="2:8" x14ac:dyDescent="0.25">
      <c r="C88" s="134"/>
      <c r="E88" s="140"/>
      <c r="F88" s="138"/>
      <c r="G88" s="140"/>
      <c r="H88" s="138"/>
    </row>
    <row r="89" spans="2:8" x14ac:dyDescent="0.25">
      <c r="B89" s="5"/>
      <c r="C89" s="5" t="s">
        <v>0</v>
      </c>
      <c r="E89" s="140"/>
      <c r="F89" s="138"/>
      <c r="G89" s="140"/>
      <c r="H89" s="138"/>
    </row>
    <row r="90" spans="2:8" x14ac:dyDescent="0.25">
      <c r="B90">
        <v>2.5</v>
      </c>
      <c r="C90" s="6">
        <v>0</v>
      </c>
      <c r="E90" s="140"/>
      <c r="F90" s="138"/>
      <c r="G90" s="140"/>
      <c r="H90" s="138"/>
    </row>
    <row r="91" spans="2:8" x14ac:dyDescent="0.25">
      <c r="B91">
        <v>2.5</v>
      </c>
      <c r="C91" s="6">
        <v>1</v>
      </c>
      <c r="E91" s="140"/>
      <c r="F91" s="138"/>
      <c r="G91" s="140"/>
      <c r="H91" s="138"/>
    </row>
    <row r="92" spans="2:8" x14ac:dyDescent="0.25">
      <c r="C92" s="134"/>
      <c r="E92" s="140"/>
      <c r="F92" s="138"/>
      <c r="G92" s="140"/>
      <c r="H92" s="138"/>
    </row>
    <row r="93" spans="2:8" x14ac:dyDescent="0.25">
      <c r="C93" s="134"/>
      <c r="E93" s="140"/>
      <c r="F93" s="138"/>
      <c r="G93" s="140"/>
      <c r="H93" s="138"/>
    </row>
    <row r="94" spans="2:8" x14ac:dyDescent="0.25">
      <c r="C94" s="134"/>
      <c r="E94" s="140"/>
      <c r="F94" s="138"/>
      <c r="G94" s="140"/>
      <c r="H94" s="138"/>
    </row>
    <row r="95" spans="2:8" x14ac:dyDescent="0.25">
      <c r="C95" s="134"/>
      <c r="E95" s="140"/>
      <c r="F95" s="138"/>
      <c r="G95" s="140"/>
      <c r="H95" s="138"/>
    </row>
    <row r="96" spans="2:8" x14ac:dyDescent="0.25">
      <c r="C96" s="134"/>
      <c r="E96" s="140"/>
      <c r="F96" s="138"/>
      <c r="G96" s="140"/>
      <c r="H96" s="138"/>
    </row>
    <row r="97" spans="3:8" x14ac:dyDescent="0.25">
      <c r="C97" s="134"/>
      <c r="E97" s="140"/>
      <c r="F97" s="138"/>
      <c r="G97" s="140"/>
      <c r="H97" s="138"/>
    </row>
    <row r="98" spans="3:8" x14ac:dyDescent="0.25">
      <c r="G98" s="140"/>
      <c r="H98" s="138"/>
    </row>
    <row r="99" spans="3:8" x14ac:dyDescent="0.25">
      <c r="G99" s="140"/>
      <c r="H99" s="138"/>
    </row>
    <row r="100" spans="3:8" x14ac:dyDescent="0.25">
      <c r="G100" s="140"/>
      <c r="H100" s="138"/>
    </row>
    <row r="101" spans="3:8" x14ac:dyDescent="0.25">
      <c r="G101" s="140"/>
      <c r="H101" s="138"/>
    </row>
    <row r="102" spans="3:8" x14ac:dyDescent="0.25">
      <c r="G102" s="140"/>
      <c r="H102" s="138"/>
    </row>
    <row r="103" spans="3:8" x14ac:dyDescent="0.25">
      <c r="G103" s="140"/>
      <c r="H103" s="138"/>
    </row>
    <row r="104" spans="3:8" x14ac:dyDescent="0.25">
      <c r="G104" s="140"/>
      <c r="H104" s="138"/>
    </row>
    <row r="105" spans="3:8" x14ac:dyDescent="0.25">
      <c r="G105" s="140"/>
      <c r="H105" s="138"/>
    </row>
    <row r="106" spans="3:8" x14ac:dyDescent="0.25">
      <c r="G106" s="140"/>
      <c r="H106" s="138"/>
    </row>
    <row r="107" spans="3:8" x14ac:dyDescent="0.25">
      <c r="G107" s="140"/>
    </row>
    <row r="108" spans="3:8" x14ac:dyDescent="0.25">
      <c r="G108" s="140"/>
    </row>
    <row r="109" spans="3:8" x14ac:dyDescent="0.25">
      <c r="G109" s="140"/>
    </row>
    <row r="110" spans="3:8" x14ac:dyDescent="0.25">
      <c r="G110" s="140"/>
    </row>
    <row r="111" spans="3:8" x14ac:dyDescent="0.25">
      <c r="G111" s="140"/>
    </row>
    <row r="112" spans="3:8" x14ac:dyDescent="0.25">
      <c r="G112" s="140"/>
    </row>
    <row r="113" spans="7:7" x14ac:dyDescent="0.25">
      <c r="G113" s="140"/>
    </row>
    <row r="114" spans="7:7" x14ac:dyDescent="0.25">
      <c r="G114" s="140"/>
    </row>
    <row r="115" spans="7:7" x14ac:dyDescent="0.25">
      <c r="G115" s="140"/>
    </row>
    <row r="116" spans="7:7" x14ac:dyDescent="0.25">
      <c r="G116" s="140"/>
    </row>
    <row r="117" spans="7:7" x14ac:dyDescent="0.25">
      <c r="G117" s="140"/>
    </row>
    <row r="118" spans="7:7" x14ac:dyDescent="0.25">
      <c r="G118" s="140"/>
    </row>
    <row r="119" spans="7:7" x14ac:dyDescent="0.25">
      <c r="G119" s="140"/>
    </row>
    <row r="120" spans="7:7" x14ac:dyDescent="0.25">
      <c r="G120" s="140"/>
    </row>
    <row r="121" spans="7:7" x14ac:dyDescent="0.25">
      <c r="G121" s="140"/>
    </row>
    <row r="122" spans="7:7" x14ac:dyDescent="0.25">
      <c r="G122" s="140"/>
    </row>
    <row r="123" spans="7:7" x14ac:dyDescent="0.25">
      <c r="G123" s="140"/>
    </row>
    <row r="124" spans="7:7" x14ac:dyDescent="0.25">
      <c r="G124" s="140"/>
    </row>
    <row r="125" spans="7:7" x14ac:dyDescent="0.25">
      <c r="G125" s="140"/>
    </row>
    <row r="126" spans="7:7" x14ac:dyDescent="0.25">
      <c r="G126" s="140"/>
    </row>
    <row r="127" spans="7:7" x14ac:dyDescent="0.25">
      <c r="G127" s="140"/>
    </row>
    <row r="128" spans="7:7" x14ac:dyDescent="0.25">
      <c r="G128" s="140"/>
    </row>
    <row r="129" spans="7:7" x14ac:dyDescent="0.25">
      <c r="G129" s="140"/>
    </row>
    <row r="130" spans="7:7" x14ac:dyDescent="0.25">
      <c r="G130" s="140"/>
    </row>
    <row r="131" spans="7:7" x14ac:dyDescent="0.25">
      <c r="G131" s="140"/>
    </row>
  </sheetData>
  <mergeCells count="2">
    <mergeCell ref="D24:H24"/>
    <mergeCell ref="J24:M24"/>
  </mergeCells>
  <conditionalFormatting sqref="D36">
    <cfRule type="expression" dxfId="60" priority="6" stopIfTrue="1">
      <formula>ISNA(D36)</formula>
    </cfRule>
  </conditionalFormatting>
  <conditionalFormatting sqref="D36">
    <cfRule type="expression" dxfId="59" priority="5" stopIfTrue="1">
      <formula>ISNA(D36)</formula>
    </cfRule>
  </conditionalFormatting>
  <conditionalFormatting sqref="E36">
    <cfRule type="expression" dxfId="58" priority="4" stopIfTrue="1">
      <formula>ISNA(E36)</formula>
    </cfRule>
  </conditionalFormatting>
  <conditionalFormatting sqref="D37:D97">
    <cfRule type="expression" dxfId="57" priority="3" stopIfTrue="1">
      <formula>ISNA(D37)</formula>
    </cfRule>
  </conditionalFormatting>
  <conditionalFormatting sqref="D37:D97">
    <cfRule type="expression" dxfId="56" priority="2" stopIfTrue="1">
      <formula>ISNA(D37)</formula>
    </cfRule>
  </conditionalFormatting>
  <conditionalFormatting sqref="E37:E97">
    <cfRule type="expression" dxfId="55" priority="1" stopIfTrue="1">
      <formula>ISNA(E37)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2:AB131"/>
  <sheetViews>
    <sheetView workbookViewId="0"/>
  </sheetViews>
  <sheetFormatPr defaultRowHeight="15" x14ac:dyDescent="0.25"/>
  <cols>
    <col min="1" max="1" width="9.140625" style="131"/>
    <col min="2" max="2" width="14.7109375" style="131" customWidth="1"/>
    <col min="3" max="13" width="9.140625" style="131"/>
    <col min="14" max="15" width="9.140625" style="133"/>
    <col min="16" max="16" width="9.140625" style="131"/>
    <col min="17" max="17" width="42.28515625" style="131" customWidth="1"/>
    <col min="18" max="26" width="9.140625" style="131"/>
    <col min="27" max="28" width="9.140625" style="133"/>
    <col min="29" max="16384" width="9.140625" style="131"/>
  </cols>
  <sheetData>
    <row r="2" spans="1:18" ht="15.75" x14ac:dyDescent="0.25">
      <c r="A2" s="44" t="s">
        <v>550</v>
      </c>
    </row>
    <row r="3" spans="1:18" x14ac:dyDescent="0.25">
      <c r="A3" s="22" t="s">
        <v>16</v>
      </c>
      <c r="C3" s="393"/>
      <c r="D3" s="393"/>
      <c r="E3" s="393"/>
      <c r="F3" s="393"/>
      <c r="G3" s="393"/>
      <c r="H3" s="393"/>
      <c r="I3" s="393"/>
      <c r="J3" s="393"/>
      <c r="Q3" s="137"/>
    </row>
    <row r="4" spans="1:18" x14ac:dyDescent="0.25">
      <c r="A4" s="144"/>
      <c r="B4" s="144"/>
      <c r="C4" s="144"/>
      <c r="D4" s="144"/>
      <c r="E4" s="144"/>
      <c r="F4" s="144"/>
      <c r="G4" s="144"/>
      <c r="H4" s="144"/>
      <c r="I4" s="144"/>
      <c r="J4" s="144"/>
      <c r="Q4" s="137"/>
    </row>
    <row r="5" spans="1:18" x14ac:dyDescent="0.25">
      <c r="A5" s="144"/>
      <c r="B5" s="144"/>
      <c r="C5" s="144"/>
      <c r="D5" s="144"/>
      <c r="E5" s="144"/>
      <c r="F5" s="144"/>
      <c r="G5" s="144"/>
      <c r="H5" s="144"/>
      <c r="I5" s="144"/>
      <c r="J5" s="144"/>
      <c r="Q5" s="180" t="s">
        <v>361</v>
      </c>
      <c r="R5" s="181"/>
    </row>
    <row r="6" spans="1:18" x14ac:dyDescent="0.25">
      <c r="A6" s="144"/>
      <c r="B6" s="144"/>
      <c r="C6" s="144"/>
      <c r="D6" s="144"/>
      <c r="E6" s="144"/>
      <c r="F6" s="144"/>
      <c r="G6" s="144"/>
      <c r="H6" s="144"/>
      <c r="I6" s="144"/>
      <c r="J6" s="144"/>
      <c r="Q6" s="232" t="s">
        <v>252</v>
      </c>
      <c r="R6" s="234" t="s">
        <v>264</v>
      </c>
    </row>
    <row r="7" spans="1:18" x14ac:dyDescent="0.25">
      <c r="A7" s="144"/>
      <c r="B7" s="144"/>
      <c r="C7" s="144"/>
      <c r="D7" s="144"/>
      <c r="E7" s="144"/>
      <c r="F7" s="144"/>
      <c r="G7" s="144"/>
      <c r="H7" s="144"/>
      <c r="I7" s="144"/>
      <c r="J7" s="144"/>
      <c r="Q7" s="233" t="s">
        <v>249</v>
      </c>
      <c r="R7" s="235" t="s">
        <v>265</v>
      </c>
    </row>
    <row r="8" spans="1:18" x14ac:dyDescent="0.25">
      <c r="A8" s="144"/>
      <c r="B8" s="144"/>
      <c r="C8" s="144"/>
      <c r="D8" s="144"/>
      <c r="E8" s="144"/>
      <c r="F8" s="144"/>
      <c r="G8" s="144"/>
      <c r="H8" s="144"/>
      <c r="I8" s="144"/>
      <c r="J8" s="144"/>
      <c r="Q8" s="233" t="s">
        <v>250</v>
      </c>
      <c r="R8" s="235" t="s">
        <v>266</v>
      </c>
    </row>
    <row r="9" spans="1:18" x14ac:dyDescent="0.25">
      <c r="A9" s="144"/>
      <c r="B9" s="144"/>
      <c r="C9" s="144"/>
      <c r="D9" s="144"/>
      <c r="E9" s="144"/>
      <c r="F9" s="144"/>
      <c r="G9" s="144"/>
      <c r="H9" s="144"/>
      <c r="I9" s="144"/>
      <c r="J9" s="144"/>
      <c r="Q9" s="233" t="s">
        <v>251</v>
      </c>
      <c r="R9" s="235" t="s">
        <v>267</v>
      </c>
    </row>
    <row r="10" spans="1:18" x14ac:dyDescent="0.25">
      <c r="A10" s="144"/>
      <c r="B10" s="144"/>
      <c r="C10" s="144"/>
      <c r="D10" s="144"/>
      <c r="E10" s="144"/>
      <c r="F10" s="144"/>
      <c r="G10" s="144"/>
      <c r="H10" s="144"/>
      <c r="I10" s="144"/>
      <c r="J10" s="144"/>
      <c r="Q10" s="488" t="s">
        <v>445</v>
      </c>
      <c r="R10" s="344" t="s">
        <v>446</v>
      </c>
    </row>
    <row r="11" spans="1:18" x14ac:dyDescent="0.25">
      <c r="A11" s="144"/>
      <c r="B11" s="144"/>
      <c r="C11" s="144"/>
      <c r="D11" s="144"/>
      <c r="E11" s="144"/>
      <c r="F11" s="144"/>
      <c r="G11" s="144"/>
      <c r="H11" s="144"/>
      <c r="I11" s="144"/>
      <c r="J11" s="144"/>
    </row>
    <row r="12" spans="1:18" x14ac:dyDescent="0.25">
      <c r="A12" s="144"/>
      <c r="B12" s="144"/>
      <c r="C12" s="144"/>
      <c r="D12" s="144"/>
      <c r="E12" s="144"/>
      <c r="F12" s="144"/>
      <c r="G12" s="144"/>
      <c r="H12" s="144"/>
      <c r="I12" s="144"/>
      <c r="J12" s="144"/>
    </row>
    <row r="13" spans="1:18" x14ac:dyDescent="0.25">
      <c r="A13" s="144"/>
      <c r="B13" s="144"/>
      <c r="C13" s="144"/>
      <c r="D13" s="144"/>
      <c r="E13" s="144"/>
      <c r="F13" s="144"/>
      <c r="G13" s="144"/>
      <c r="H13" s="144"/>
      <c r="I13" s="144"/>
      <c r="J13" s="144"/>
    </row>
    <row r="14" spans="1:18" x14ac:dyDescent="0.25">
      <c r="A14" s="144"/>
      <c r="B14" s="144"/>
      <c r="C14" s="144"/>
      <c r="D14" s="144"/>
      <c r="E14" s="144"/>
      <c r="F14" s="144"/>
      <c r="G14" s="144"/>
      <c r="H14" s="144"/>
      <c r="I14" s="144"/>
      <c r="J14" s="144"/>
    </row>
    <row r="15" spans="1:18" x14ac:dyDescent="0.25">
      <c r="A15" s="144"/>
      <c r="B15" s="144"/>
      <c r="C15" s="144"/>
      <c r="D15" s="144"/>
      <c r="E15" s="144"/>
      <c r="F15" s="144"/>
      <c r="G15" s="144"/>
      <c r="H15" s="144"/>
      <c r="I15" s="144"/>
      <c r="J15" s="144"/>
    </row>
    <row r="16" spans="1:18" x14ac:dyDescent="0.25">
      <c r="A16" s="144"/>
      <c r="B16" s="144"/>
      <c r="C16" s="144"/>
      <c r="D16" s="144"/>
      <c r="E16" s="144"/>
      <c r="F16" s="144"/>
      <c r="G16" s="144"/>
      <c r="H16" s="144"/>
      <c r="I16" s="144"/>
      <c r="J16" s="144"/>
    </row>
    <row r="17" spans="1:14" x14ac:dyDescent="0.25">
      <c r="A17" s="144"/>
      <c r="B17" s="144"/>
      <c r="C17" s="144"/>
      <c r="D17" s="144"/>
      <c r="E17" s="144"/>
      <c r="F17" s="144"/>
      <c r="G17" s="144"/>
      <c r="H17" s="144"/>
      <c r="I17" s="144"/>
      <c r="J17" s="144"/>
    </row>
    <row r="18" spans="1:14" x14ac:dyDescent="0.25">
      <c r="A18" s="144"/>
      <c r="B18" s="144"/>
      <c r="C18" s="144"/>
      <c r="D18" s="144"/>
      <c r="E18" s="144"/>
      <c r="F18" s="144"/>
      <c r="G18" s="144"/>
      <c r="H18" s="144"/>
      <c r="I18" s="144"/>
      <c r="J18" s="144"/>
    </row>
    <row r="19" spans="1:14" x14ac:dyDescent="0.25">
      <c r="A19" s="144"/>
      <c r="B19" s="144"/>
      <c r="C19" s="144"/>
      <c r="D19" s="144"/>
      <c r="E19" s="144"/>
      <c r="F19" s="144"/>
      <c r="G19" s="144"/>
      <c r="H19" s="144"/>
      <c r="I19" s="144"/>
      <c r="J19" s="144"/>
    </row>
    <row r="20" spans="1:14" x14ac:dyDescent="0.25">
      <c r="A20" s="144"/>
      <c r="B20" s="144"/>
      <c r="C20" s="144"/>
      <c r="D20" s="144"/>
      <c r="E20" s="144"/>
      <c r="F20" s="144"/>
      <c r="G20" s="144"/>
      <c r="H20" s="144"/>
      <c r="I20" s="144"/>
      <c r="J20" s="144"/>
    </row>
    <row r="21" spans="1:14" x14ac:dyDescent="0.25">
      <c r="A21" s="144"/>
      <c r="B21" s="144"/>
      <c r="C21" s="144"/>
      <c r="D21" s="144"/>
      <c r="E21" s="144"/>
      <c r="F21" s="144"/>
      <c r="G21" s="144"/>
      <c r="H21" s="144"/>
      <c r="I21" s="144"/>
      <c r="J21" s="144"/>
    </row>
    <row r="24" spans="1:14" x14ac:dyDescent="0.25">
      <c r="A24"/>
      <c r="B24"/>
      <c r="C24" s="574" t="s">
        <v>287</v>
      </c>
      <c r="D24" s="574"/>
      <c r="E24" s="574"/>
      <c r="F24" s="574"/>
      <c r="G24" s="574"/>
      <c r="H24" s="32"/>
      <c r="I24" s="574" t="s">
        <v>94</v>
      </c>
      <c r="J24" s="574"/>
      <c r="K24" s="574"/>
      <c r="L24" s="574"/>
    </row>
    <row r="25" spans="1:14" x14ac:dyDescent="0.25">
      <c r="B25" s="9"/>
      <c r="C25" s="82">
        <v>2016</v>
      </c>
      <c r="D25" s="82">
        <v>2017</v>
      </c>
      <c r="E25" s="82">
        <v>2018</v>
      </c>
      <c r="F25" s="82">
        <v>2019</v>
      </c>
      <c r="G25" s="82">
        <v>2020</v>
      </c>
      <c r="H25" s="35"/>
      <c r="I25" s="82">
        <v>2017</v>
      </c>
      <c r="J25" s="82">
        <v>2018</v>
      </c>
      <c r="K25" s="82">
        <v>2019</v>
      </c>
      <c r="L25" s="82">
        <v>2020</v>
      </c>
    </row>
    <row r="26" spans="1:14" x14ac:dyDescent="0.25">
      <c r="A26" s="425"/>
      <c r="B26" s="426" t="s">
        <v>252</v>
      </c>
      <c r="C26" s="427">
        <v>1.1302386776</v>
      </c>
      <c r="D26" s="427">
        <v>1.2410553424999999</v>
      </c>
      <c r="E26" s="427">
        <v>1.4795108438</v>
      </c>
      <c r="F26" s="427">
        <v>1.5896520192000001</v>
      </c>
      <c r="G26" s="427">
        <v>1.8595428414999999</v>
      </c>
      <c r="H26" s="427"/>
      <c r="I26" s="427">
        <f t="shared" ref="I26:L29" si="0">D26-C26</f>
        <v>0.11081666489999997</v>
      </c>
      <c r="J26" s="427">
        <f t="shared" si="0"/>
        <v>0.23845550130000004</v>
      </c>
      <c r="K26" s="427">
        <f t="shared" si="0"/>
        <v>0.11014117540000012</v>
      </c>
      <c r="L26" s="427">
        <f t="shared" si="0"/>
        <v>0.26989082229999983</v>
      </c>
      <c r="M26" s="140"/>
      <c r="N26" s="345"/>
    </row>
    <row r="27" spans="1:14" x14ac:dyDescent="0.25">
      <c r="A27" s="425"/>
      <c r="B27" s="426" t="s">
        <v>249</v>
      </c>
      <c r="C27" s="427">
        <v>1.1298168579000001</v>
      </c>
      <c r="D27" s="427">
        <v>1.1172210027</v>
      </c>
      <c r="E27" s="427">
        <v>1.1919351425</v>
      </c>
      <c r="F27" s="427">
        <v>1.168537589</v>
      </c>
      <c r="G27" s="427">
        <v>1.2225239114999999</v>
      </c>
      <c r="H27" s="427"/>
      <c r="I27" s="427">
        <f t="shared" si="0"/>
        <v>-1.2595855200000061E-2</v>
      </c>
      <c r="J27" s="427">
        <f t="shared" si="0"/>
        <v>7.4714139799999968E-2</v>
      </c>
      <c r="K27" s="427">
        <f t="shared" si="0"/>
        <v>-2.3397553499999946E-2</v>
      </c>
      <c r="L27" s="427">
        <f t="shared" si="0"/>
        <v>5.3986322499999906E-2</v>
      </c>
      <c r="M27" s="140"/>
    </row>
    <row r="28" spans="1:14" x14ac:dyDescent="0.25">
      <c r="A28" s="425"/>
      <c r="B28" s="426" t="s">
        <v>250</v>
      </c>
      <c r="C28" s="427">
        <v>0.20977610109</v>
      </c>
      <c r="D28" s="427">
        <v>0.18214687944999999</v>
      </c>
      <c r="E28" s="427">
        <v>0.20241127945000001</v>
      </c>
      <c r="F28" s="427">
        <v>0.22589567507</v>
      </c>
      <c r="G28" s="427">
        <v>0.22861837923</v>
      </c>
      <c r="H28" s="427"/>
      <c r="I28" s="427">
        <f t="shared" si="0"/>
        <v>-2.7629221640000007E-2</v>
      </c>
      <c r="J28" s="427">
        <f t="shared" si="0"/>
        <v>2.0264400000000016E-2</v>
      </c>
      <c r="K28" s="427">
        <f t="shared" si="0"/>
        <v>2.3484395619999987E-2</v>
      </c>
      <c r="L28" s="427">
        <f t="shared" si="0"/>
        <v>2.7227041600000057E-3</v>
      </c>
      <c r="M28" s="140"/>
    </row>
    <row r="29" spans="1:14" x14ac:dyDescent="0.25">
      <c r="A29" s="425"/>
      <c r="B29" s="428" t="s">
        <v>251</v>
      </c>
      <c r="C29" s="429">
        <v>6.6330035519000005E-2</v>
      </c>
      <c r="D29" s="429">
        <v>0.10243967945</v>
      </c>
      <c r="E29" s="429">
        <v>0.13265153151</v>
      </c>
      <c r="F29" s="429">
        <v>0.19907320821999999</v>
      </c>
      <c r="G29" s="429">
        <v>8.6964163115000007E-2</v>
      </c>
      <c r="H29" s="429"/>
      <c r="I29" s="429">
        <f t="shared" si="0"/>
        <v>3.6109643930999996E-2</v>
      </c>
      <c r="J29" s="429">
        <f t="shared" si="0"/>
        <v>3.0211852060000002E-2</v>
      </c>
      <c r="K29" s="429">
        <f t="shared" si="0"/>
        <v>6.6421676709999988E-2</v>
      </c>
      <c r="L29" s="429">
        <f t="shared" si="0"/>
        <v>-0.11210904510499999</v>
      </c>
      <c r="M29" s="140"/>
    </row>
    <row r="30" spans="1:14" x14ac:dyDescent="0.25">
      <c r="B30" s="126" t="s">
        <v>232</v>
      </c>
      <c r="C30" s="6">
        <f t="shared" ref="C30:G30" si="1">+SUM(C26:C29)</f>
        <v>2.5361616721090003</v>
      </c>
      <c r="D30" s="6">
        <f t="shared" si="1"/>
        <v>2.6428629041000002</v>
      </c>
      <c r="E30" s="6">
        <f t="shared" si="1"/>
        <v>3.0065087972600004</v>
      </c>
      <c r="F30" s="6">
        <f t="shared" si="1"/>
        <v>3.1831584914900004</v>
      </c>
      <c r="G30" s="6">
        <f t="shared" si="1"/>
        <v>3.3976492953449999</v>
      </c>
      <c r="H30" s="6"/>
      <c r="I30" s="6">
        <f>+SUM(I26:I29)</f>
        <v>0.1067012319909999</v>
      </c>
      <c r="J30" s="6">
        <f t="shared" ref="J30:L30" si="2">+SUM(J26:J29)</f>
        <v>0.36364589316000001</v>
      </c>
      <c r="K30" s="6">
        <f t="shared" si="2"/>
        <v>0.17664969423000015</v>
      </c>
      <c r="L30" s="6">
        <f t="shared" si="2"/>
        <v>0.21449080385499975</v>
      </c>
      <c r="M30" s="140"/>
    </row>
    <row r="31" spans="1:14" x14ac:dyDescent="0.25">
      <c r="B31" s="367" t="s">
        <v>552</v>
      </c>
      <c r="C31"/>
      <c r="D31" s="10"/>
      <c r="E31"/>
      <c r="F31"/>
      <c r="G31"/>
      <c r="H31"/>
      <c r="I31" s="10"/>
      <c r="J31" s="27"/>
      <c r="K31" s="27"/>
      <c r="L31" s="27"/>
    </row>
    <row r="35" spans="1:7" x14ac:dyDescent="0.25">
      <c r="A35" s="147"/>
      <c r="B35" s="147"/>
      <c r="C35" s="147" t="s">
        <v>268</v>
      </c>
      <c r="D35" s="147" t="s">
        <v>239</v>
      </c>
      <c r="E35" s="468" t="s">
        <v>238</v>
      </c>
      <c r="F35" s="468" t="s">
        <v>480</v>
      </c>
    </row>
    <row r="36" spans="1:7" x14ac:dyDescent="0.25">
      <c r="A36" s="147">
        <f t="shared" ref="A36:A83" si="3">YEAR(B36)</f>
        <v>2017</v>
      </c>
      <c r="B36" s="444">
        <v>42736</v>
      </c>
      <c r="C36" s="483">
        <v>3.0485129999999998</v>
      </c>
      <c r="D36" s="136" t="e">
        <v>#N/A</v>
      </c>
      <c r="E36" s="482"/>
      <c r="F36" s="482">
        <v>3.0485129999999998</v>
      </c>
      <c r="G36" s="138"/>
    </row>
    <row r="37" spans="1:7" x14ac:dyDescent="0.25">
      <c r="A37" s="147">
        <f t="shared" si="3"/>
        <v>2017</v>
      </c>
      <c r="B37" s="444">
        <v>42767</v>
      </c>
      <c r="C37" s="483">
        <v>2.6554099999999998</v>
      </c>
      <c r="D37" s="136" t="e">
        <v>#N/A</v>
      </c>
      <c r="E37" s="482">
        <f t="shared" ref="E37:E46" si="4">AVERAGEIF($A$36:$A$97,A37,$F$36:$F$97)</f>
        <v>2.6421054166666664</v>
      </c>
      <c r="F37" s="482">
        <v>2.6554099999999998</v>
      </c>
      <c r="G37" s="138"/>
    </row>
    <row r="38" spans="1:7" x14ac:dyDescent="0.25">
      <c r="A38" s="147">
        <f t="shared" si="3"/>
        <v>2017</v>
      </c>
      <c r="B38" s="444">
        <v>42795</v>
      </c>
      <c r="C38" s="483">
        <v>2.7292900000000002</v>
      </c>
      <c r="D38" s="136" t="e">
        <v>#N/A</v>
      </c>
      <c r="E38" s="482">
        <f t="shared" si="4"/>
        <v>2.6421054166666664</v>
      </c>
      <c r="F38" s="482">
        <v>2.7292900000000002</v>
      </c>
      <c r="G38" s="138"/>
    </row>
    <row r="39" spans="1:7" x14ac:dyDescent="0.25">
      <c r="A39" s="147">
        <f t="shared" si="3"/>
        <v>2017</v>
      </c>
      <c r="B39" s="444">
        <v>42826</v>
      </c>
      <c r="C39" s="483">
        <v>2.5240390000000001</v>
      </c>
      <c r="D39" s="136" t="e">
        <v>#N/A</v>
      </c>
      <c r="E39" s="482">
        <f t="shared" si="4"/>
        <v>2.6421054166666664</v>
      </c>
      <c r="F39" s="482">
        <v>2.5240390000000001</v>
      </c>
      <c r="G39" s="138"/>
    </row>
    <row r="40" spans="1:7" x14ac:dyDescent="0.25">
      <c r="A40" s="147">
        <f t="shared" si="3"/>
        <v>2017</v>
      </c>
      <c r="B40" s="444">
        <v>42856</v>
      </c>
      <c r="C40" s="483">
        <v>2.4512649999999998</v>
      </c>
      <c r="D40" s="136" t="e">
        <v>#N/A</v>
      </c>
      <c r="E40" s="482">
        <f t="shared" si="4"/>
        <v>2.6421054166666664</v>
      </c>
      <c r="F40" s="482">
        <v>2.4512649999999998</v>
      </c>
      <c r="G40" s="138"/>
    </row>
    <row r="41" spans="1:7" x14ac:dyDescent="0.25">
      <c r="A41" s="147">
        <f t="shared" si="3"/>
        <v>2017</v>
      </c>
      <c r="B41" s="444">
        <v>42887</v>
      </c>
      <c r="C41" s="483">
        <v>2.478907</v>
      </c>
      <c r="D41" s="136" t="e">
        <v>#N/A</v>
      </c>
      <c r="E41" s="482">
        <f t="shared" si="4"/>
        <v>2.6421054166666664</v>
      </c>
      <c r="F41" s="482">
        <v>2.478907</v>
      </c>
      <c r="G41" s="138"/>
    </row>
    <row r="42" spans="1:7" x14ac:dyDescent="0.25">
      <c r="A42" s="147">
        <f t="shared" si="3"/>
        <v>2017</v>
      </c>
      <c r="B42" s="444">
        <v>42917</v>
      </c>
      <c r="C42" s="483">
        <v>2.587777</v>
      </c>
      <c r="D42" s="136" t="e">
        <v>#N/A</v>
      </c>
      <c r="E42" s="482">
        <f t="shared" si="4"/>
        <v>2.6421054166666664</v>
      </c>
      <c r="F42" s="482">
        <v>2.587777</v>
      </c>
      <c r="G42" s="138"/>
    </row>
    <row r="43" spans="1:7" x14ac:dyDescent="0.25">
      <c r="A43" s="147">
        <f t="shared" si="3"/>
        <v>2017</v>
      </c>
      <c r="B43" s="444">
        <v>42948</v>
      </c>
      <c r="C43" s="483">
        <v>2.2493460000000001</v>
      </c>
      <c r="D43" s="136" t="e">
        <v>#N/A</v>
      </c>
      <c r="E43" s="482">
        <f t="shared" si="4"/>
        <v>2.6421054166666664</v>
      </c>
      <c r="F43" s="482">
        <v>2.2493460000000001</v>
      </c>
      <c r="G43" s="138"/>
    </row>
    <row r="44" spans="1:7" x14ac:dyDescent="0.25">
      <c r="A44" s="147">
        <f t="shared" si="3"/>
        <v>2017</v>
      </c>
      <c r="B44" s="444">
        <v>42979</v>
      </c>
      <c r="C44" s="483">
        <v>2.3473290000000002</v>
      </c>
      <c r="D44" s="136" t="e">
        <v>#N/A</v>
      </c>
      <c r="E44" s="482">
        <f t="shared" si="4"/>
        <v>2.6421054166666664</v>
      </c>
      <c r="F44" s="482">
        <v>2.3473290000000002</v>
      </c>
      <c r="G44" s="138"/>
    </row>
    <row r="45" spans="1:7" x14ac:dyDescent="0.25">
      <c r="A45" s="147">
        <f t="shared" si="3"/>
        <v>2017</v>
      </c>
      <c r="B45" s="444">
        <v>43009</v>
      </c>
      <c r="C45" s="483">
        <v>2.6141139999999998</v>
      </c>
      <c r="D45" s="136" t="e">
        <v>#N/A</v>
      </c>
      <c r="E45" s="482">
        <f t="shared" si="4"/>
        <v>2.6421054166666664</v>
      </c>
      <c r="F45" s="482">
        <v>2.6141139999999998</v>
      </c>
      <c r="G45" s="138"/>
    </row>
    <row r="46" spans="1:7" x14ac:dyDescent="0.25">
      <c r="A46" s="147">
        <f t="shared" si="3"/>
        <v>2017</v>
      </c>
      <c r="B46" s="444">
        <v>43040</v>
      </c>
      <c r="C46" s="483">
        <v>2.9017499999999998</v>
      </c>
      <c r="D46" s="136" t="e">
        <v>#N/A</v>
      </c>
      <c r="E46" s="482">
        <f t="shared" si="4"/>
        <v>2.6421054166666664</v>
      </c>
      <c r="F46" s="482">
        <v>2.9017499999999998</v>
      </c>
      <c r="G46" s="138"/>
    </row>
    <row r="47" spans="1:7" x14ac:dyDescent="0.25">
      <c r="A47" s="147">
        <f t="shared" si="3"/>
        <v>2017</v>
      </c>
      <c r="B47" s="444">
        <v>43070</v>
      </c>
      <c r="C47" s="483">
        <v>3.1175250000000001</v>
      </c>
      <c r="D47" s="136" t="e">
        <v>#N/A</v>
      </c>
      <c r="E47" s="482"/>
      <c r="F47" s="482">
        <v>3.1175250000000001</v>
      </c>
      <c r="G47" s="138"/>
    </row>
    <row r="48" spans="1:7" x14ac:dyDescent="0.25">
      <c r="A48" s="147">
        <f t="shared" si="3"/>
        <v>2018</v>
      </c>
      <c r="B48" s="444">
        <v>43101</v>
      </c>
      <c r="C48" s="483">
        <v>3.5173199999999998</v>
      </c>
      <c r="D48" s="136" t="e">
        <v>#N/A</v>
      </c>
      <c r="E48" s="482"/>
      <c r="F48" s="482">
        <v>3.5173199999999998</v>
      </c>
      <c r="G48" s="138"/>
    </row>
    <row r="49" spans="1:7" x14ac:dyDescent="0.25">
      <c r="A49" s="147">
        <f t="shared" si="3"/>
        <v>2018</v>
      </c>
      <c r="B49" s="444">
        <v>43132</v>
      </c>
      <c r="C49" s="483">
        <v>3.142922</v>
      </c>
      <c r="D49" s="136" t="e">
        <v>#N/A</v>
      </c>
      <c r="E49" s="482">
        <f t="shared" ref="E49:E58" si="5">AVERAGEIF($A$36:$A$97,A49,$F$36:$F$97)</f>
        <v>3.00668625</v>
      </c>
      <c r="F49" s="482">
        <v>3.142922</v>
      </c>
      <c r="G49" s="138"/>
    </row>
    <row r="50" spans="1:7" x14ac:dyDescent="0.25">
      <c r="A50" s="147">
        <f t="shared" si="3"/>
        <v>2018</v>
      </c>
      <c r="B50" s="444">
        <v>43160</v>
      </c>
      <c r="C50" s="483">
        <v>3.1191599999999999</v>
      </c>
      <c r="D50" s="136" t="e">
        <v>#N/A</v>
      </c>
      <c r="E50" s="482">
        <f t="shared" si="5"/>
        <v>3.00668625</v>
      </c>
      <c r="F50" s="482">
        <v>3.1191599999999999</v>
      </c>
      <c r="G50" s="138"/>
    </row>
    <row r="51" spans="1:7" x14ac:dyDescent="0.25">
      <c r="A51" s="147">
        <f t="shared" si="3"/>
        <v>2018</v>
      </c>
      <c r="B51" s="444">
        <v>43191</v>
      </c>
      <c r="C51" s="483">
        <v>2.861021</v>
      </c>
      <c r="D51" s="136" t="e">
        <v>#N/A</v>
      </c>
      <c r="E51" s="482">
        <f t="shared" si="5"/>
        <v>3.00668625</v>
      </c>
      <c r="F51" s="482">
        <v>2.861021</v>
      </c>
      <c r="G51" s="138"/>
    </row>
    <row r="52" spans="1:7" x14ac:dyDescent="0.25">
      <c r="A52" s="147">
        <f t="shared" si="3"/>
        <v>2018</v>
      </c>
      <c r="B52" s="444">
        <v>43221</v>
      </c>
      <c r="C52" s="483">
        <v>2.5776620000000001</v>
      </c>
      <c r="D52" s="136" t="e">
        <v>#N/A</v>
      </c>
      <c r="E52" s="482">
        <f t="shared" si="5"/>
        <v>3.00668625</v>
      </c>
      <c r="F52" s="482">
        <v>2.5776620000000001</v>
      </c>
      <c r="G52" s="138"/>
    </row>
    <row r="53" spans="1:7" x14ac:dyDescent="0.25">
      <c r="A53" s="147">
        <f t="shared" si="3"/>
        <v>2018</v>
      </c>
      <c r="B53" s="444">
        <v>43252</v>
      </c>
      <c r="C53" s="483">
        <v>2.6243530000000002</v>
      </c>
      <c r="D53" s="136" t="e">
        <v>#N/A</v>
      </c>
      <c r="E53" s="482">
        <f t="shared" si="5"/>
        <v>3.00668625</v>
      </c>
      <c r="F53" s="482">
        <v>2.6243530000000002</v>
      </c>
      <c r="G53" s="138"/>
    </row>
    <row r="54" spans="1:7" x14ac:dyDescent="0.25">
      <c r="A54" s="147">
        <f t="shared" si="3"/>
        <v>2018</v>
      </c>
      <c r="B54" s="444">
        <v>43282</v>
      </c>
      <c r="C54" s="483">
        <v>2.8541050000000001</v>
      </c>
      <c r="D54" s="136" t="e">
        <v>#N/A</v>
      </c>
      <c r="E54" s="482">
        <f t="shared" si="5"/>
        <v>3.00668625</v>
      </c>
      <c r="F54" s="482">
        <v>2.8541050000000001</v>
      </c>
      <c r="G54" s="138"/>
    </row>
    <row r="55" spans="1:7" x14ac:dyDescent="0.25">
      <c r="A55" s="147">
        <f t="shared" si="3"/>
        <v>2018</v>
      </c>
      <c r="B55" s="444">
        <v>43313</v>
      </c>
      <c r="C55" s="483">
        <v>2.9050639999999999</v>
      </c>
      <c r="D55" s="136" t="e">
        <v>#N/A</v>
      </c>
      <c r="E55" s="482">
        <f t="shared" si="5"/>
        <v>3.00668625</v>
      </c>
      <c r="F55" s="482">
        <v>2.9050639999999999</v>
      </c>
      <c r="G55" s="138"/>
    </row>
    <row r="56" spans="1:7" x14ac:dyDescent="0.25">
      <c r="A56" s="147">
        <f t="shared" si="3"/>
        <v>2018</v>
      </c>
      <c r="B56" s="444">
        <v>43344</v>
      </c>
      <c r="C56" s="483">
        <v>2.9004400000000001</v>
      </c>
      <c r="D56" s="136" t="e">
        <v>#N/A</v>
      </c>
      <c r="E56" s="482">
        <f t="shared" si="5"/>
        <v>3.00668625</v>
      </c>
      <c r="F56" s="482">
        <v>2.9004400000000001</v>
      </c>
      <c r="G56" s="138"/>
    </row>
    <row r="57" spans="1:7" x14ac:dyDescent="0.25">
      <c r="A57" s="147">
        <f t="shared" si="3"/>
        <v>2018</v>
      </c>
      <c r="B57" s="444">
        <v>43374</v>
      </c>
      <c r="C57" s="483">
        <v>2.9246989999999999</v>
      </c>
      <c r="D57" s="136" t="e">
        <v>#N/A</v>
      </c>
      <c r="E57" s="482">
        <f t="shared" si="5"/>
        <v>3.00668625</v>
      </c>
      <c r="F57" s="482">
        <v>2.9246989999999999</v>
      </c>
      <c r="G57" s="138"/>
    </row>
    <row r="58" spans="1:7" x14ac:dyDescent="0.25">
      <c r="A58" s="147">
        <f t="shared" si="3"/>
        <v>2018</v>
      </c>
      <c r="B58" s="444">
        <v>43405</v>
      </c>
      <c r="C58" s="483">
        <v>3.2969940000000002</v>
      </c>
      <c r="D58" s="136" t="e">
        <v>#N/A</v>
      </c>
      <c r="E58" s="482">
        <f t="shared" si="5"/>
        <v>3.00668625</v>
      </c>
      <c r="F58" s="482">
        <v>3.2969940000000002</v>
      </c>
      <c r="G58" s="138"/>
    </row>
    <row r="59" spans="1:7" x14ac:dyDescent="0.25">
      <c r="A59" s="147">
        <f t="shared" si="3"/>
        <v>2018</v>
      </c>
      <c r="B59" s="444">
        <v>43435</v>
      </c>
      <c r="C59" s="483">
        <v>3.3564949999999998</v>
      </c>
      <c r="D59" s="136" t="e">
        <v>#N/A</v>
      </c>
      <c r="E59" s="482"/>
      <c r="F59" s="482">
        <v>3.3564949999999998</v>
      </c>
      <c r="G59" s="138"/>
    </row>
    <row r="60" spans="1:7" x14ac:dyDescent="0.25">
      <c r="A60" s="147">
        <f t="shared" si="3"/>
        <v>2019</v>
      </c>
      <c r="B60" s="444">
        <v>43466</v>
      </c>
      <c r="C60" s="483">
        <v>3.671217</v>
      </c>
      <c r="D60" s="136" t="e">
        <v>#N/A</v>
      </c>
      <c r="E60" s="482"/>
      <c r="F60" s="482">
        <v>3.671217</v>
      </c>
      <c r="G60" s="138"/>
    </row>
    <row r="61" spans="1:7" x14ac:dyDescent="0.25">
      <c r="A61" s="147">
        <f t="shared" si="3"/>
        <v>2019</v>
      </c>
      <c r="B61" s="444">
        <v>43497</v>
      </c>
      <c r="C61" s="483">
        <v>3.582106</v>
      </c>
      <c r="D61" s="136" t="e">
        <v>#N/A</v>
      </c>
      <c r="E61" s="482">
        <f t="shared" ref="E61:E70" si="6">AVERAGEIF($A$36:$A$97,A61,$F$36:$F$97)</f>
        <v>3.1850652402333335</v>
      </c>
      <c r="F61" s="482">
        <v>3.582106</v>
      </c>
      <c r="G61" s="138"/>
    </row>
    <row r="62" spans="1:7" x14ac:dyDescent="0.25">
      <c r="A62" s="147">
        <f t="shared" si="3"/>
        <v>2019</v>
      </c>
      <c r="B62" s="444">
        <v>43525</v>
      </c>
      <c r="C62" s="483">
        <v>3.2018800000000001</v>
      </c>
      <c r="D62" s="136" t="e">
        <v>#N/A</v>
      </c>
      <c r="E62" s="482">
        <f t="shared" si="6"/>
        <v>3.1850652402333335</v>
      </c>
      <c r="F62" s="482">
        <v>3.2018800000000001</v>
      </c>
      <c r="G62" s="138"/>
    </row>
    <row r="63" spans="1:7" x14ac:dyDescent="0.25">
      <c r="A63" s="147">
        <f t="shared" si="3"/>
        <v>2019</v>
      </c>
      <c r="B63" s="444">
        <v>43556</v>
      </c>
      <c r="C63" s="483">
        <v>2.8931369999999998</v>
      </c>
      <c r="D63" s="136" t="e">
        <v>#N/A</v>
      </c>
      <c r="E63" s="482">
        <f t="shared" si="6"/>
        <v>3.1850652402333335</v>
      </c>
      <c r="F63" s="482">
        <v>2.8931369999999998</v>
      </c>
      <c r="G63" s="138"/>
    </row>
    <row r="64" spans="1:7" x14ac:dyDescent="0.25">
      <c r="A64" s="147">
        <f t="shared" si="3"/>
        <v>2019</v>
      </c>
      <c r="B64" s="444">
        <v>43586</v>
      </c>
      <c r="C64" s="483">
        <v>2.7484139999999999</v>
      </c>
      <c r="D64" s="136" t="e">
        <v>#N/A</v>
      </c>
      <c r="E64" s="482">
        <f t="shared" si="6"/>
        <v>3.1850652402333335</v>
      </c>
      <c r="F64" s="482">
        <v>2.7484139999999999</v>
      </c>
      <c r="G64" s="138"/>
    </row>
    <row r="65" spans="1:7" x14ac:dyDescent="0.25">
      <c r="A65" s="147">
        <f t="shared" si="3"/>
        <v>2019</v>
      </c>
      <c r="B65" s="444">
        <v>43617</v>
      </c>
      <c r="C65" s="483">
        <v>2.7379560000000001</v>
      </c>
      <c r="D65" s="136" t="e">
        <v>#N/A</v>
      </c>
      <c r="E65" s="482">
        <f t="shared" si="6"/>
        <v>3.1850652402333335</v>
      </c>
      <c r="F65" s="482">
        <v>2.7379560000000001</v>
      </c>
      <c r="G65" s="138"/>
    </row>
    <row r="66" spans="1:7" x14ac:dyDescent="0.25">
      <c r="A66" s="147">
        <f t="shared" si="3"/>
        <v>2019</v>
      </c>
      <c r="B66" s="444">
        <v>43647</v>
      </c>
      <c r="C66" s="483">
        <v>3.0029720000000002</v>
      </c>
      <c r="D66" s="136" t="e">
        <v>#N/A</v>
      </c>
      <c r="E66" s="482">
        <f t="shared" si="6"/>
        <v>3.1850652402333335</v>
      </c>
      <c r="F66" s="482">
        <v>3.0029720000000002</v>
      </c>
      <c r="G66" s="138"/>
    </row>
    <row r="67" spans="1:7" x14ac:dyDescent="0.25">
      <c r="A67" s="147">
        <f t="shared" si="3"/>
        <v>2019</v>
      </c>
      <c r="B67" s="444">
        <v>43678</v>
      </c>
      <c r="C67" s="483">
        <v>2.7964099161</v>
      </c>
      <c r="D67" s="136" t="e">
        <v>#N/A</v>
      </c>
      <c r="E67" s="482">
        <f t="shared" si="6"/>
        <v>3.1850652402333335</v>
      </c>
      <c r="F67" s="482">
        <v>2.7964099161</v>
      </c>
      <c r="G67" s="138"/>
    </row>
    <row r="68" spans="1:7" x14ac:dyDescent="0.25">
      <c r="A68" s="147">
        <f t="shared" si="3"/>
        <v>2019</v>
      </c>
      <c r="B68" s="444">
        <v>43709</v>
      </c>
      <c r="C68" s="483">
        <v>3.1411039666999998</v>
      </c>
      <c r="D68" s="136">
        <v>3.1411039666999998</v>
      </c>
      <c r="E68" s="482">
        <f t="shared" si="6"/>
        <v>3.1850652402333335</v>
      </c>
      <c r="F68" s="482">
        <v>3.1411039666999998</v>
      </c>
      <c r="G68" s="138"/>
    </row>
    <row r="69" spans="1:7" x14ac:dyDescent="0.25">
      <c r="A69" s="147">
        <f t="shared" si="3"/>
        <v>2019</v>
      </c>
      <c r="B69" s="444">
        <v>43739</v>
      </c>
      <c r="C69" s="483" t="e">
        <v>#N/A</v>
      </c>
      <c r="D69" s="136">
        <v>3.2936200000000002</v>
      </c>
      <c r="E69" s="482">
        <f t="shared" si="6"/>
        <v>3.1850652402333335</v>
      </c>
      <c r="F69" s="482">
        <v>3.2936200000000002</v>
      </c>
      <c r="G69" s="138"/>
    </row>
    <row r="70" spans="1:7" x14ac:dyDescent="0.25">
      <c r="A70" s="147">
        <f t="shared" si="3"/>
        <v>2019</v>
      </c>
      <c r="B70" s="444">
        <v>43770</v>
      </c>
      <c r="C70" s="483" t="e">
        <v>#N/A</v>
      </c>
      <c r="D70" s="136">
        <v>3.4729019999999999</v>
      </c>
      <c r="E70" s="482">
        <f t="shared" si="6"/>
        <v>3.1850652402333335</v>
      </c>
      <c r="F70" s="482">
        <v>3.4729019999999999</v>
      </c>
      <c r="G70" s="138"/>
    </row>
    <row r="71" spans="1:7" x14ac:dyDescent="0.25">
      <c r="A71" s="147">
        <f t="shared" si="3"/>
        <v>2019</v>
      </c>
      <c r="B71" s="444">
        <v>43800</v>
      </c>
      <c r="C71" s="483" t="e">
        <v>#N/A</v>
      </c>
      <c r="D71" s="136">
        <v>3.679065</v>
      </c>
      <c r="E71" s="482"/>
      <c r="F71" s="482">
        <v>3.679065</v>
      </c>
      <c r="G71" s="138"/>
    </row>
    <row r="72" spans="1:7" x14ac:dyDescent="0.25">
      <c r="A72" s="147">
        <f t="shared" si="3"/>
        <v>2020</v>
      </c>
      <c r="B72" s="444">
        <v>43831</v>
      </c>
      <c r="C72" s="483" t="e">
        <v>#N/A</v>
      </c>
      <c r="D72" s="136">
        <v>3.828608</v>
      </c>
      <c r="E72" s="482"/>
      <c r="F72" s="482">
        <v>3.828608</v>
      </c>
      <c r="G72" s="138"/>
    </row>
    <row r="73" spans="1:7" x14ac:dyDescent="0.25">
      <c r="A73" s="147">
        <f t="shared" si="3"/>
        <v>2020</v>
      </c>
      <c r="B73" s="444">
        <v>43862</v>
      </c>
      <c r="C73" s="483" t="e">
        <v>#N/A</v>
      </c>
      <c r="D73" s="136">
        <v>3.635834</v>
      </c>
      <c r="E73" s="482">
        <f t="shared" ref="E73:E82" si="7">AVERAGEIF($A$36:$A$97,A73,$F$36:$F$97)</f>
        <v>3.3978722500000003</v>
      </c>
      <c r="F73" s="482">
        <v>3.635834</v>
      </c>
      <c r="G73" s="138"/>
    </row>
    <row r="74" spans="1:7" x14ac:dyDescent="0.25">
      <c r="A74" s="147">
        <f t="shared" si="3"/>
        <v>2020</v>
      </c>
      <c r="B74" s="444">
        <v>43891</v>
      </c>
      <c r="C74" s="483" t="e">
        <v>#N/A</v>
      </c>
      <c r="D74" s="136">
        <v>3.4146380000000001</v>
      </c>
      <c r="E74" s="482">
        <f t="shared" si="7"/>
        <v>3.3978722500000003</v>
      </c>
      <c r="F74" s="482">
        <v>3.4146380000000001</v>
      </c>
      <c r="G74" s="138"/>
    </row>
    <row r="75" spans="1:7" x14ac:dyDescent="0.25">
      <c r="A75" s="147">
        <f t="shared" si="3"/>
        <v>2020</v>
      </c>
      <c r="B75" s="444">
        <v>43922</v>
      </c>
      <c r="C75" s="483" t="e">
        <v>#N/A</v>
      </c>
      <c r="D75" s="136">
        <v>3.160758</v>
      </c>
      <c r="E75" s="482">
        <f t="shared" si="7"/>
        <v>3.3978722500000003</v>
      </c>
      <c r="F75" s="482">
        <v>3.160758</v>
      </c>
      <c r="G75" s="138"/>
    </row>
    <row r="76" spans="1:7" x14ac:dyDescent="0.25">
      <c r="A76" s="147">
        <f t="shared" si="3"/>
        <v>2020</v>
      </c>
      <c r="B76" s="444">
        <v>43952</v>
      </c>
      <c r="C76" s="483" t="e">
        <v>#N/A</v>
      </c>
      <c r="D76" s="136">
        <v>3.0477340000000002</v>
      </c>
      <c r="E76" s="482">
        <f t="shared" si="7"/>
        <v>3.3978722500000003</v>
      </c>
      <c r="F76" s="482">
        <v>3.0477340000000002</v>
      </c>
      <c r="G76" s="138"/>
    </row>
    <row r="77" spans="1:7" x14ac:dyDescent="0.25">
      <c r="A77" s="147">
        <f t="shared" si="3"/>
        <v>2020</v>
      </c>
      <c r="B77" s="444">
        <v>43983</v>
      </c>
      <c r="C77" s="483" t="e">
        <v>#N/A</v>
      </c>
      <c r="D77" s="136">
        <v>3.1285319999999999</v>
      </c>
      <c r="E77" s="482">
        <f t="shared" si="7"/>
        <v>3.3978722500000003</v>
      </c>
      <c r="F77" s="482">
        <v>3.1285319999999999</v>
      </c>
      <c r="G77" s="138"/>
    </row>
    <row r="78" spans="1:7" x14ac:dyDescent="0.25">
      <c r="A78" s="147">
        <f t="shared" si="3"/>
        <v>2020</v>
      </c>
      <c r="B78" s="444">
        <v>44013</v>
      </c>
      <c r="C78" s="483" t="e">
        <v>#N/A</v>
      </c>
      <c r="D78" s="136">
        <v>3.265774</v>
      </c>
      <c r="E78" s="482">
        <f t="shared" si="7"/>
        <v>3.3978722500000003</v>
      </c>
      <c r="F78" s="482">
        <v>3.265774</v>
      </c>
      <c r="G78" s="138"/>
    </row>
    <row r="79" spans="1:7" x14ac:dyDescent="0.25">
      <c r="A79" s="147">
        <f t="shared" si="3"/>
        <v>2020</v>
      </c>
      <c r="B79" s="444">
        <v>44044</v>
      </c>
      <c r="C79" s="483" t="e">
        <v>#N/A</v>
      </c>
      <c r="D79" s="136">
        <v>3.2158769999999999</v>
      </c>
      <c r="E79" s="482">
        <f t="shared" si="7"/>
        <v>3.3978722500000003</v>
      </c>
      <c r="F79" s="482">
        <v>3.2158769999999999</v>
      </c>
      <c r="G79" s="138"/>
    </row>
    <row r="80" spans="1:7" x14ac:dyDescent="0.25">
      <c r="A80" s="147">
        <f t="shared" si="3"/>
        <v>2020</v>
      </c>
      <c r="B80" s="444">
        <v>44075</v>
      </c>
      <c r="C80" s="483" t="e">
        <v>#N/A</v>
      </c>
      <c r="D80" s="136">
        <v>3.345488</v>
      </c>
      <c r="E80" s="482">
        <f t="shared" si="7"/>
        <v>3.3978722500000003</v>
      </c>
      <c r="F80" s="482">
        <v>3.345488</v>
      </c>
      <c r="G80" s="138"/>
    </row>
    <row r="81" spans="1:7" x14ac:dyDescent="0.25">
      <c r="A81" s="147">
        <f t="shared" si="3"/>
        <v>2020</v>
      </c>
      <c r="B81" s="444">
        <v>44105</v>
      </c>
      <c r="C81" s="483" t="e">
        <v>#N/A</v>
      </c>
      <c r="D81" s="136">
        <v>3.470847</v>
      </c>
      <c r="E81" s="482">
        <f t="shared" si="7"/>
        <v>3.3978722500000003</v>
      </c>
      <c r="F81" s="482">
        <v>3.470847</v>
      </c>
      <c r="G81" s="138"/>
    </row>
    <row r="82" spans="1:7" x14ac:dyDescent="0.25">
      <c r="A82" s="147">
        <f t="shared" si="3"/>
        <v>2020</v>
      </c>
      <c r="B82" s="444">
        <v>44136</v>
      </c>
      <c r="C82" s="483" t="e">
        <v>#N/A</v>
      </c>
      <c r="D82" s="136">
        <v>3.5624120000000001</v>
      </c>
      <c r="E82" s="482">
        <f t="shared" si="7"/>
        <v>3.3978722500000003</v>
      </c>
      <c r="F82" s="482">
        <v>3.5624120000000001</v>
      </c>
      <c r="G82" s="138"/>
    </row>
    <row r="83" spans="1:7" x14ac:dyDescent="0.25">
      <c r="A83" s="147">
        <f t="shared" si="3"/>
        <v>2020</v>
      </c>
      <c r="B83" s="444">
        <v>44166</v>
      </c>
      <c r="C83" s="483" t="e">
        <v>#N/A</v>
      </c>
      <c r="D83" s="136">
        <v>3.6979649999999999</v>
      </c>
      <c r="E83" s="482"/>
      <c r="F83" s="482">
        <v>3.6979649999999999</v>
      </c>
      <c r="G83" s="138"/>
    </row>
    <row r="84" spans="1:7" x14ac:dyDescent="0.25">
      <c r="B84" s="134"/>
      <c r="D84" s="140"/>
      <c r="F84" s="140"/>
      <c r="G84" s="138"/>
    </row>
    <row r="85" spans="1:7" x14ac:dyDescent="0.25">
      <c r="B85" s="134"/>
      <c r="D85" s="140"/>
      <c r="F85" s="140"/>
      <c r="G85" s="138"/>
    </row>
    <row r="86" spans="1:7" x14ac:dyDescent="0.25">
      <c r="B86" s="134"/>
      <c r="D86" s="140"/>
      <c r="F86" s="140"/>
      <c r="G86" s="138"/>
    </row>
    <row r="87" spans="1:7" x14ac:dyDescent="0.25">
      <c r="B87" s="134"/>
      <c r="D87" s="140"/>
      <c r="F87" s="140"/>
      <c r="G87" s="138"/>
    </row>
    <row r="88" spans="1:7" x14ac:dyDescent="0.25">
      <c r="B88" s="134"/>
      <c r="D88" s="140"/>
      <c r="F88" s="140"/>
      <c r="G88" s="138"/>
    </row>
    <row r="89" spans="1:7" x14ac:dyDescent="0.25">
      <c r="A89" s="5"/>
      <c r="B89" s="5" t="s">
        <v>0</v>
      </c>
      <c r="D89" s="140"/>
      <c r="F89" s="140"/>
      <c r="G89" s="138"/>
    </row>
    <row r="90" spans="1:7" x14ac:dyDescent="0.25">
      <c r="A90">
        <v>2.5</v>
      </c>
      <c r="B90" s="6">
        <v>-0.25</v>
      </c>
      <c r="D90" s="140"/>
      <c r="F90" s="140"/>
      <c r="G90" s="138"/>
    </row>
    <row r="91" spans="1:7" x14ac:dyDescent="0.25">
      <c r="A91">
        <v>2.5</v>
      </c>
      <c r="B91" s="6">
        <v>0.5</v>
      </c>
      <c r="D91" s="140"/>
      <c r="F91" s="140"/>
      <c r="G91" s="138"/>
    </row>
    <row r="92" spans="1:7" x14ac:dyDescent="0.25">
      <c r="B92" s="134"/>
      <c r="D92" s="140"/>
      <c r="F92" s="140"/>
      <c r="G92" s="138"/>
    </row>
    <row r="93" spans="1:7" x14ac:dyDescent="0.25">
      <c r="B93" s="134"/>
      <c r="D93" s="140"/>
      <c r="F93" s="140"/>
      <c r="G93" s="138"/>
    </row>
    <row r="94" spans="1:7" x14ac:dyDescent="0.25">
      <c r="B94" s="134"/>
      <c r="D94" s="140"/>
      <c r="F94" s="140"/>
      <c r="G94" s="138"/>
    </row>
    <row r="95" spans="1:7" x14ac:dyDescent="0.25">
      <c r="B95" s="134"/>
      <c r="D95" s="140"/>
      <c r="F95" s="140"/>
      <c r="G95" s="138"/>
    </row>
    <row r="96" spans="1:7" x14ac:dyDescent="0.25">
      <c r="B96" s="134"/>
      <c r="D96" s="140"/>
      <c r="F96" s="140"/>
      <c r="G96" s="138"/>
    </row>
    <row r="97" spans="2:7" x14ac:dyDescent="0.25">
      <c r="B97" s="134"/>
      <c r="C97" s="135"/>
      <c r="D97" s="136"/>
      <c r="F97" s="140"/>
      <c r="G97" s="138"/>
    </row>
    <row r="98" spans="2:7" x14ac:dyDescent="0.25">
      <c r="F98" s="140"/>
      <c r="G98" s="138"/>
    </row>
    <row r="99" spans="2:7" x14ac:dyDescent="0.25">
      <c r="F99" s="140"/>
      <c r="G99" s="138"/>
    </row>
    <row r="100" spans="2:7" x14ac:dyDescent="0.25">
      <c r="F100" s="140"/>
      <c r="G100" s="138"/>
    </row>
    <row r="101" spans="2:7" x14ac:dyDescent="0.25">
      <c r="F101" s="140"/>
      <c r="G101" s="138"/>
    </row>
    <row r="102" spans="2:7" x14ac:dyDescent="0.25">
      <c r="F102" s="140"/>
      <c r="G102" s="138"/>
    </row>
    <row r="103" spans="2:7" x14ac:dyDescent="0.25">
      <c r="F103" s="140"/>
      <c r="G103" s="138"/>
    </row>
    <row r="104" spans="2:7" x14ac:dyDescent="0.25">
      <c r="F104" s="140"/>
      <c r="G104" s="138"/>
    </row>
    <row r="105" spans="2:7" x14ac:dyDescent="0.25">
      <c r="F105" s="140"/>
      <c r="G105" s="138"/>
    </row>
    <row r="106" spans="2:7" x14ac:dyDescent="0.25">
      <c r="F106" s="140"/>
      <c r="G106" s="138"/>
    </row>
    <row r="107" spans="2:7" x14ac:dyDescent="0.25">
      <c r="F107" s="140"/>
    </row>
    <row r="108" spans="2:7" x14ac:dyDescent="0.25">
      <c r="F108" s="140"/>
    </row>
    <row r="109" spans="2:7" x14ac:dyDescent="0.25">
      <c r="F109" s="140"/>
    </row>
    <row r="110" spans="2:7" x14ac:dyDescent="0.25">
      <c r="F110" s="140"/>
    </row>
    <row r="111" spans="2:7" x14ac:dyDescent="0.25">
      <c r="F111" s="140"/>
    </row>
    <row r="112" spans="2:7" x14ac:dyDescent="0.25">
      <c r="F112" s="140"/>
    </row>
    <row r="113" spans="6:6" x14ac:dyDescent="0.25">
      <c r="F113" s="140"/>
    </row>
    <row r="114" spans="6:6" x14ac:dyDescent="0.25">
      <c r="F114" s="140"/>
    </row>
    <row r="115" spans="6:6" x14ac:dyDescent="0.25">
      <c r="F115" s="140"/>
    </row>
    <row r="116" spans="6:6" x14ac:dyDescent="0.25">
      <c r="F116" s="140"/>
    </row>
    <row r="117" spans="6:6" x14ac:dyDescent="0.25">
      <c r="F117" s="140"/>
    </row>
    <row r="118" spans="6:6" x14ac:dyDescent="0.25">
      <c r="F118" s="140"/>
    </row>
    <row r="119" spans="6:6" x14ac:dyDescent="0.25">
      <c r="F119" s="140"/>
    </row>
    <row r="120" spans="6:6" x14ac:dyDescent="0.25">
      <c r="F120" s="140"/>
    </row>
    <row r="121" spans="6:6" x14ac:dyDescent="0.25">
      <c r="F121" s="140"/>
    </row>
    <row r="122" spans="6:6" x14ac:dyDescent="0.25">
      <c r="F122" s="140"/>
    </row>
    <row r="123" spans="6:6" x14ac:dyDescent="0.25">
      <c r="F123" s="140"/>
    </row>
    <row r="124" spans="6:6" x14ac:dyDescent="0.25">
      <c r="F124" s="140"/>
    </row>
    <row r="125" spans="6:6" x14ac:dyDescent="0.25">
      <c r="F125" s="140"/>
    </row>
    <row r="126" spans="6:6" x14ac:dyDescent="0.25">
      <c r="F126" s="140"/>
    </row>
    <row r="127" spans="6:6" x14ac:dyDescent="0.25">
      <c r="F127" s="140"/>
    </row>
    <row r="128" spans="6:6" x14ac:dyDescent="0.25">
      <c r="F128" s="140"/>
    </row>
    <row r="129" spans="6:6" x14ac:dyDescent="0.25">
      <c r="F129" s="140"/>
    </row>
    <row r="130" spans="6:6" x14ac:dyDescent="0.25">
      <c r="F130" s="140"/>
    </row>
    <row r="131" spans="6:6" x14ac:dyDescent="0.25">
      <c r="F131" s="140"/>
    </row>
  </sheetData>
  <mergeCells count="2">
    <mergeCell ref="C24:G24"/>
    <mergeCell ref="I24:L24"/>
  </mergeCells>
  <conditionalFormatting sqref="C36">
    <cfRule type="expression" dxfId="54" priority="6" stopIfTrue="1">
      <formula>ISNA(C36)</formula>
    </cfRule>
  </conditionalFormatting>
  <conditionalFormatting sqref="C36">
    <cfRule type="expression" dxfId="53" priority="5" stopIfTrue="1">
      <formula>ISNA(C36)</formula>
    </cfRule>
  </conditionalFormatting>
  <conditionalFormatting sqref="D36">
    <cfRule type="expression" dxfId="52" priority="4" stopIfTrue="1">
      <formula>ISNA(D36)</formula>
    </cfRule>
  </conditionalFormatting>
  <conditionalFormatting sqref="C37:C83 C97">
    <cfRule type="expression" dxfId="51" priority="3" stopIfTrue="1">
      <formula>ISNA(C37)</formula>
    </cfRule>
  </conditionalFormatting>
  <conditionalFormatting sqref="C37:C83 C97">
    <cfRule type="expression" dxfId="50" priority="2" stopIfTrue="1">
      <formula>ISNA(C37)</formula>
    </cfRule>
  </conditionalFormatting>
  <conditionalFormatting sqref="D37:D83 D97">
    <cfRule type="expression" dxfId="49" priority="1" stopIfTrue="1">
      <formula>ISNA(D37)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2:Y44"/>
  <sheetViews>
    <sheetView workbookViewId="0"/>
  </sheetViews>
  <sheetFormatPr defaultRowHeight="15" x14ac:dyDescent="0.25"/>
  <cols>
    <col min="1" max="1" width="9.140625" style="171"/>
    <col min="2" max="2" width="13.85546875" style="171" customWidth="1"/>
    <col min="3" max="3" width="15" style="171" customWidth="1"/>
    <col min="4" max="4" width="7.85546875" style="171" customWidth="1"/>
    <col min="5" max="5" width="6" style="171" customWidth="1"/>
    <col min="6" max="6" width="7.7109375" style="171" customWidth="1"/>
    <col min="7" max="7" width="6" style="171" customWidth="1"/>
    <col min="8" max="8" width="6.140625" style="171" customWidth="1"/>
    <col min="9" max="16" width="9.140625" style="171"/>
    <col min="17" max="17" width="15.7109375" style="171" customWidth="1"/>
    <col min="18" max="24" width="9.140625" style="171"/>
    <col min="25" max="25" width="27" style="171" customWidth="1"/>
    <col min="26" max="16384" width="9.140625" style="171"/>
  </cols>
  <sheetData>
    <row r="2" spans="1:25" ht="15.75" x14ac:dyDescent="0.25">
      <c r="A2" s="44" t="s">
        <v>550</v>
      </c>
      <c r="N2" s="382"/>
    </row>
    <row r="3" spans="1:25" x14ac:dyDescent="0.25">
      <c r="A3" s="22" t="s">
        <v>16</v>
      </c>
      <c r="C3" s="405"/>
      <c r="D3" s="405"/>
      <c r="E3" s="405"/>
      <c r="F3" s="405"/>
      <c r="G3" s="405"/>
      <c r="H3" s="405"/>
      <c r="I3" s="405"/>
      <c r="J3" s="405"/>
      <c r="K3" s="405"/>
      <c r="N3"/>
    </row>
    <row r="4" spans="1:25" x14ac:dyDescent="0.25">
      <c r="A4" s="188"/>
      <c r="B4" s="188"/>
      <c r="C4" s="188"/>
      <c r="D4" s="188"/>
      <c r="E4" s="188"/>
      <c r="F4" s="188"/>
      <c r="G4" s="188"/>
      <c r="H4" s="188"/>
      <c r="I4" s="188"/>
      <c r="J4" s="188"/>
      <c r="K4" s="188"/>
      <c r="Y4" s="173"/>
    </row>
    <row r="5" spans="1:25" x14ac:dyDescent="0.25">
      <c r="A5" s="188"/>
      <c r="B5" s="188"/>
      <c r="C5" s="188"/>
      <c r="D5" s="188"/>
      <c r="E5" s="188"/>
      <c r="F5" s="188"/>
      <c r="G5" s="188"/>
      <c r="H5" s="188"/>
      <c r="I5" s="188"/>
      <c r="J5" s="188"/>
      <c r="K5" s="188"/>
      <c r="Q5" s="180" t="s">
        <v>361</v>
      </c>
      <c r="R5" s="181"/>
      <c r="Y5" s="174"/>
    </row>
    <row r="6" spans="1:25" x14ac:dyDescent="0.25">
      <c r="A6" s="188"/>
      <c r="B6" s="188"/>
      <c r="C6" s="188"/>
      <c r="D6" s="188"/>
      <c r="E6" s="188"/>
      <c r="F6" s="188"/>
      <c r="G6" s="188"/>
      <c r="H6" s="188"/>
      <c r="I6" s="188"/>
      <c r="J6" s="188"/>
      <c r="K6" s="188"/>
      <c r="Q6" s="301" t="s">
        <v>363</v>
      </c>
      <c r="R6" s="302" t="s">
        <v>362</v>
      </c>
      <c r="Y6" s="174"/>
    </row>
    <row r="7" spans="1:25" x14ac:dyDescent="0.25">
      <c r="A7" s="188"/>
      <c r="B7" s="188"/>
      <c r="C7" s="188"/>
      <c r="D7" s="188"/>
      <c r="E7" s="188"/>
      <c r="F7" s="188"/>
      <c r="G7" s="188"/>
      <c r="H7" s="188"/>
      <c r="I7" s="188"/>
      <c r="J7" s="188"/>
      <c r="K7" s="188"/>
      <c r="Q7" s="303" t="s">
        <v>252</v>
      </c>
      <c r="R7" s="304" t="s">
        <v>364</v>
      </c>
      <c r="Y7" s="174"/>
    </row>
    <row r="8" spans="1:25" x14ac:dyDescent="0.25">
      <c r="A8" s="188"/>
      <c r="B8" s="188"/>
      <c r="C8" s="188"/>
      <c r="D8" s="188"/>
      <c r="E8" s="188"/>
      <c r="F8" s="188"/>
      <c r="G8" s="188"/>
      <c r="H8" s="188"/>
      <c r="I8" s="188"/>
      <c r="J8" s="188"/>
      <c r="K8" s="188"/>
      <c r="Q8" s="303" t="s">
        <v>250</v>
      </c>
      <c r="R8" s="304" t="s">
        <v>365</v>
      </c>
      <c r="Y8" s="174"/>
    </row>
    <row r="9" spans="1:25" x14ac:dyDescent="0.25">
      <c r="A9" s="188"/>
      <c r="B9" s="188"/>
      <c r="C9" s="188"/>
      <c r="D9" s="188"/>
      <c r="E9" s="188"/>
      <c r="F9" s="188"/>
      <c r="G9" s="188"/>
      <c r="H9" s="188"/>
      <c r="I9" s="188"/>
      <c r="J9" s="188"/>
      <c r="K9" s="188"/>
      <c r="Q9" s="305" t="s">
        <v>251</v>
      </c>
      <c r="R9" s="306" t="s">
        <v>366</v>
      </c>
      <c r="Y9" s="174"/>
    </row>
    <row r="10" spans="1:25" x14ac:dyDescent="0.25">
      <c r="A10" s="188"/>
      <c r="B10" s="188"/>
      <c r="C10" s="188"/>
      <c r="D10" s="188"/>
      <c r="E10" s="188"/>
      <c r="F10" s="188"/>
      <c r="G10" s="188"/>
      <c r="H10" s="188"/>
      <c r="I10" s="188"/>
      <c r="J10" s="188"/>
      <c r="K10" s="188"/>
      <c r="Y10" s="174"/>
    </row>
    <row r="11" spans="1:25" x14ac:dyDescent="0.25">
      <c r="A11" s="188"/>
      <c r="B11" s="188"/>
      <c r="C11" s="188"/>
      <c r="D11" s="188"/>
      <c r="E11" s="188"/>
      <c r="F11" s="188"/>
      <c r="G11" s="188"/>
      <c r="H11" s="188"/>
      <c r="I11" s="188"/>
      <c r="J11" s="188"/>
      <c r="K11" s="188"/>
      <c r="Y11" s="174"/>
    </row>
    <row r="12" spans="1:25" x14ac:dyDescent="0.25">
      <c r="A12" s="188"/>
      <c r="B12" s="188"/>
      <c r="C12" s="188"/>
      <c r="D12" s="188"/>
      <c r="E12" s="188"/>
      <c r="F12" s="188"/>
      <c r="G12" s="188"/>
      <c r="H12" s="188"/>
      <c r="I12" s="188"/>
      <c r="J12" s="188"/>
      <c r="K12" s="188"/>
      <c r="Y12" s="174"/>
    </row>
    <row r="13" spans="1:25" x14ac:dyDescent="0.25">
      <c r="A13" s="188"/>
      <c r="B13" s="188"/>
      <c r="C13" s="188"/>
      <c r="D13" s="188"/>
      <c r="E13" s="188"/>
      <c r="F13" s="188"/>
      <c r="G13" s="188"/>
      <c r="H13" s="188"/>
      <c r="I13" s="188"/>
      <c r="J13" s="188"/>
      <c r="K13" s="188"/>
      <c r="Y13" s="174"/>
    </row>
    <row r="14" spans="1:25" x14ac:dyDescent="0.25">
      <c r="A14" s="188"/>
      <c r="B14" s="188"/>
      <c r="C14" s="188"/>
      <c r="D14" s="188"/>
      <c r="E14" s="188"/>
      <c r="F14" s="188"/>
      <c r="G14" s="188"/>
      <c r="H14" s="188"/>
      <c r="I14" s="188"/>
      <c r="J14" s="188"/>
      <c r="K14" s="188"/>
      <c r="Y14" s="174"/>
    </row>
    <row r="15" spans="1:25" x14ac:dyDescent="0.25">
      <c r="A15" s="188"/>
      <c r="B15" s="188"/>
      <c r="C15" s="188"/>
      <c r="D15" s="188"/>
      <c r="E15" s="188"/>
      <c r="F15" s="188"/>
      <c r="G15" s="188"/>
      <c r="H15" s="188"/>
      <c r="I15" s="188"/>
      <c r="J15" s="188"/>
      <c r="K15" s="188"/>
      <c r="Y15" s="174"/>
    </row>
    <row r="16" spans="1:25" x14ac:dyDescent="0.25">
      <c r="A16" s="188"/>
      <c r="B16" s="188"/>
      <c r="C16" s="188"/>
      <c r="D16" s="188"/>
      <c r="E16" s="188"/>
      <c r="F16" s="188"/>
      <c r="G16" s="188"/>
      <c r="H16" s="188"/>
      <c r="I16" s="188"/>
      <c r="J16" s="188"/>
      <c r="K16" s="188"/>
      <c r="Y16" s="174"/>
    </row>
    <row r="17" spans="1:25" x14ac:dyDescent="0.25">
      <c r="A17" s="188"/>
      <c r="B17" s="188"/>
      <c r="C17" s="188"/>
      <c r="D17" s="188"/>
      <c r="E17" s="188"/>
      <c r="F17" s="188"/>
      <c r="G17" s="188"/>
      <c r="H17" s="188"/>
      <c r="I17" s="188"/>
      <c r="J17" s="188"/>
      <c r="K17" s="188"/>
      <c r="Y17" s="174"/>
    </row>
    <row r="18" spans="1:25" x14ac:dyDescent="0.25">
      <c r="A18" s="188"/>
      <c r="B18" s="188"/>
      <c r="C18" s="188"/>
      <c r="D18" s="188"/>
      <c r="E18" s="188"/>
      <c r="F18" s="188"/>
      <c r="G18" s="188"/>
      <c r="H18" s="188"/>
      <c r="I18" s="188"/>
      <c r="J18" s="188"/>
      <c r="K18" s="188"/>
      <c r="Y18" s="174"/>
    </row>
    <row r="19" spans="1:25" x14ac:dyDescent="0.25">
      <c r="A19" s="188"/>
      <c r="B19" s="188"/>
      <c r="C19" s="188"/>
      <c r="D19" s="188"/>
      <c r="E19" s="188"/>
      <c r="F19" s="188"/>
      <c r="G19" s="188"/>
      <c r="H19" s="188"/>
      <c r="I19" s="188"/>
      <c r="J19" s="188"/>
      <c r="K19" s="188"/>
      <c r="Y19" s="174"/>
    </row>
    <row r="20" spans="1:25" x14ac:dyDescent="0.25">
      <c r="A20" s="188"/>
      <c r="B20" s="188"/>
      <c r="C20" s="188"/>
      <c r="D20" s="188"/>
      <c r="E20" s="188"/>
      <c r="F20" s="188"/>
      <c r="G20" s="188"/>
      <c r="H20" s="188"/>
      <c r="I20" s="188"/>
      <c r="J20" s="188"/>
      <c r="K20" s="188"/>
      <c r="Y20" s="175"/>
    </row>
    <row r="21" spans="1:25" x14ac:dyDescent="0.25">
      <c r="A21" s="188"/>
      <c r="B21" s="188"/>
      <c r="C21" s="188"/>
      <c r="D21" s="188"/>
      <c r="E21" s="188"/>
      <c r="F21" s="188"/>
      <c r="G21" s="188"/>
      <c r="H21" s="188"/>
      <c r="I21" s="188"/>
      <c r="J21" s="188"/>
      <c r="K21" s="188"/>
      <c r="Y21" s="174"/>
    </row>
    <row r="22" spans="1:25" x14ac:dyDescent="0.25">
      <c r="Y22" s="174"/>
    </row>
    <row r="23" spans="1:25" x14ac:dyDescent="0.25">
      <c r="Y23" s="174"/>
    </row>
    <row r="24" spans="1:25" x14ac:dyDescent="0.25">
      <c r="Y24" s="174"/>
    </row>
    <row r="25" spans="1:25" x14ac:dyDescent="0.25">
      <c r="B25" s="171" t="s">
        <v>12</v>
      </c>
      <c r="C25" s="171">
        <v>2000</v>
      </c>
      <c r="D25" s="171">
        <v>2001</v>
      </c>
      <c r="E25" s="171">
        <v>2002</v>
      </c>
      <c r="F25" s="171">
        <v>2003</v>
      </c>
      <c r="G25" s="171">
        <v>2004</v>
      </c>
      <c r="H25" s="171">
        <v>2005</v>
      </c>
      <c r="I25" s="171">
        <v>2006</v>
      </c>
      <c r="J25" s="171">
        <v>2007</v>
      </c>
      <c r="K25" s="171">
        <v>2008</v>
      </c>
      <c r="L25" s="171">
        <v>2009</v>
      </c>
      <c r="M25" s="171">
        <v>2010</v>
      </c>
      <c r="N25" s="171">
        <v>2011</v>
      </c>
      <c r="O25" s="171">
        <v>2012</v>
      </c>
      <c r="P25" s="171">
        <v>2013</v>
      </c>
      <c r="Q25" s="171">
        <v>2014</v>
      </c>
      <c r="R25" s="171">
        <v>2015</v>
      </c>
      <c r="S25" s="171">
        <v>2016</v>
      </c>
      <c r="T25" s="171">
        <v>2017</v>
      </c>
      <c r="U25" s="171">
        <v>2018</v>
      </c>
      <c r="V25" s="171">
        <v>2019</v>
      </c>
      <c r="W25" s="171">
        <v>2020</v>
      </c>
      <c r="Y25" s="174"/>
    </row>
    <row r="26" spans="1:25" x14ac:dyDescent="0.25">
      <c r="A26" s="193"/>
      <c r="B26" s="346" t="s">
        <v>363</v>
      </c>
      <c r="C26" s="347">
        <v>0.10768759562999999</v>
      </c>
      <c r="D26" s="347">
        <v>0.11430879452000001</v>
      </c>
      <c r="E26" s="347">
        <v>9.0456027396999997E-2</v>
      </c>
      <c r="F26" s="347">
        <v>0.13054520548000001</v>
      </c>
      <c r="G26" s="347">
        <v>0.18103860383000001</v>
      </c>
      <c r="H26" s="347">
        <v>0.19568473973</v>
      </c>
      <c r="I26" s="347">
        <v>0.18233403288</v>
      </c>
      <c r="J26" s="347">
        <v>0.13933212603</v>
      </c>
      <c r="K26" s="347">
        <v>0.13245945081999999</v>
      </c>
      <c r="L26" s="347">
        <v>6.2311679452000002E-2</v>
      </c>
      <c r="M26" s="347">
        <v>1.1957284932E-2</v>
      </c>
      <c r="N26" s="347">
        <v>-1.4400742466E-2</v>
      </c>
      <c r="O26" s="347">
        <v>-5.4726661202000003E-2</v>
      </c>
      <c r="P26" s="347">
        <v>-0.17501223288000001</v>
      </c>
      <c r="Q26" s="347">
        <v>-0.31520172055000001</v>
      </c>
      <c r="R26" s="347">
        <v>-0.49121172329000001</v>
      </c>
      <c r="S26" s="347">
        <v>-0.65689627321999999</v>
      </c>
      <c r="T26" s="347">
        <v>-0.75761447671000004</v>
      </c>
      <c r="U26" s="347">
        <v>-0.79254433699000004</v>
      </c>
      <c r="V26" s="347">
        <v>-0.94664185752999996</v>
      </c>
      <c r="W26" s="347">
        <v>-1.0725669504999999</v>
      </c>
      <c r="Y26" s="174"/>
    </row>
    <row r="27" spans="1:25" x14ac:dyDescent="0.25">
      <c r="A27" s="193"/>
      <c r="B27" s="193" t="s">
        <v>252</v>
      </c>
      <c r="C27" s="172">
        <v>2.0838797813999999E-2</v>
      </c>
      <c r="D27" s="172">
        <v>4.3315068492999998E-3</v>
      </c>
      <c r="E27" s="172">
        <v>0</v>
      </c>
      <c r="F27" s="172">
        <v>2.5205479452000001E-4</v>
      </c>
      <c r="G27" s="172">
        <v>4.0382786885000002E-4</v>
      </c>
      <c r="H27" s="172">
        <v>6.3250958904E-4</v>
      </c>
      <c r="I27" s="172">
        <v>4.1865753424999999E-4</v>
      </c>
      <c r="J27" s="172">
        <v>3.2271780822000002E-4</v>
      </c>
      <c r="K27" s="172">
        <v>3.3015027321999998E-4</v>
      </c>
      <c r="L27" s="172">
        <v>3.5024383561999998E-4</v>
      </c>
      <c r="M27" s="172">
        <v>3.6958904110000001E-4</v>
      </c>
      <c r="N27" s="172">
        <v>3.2556164384000001E-4</v>
      </c>
      <c r="O27" s="172">
        <v>3.1421311475000001E-4</v>
      </c>
      <c r="P27" s="172">
        <v>3.3655616438000002E-4</v>
      </c>
      <c r="Q27" s="172">
        <v>-3.7509539725999998E-2</v>
      </c>
      <c r="R27" s="172">
        <v>-6.4610758904000004E-2</v>
      </c>
      <c r="S27" s="172">
        <v>-9.4826969945000006E-2</v>
      </c>
      <c r="T27" s="172">
        <v>-0.17759438082000001</v>
      </c>
      <c r="U27" s="172">
        <v>-0.25591668766999998</v>
      </c>
      <c r="V27" s="172">
        <v>-0.29827918904</v>
      </c>
      <c r="W27" s="172">
        <v>-0.37550561967000001</v>
      </c>
      <c r="Y27" s="174"/>
    </row>
    <row r="28" spans="1:25" x14ac:dyDescent="0.25">
      <c r="A28" s="193"/>
      <c r="B28" s="193" t="s">
        <v>250</v>
      </c>
      <c r="C28" s="172">
        <v>1.1940819671999999E-2</v>
      </c>
      <c r="D28" s="172">
        <v>4.3356958904000001E-2</v>
      </c>
      <c r="E28" s="172">
        <v>2.5012443836000001E-2</v>
      </c>
      <c r="F28" s="172">
        <v>3.8761643835999997E-2</v>
      </c>
      <c r="G28" s="172">
        <v>3.8184125683000003E-2</v>
      </c>
      <c r="H28" s="172">
        <v>7.8523120547999994E-2</v>
      </c>
      <c r="I28" s="172">
        <v>9.3106786301E-2</v>
      </c>
      <c r="J28" s="172">
        <v>5.0729624658000003E-2</v>
      </c>
      <c r="K28" s="172">
        <v>5.3002699453999998E-2</v>
      </c>
      <c r="L28" s="172">
        <v>1.9929290411E-2</v>
      </c>
      <c r="M28" s="172">
        <v>8.9503780822000004E-3</v>
      </c>
      <c r="N28" s="172">
        <v>4.8418904110000003E-4</v>
      </c>
      <c r="O28" s="172">
        <v>-1.3427868852E-3</v>
      </c>
      <c r="P28" s="172">
        <v>-8.9106547944999993E-3</v>
      </c>
      <c r="Q28" s="172">
        <v>-5.6081345205000001E-2</v>
      </c>
      <c r="R28" s="172">
        <v>-8.3071287670999999E-2</v>
      </c>
      <c r="S28" s="172">
        <v>-9.1469770492000002E-2</v>
      </c>
      <c r="T28" s="172">
        <v>-0.10744454795</v>
      </c>
      <c r="U28" s="172">
        <v>-0.17350081096</v>
      </c>
      <c r="V28" s="172">
        <v>-0.24499435836</v>
      </c>
      <c r="W28" s="172">
        <v>-0.31258121284000001</v>
      </c>
      <c r="Y28" s="176"/>
    </row>
    <row r="29" spans="1:25" x14ac:dyDescent="0.25">
      <c r="A29" s="193"/>
      <c r="B29" s="193" t="s">
        <v>251</v>
      </c>
      <c r="C29" s="172">
        <v>3.7838306011000002E-2</v>
      </c>
      <c r="D29" s="172">
        <v>4.2933783561999998E-2</v>
      </c>
      <c r="E29" s="172">
        <v>1.5747345204999999E-2</v>
      </c>
      <c r="F29" s="172">
        <v>4.3139224657999999E-2</v>
      </c>
      <c r="G29" s="172">
        <v>4.0103338798000002E-2</v>
      </c>
      <c r="H29" s="172">
        <v>4.0064265752999997E-2</v>
      </c>
      <c r="I29" s="172">
        <v>1.5807350684999999E-2</v>
      </c>
      <c r="J29" s="172">
        <v>1.5858863014E-2</v>
      </c>
      <c r="K29" s="172">
        <v>-1.2047642076999999E-2</v>
      </c>
      <c r="L29" s="172">
        <v>-2.748810137E-2</v>
      </c>
      <c r="M29" s="172">
        <v>-6.2860712329000003E-3</v>
      </c>
      <c r="N29" s="172">
        <v>-5.2482468492999999E-2</v>
      </c>
      <c r="O29" s="172">
        <v>-8.8676674863000002E-2</v>
      </c>
      <c r="P29" s="172">
        <v>-0.1031292137</v>
      </c>
      <c r="Q29" s="172">
        <v>-0.15163423562</v>
      </c>
      <c r="R29" s="172">
        <v>-0.17159679725999999</v>
      </c>
      <c r="S29" s="172">
        <v>-0.18785296721</v>
      </c>
      <c r="T29" s="172">
        <v>-0.16575204658000001</v>
      </c>
      <c r="U29" s="172">
        <v>-0.18254033424999999</v>
      </c>
      <c r="V29" s="172">
        <v>-0.16703101205000001</v>
      </c>
      <c r="W29" s="172">
        <v>-0.30705504481000001</v>
      </c>
      <c r="Y29" s="176"/>
    </row>
    <row r="30" spans="1:25" x14ac:dyDescent="0.25">
      <c r="B30" s="348" t="s">
        <v>367</v>
      </c>
      <c r="C30" s="349">
        <f t="shared" ref="C30" si="0">+SUM(C26:C29)</f>
        <v>0.17830551912699999</v>
      </c>
      <c r="D30" s="349">
        <f t="shared" ref="D30" si="1">+SUM(D26:D29)</f>
        <v>0.20493104383530003</v>
      </c>
      <c r="E30" s="349">
        <f t="shared" ref="E30" si="2">+SUM(E26:E29)</f>
        <v>0.13121581643800001</v>
      </c>
      <c r="F30" s="349">
        <f t="shared" ref="F30" si="3">+SUM(F26:F29)</f>
        <v>0.21269812876852001</v>
      </c>
      <c r="G30" s="349">
        <f t="shared" ref="G30" si="4">+SUM(G26:G29)</f>
        <v>0.25972989617984998</v>
      </c>
      <c r="H30" s="349">
        <f t="shared" ref="H30" si="5">+SUM(H26:H29)</f>
        <v>0.31490463562003995</v>
      </c>
      <c r="I30" s="349">
        <f t="shared" ref="I30" si="6">+SUM(I26:I29)</f>
        <v>0.29166682740025002</v>
      </c>
      <c r="J30" s="349">
        <f t="shared" ref="J30" si="7">+SUM(J26:J29)</f>
        <v>0.20624333151021998</v>
      </c>
      <c r="K30" s="349">
        <f t="shared" ref="K30" si="8">+SUM(K26:K29)</f>
        <v>0.17374465847022</v>
      </c>
      <c r="L30" s="349">
        <f t="shared" ref="L30" si="9">+SUM(L26:L29)</f>
        <v>5.5103112328620002E-2</v>
      </c>
      <c r="M30" s="349">
        <f t="shared" ref="M30" si="10">+SUM(M26:M29)</f>
        <v>1.49911808224E-2</v>
      </c>
      <c r="N30" s="349">
        <f t="shared" ref="N30" si="11">+SUM(N26:N29)</f>
        <v>-6.6073460274059997E-2</v>
      </c>
      <c r="O30" s="349">
        <f t="shared" ref="O30" si="12">+SUM(O26:O29)</f>
        <v>-0.14443190983545001</v>
      </c>
      <c r="P30" s="349">
        <f t="shared" ref="P30" si="13">+SUM(P26:P29)</f>
        <v>-0.28671554521011999</v>
      </c>
      <c r="Q30" s="349">
        <f t="shared" ref="Q30" si="14">+SUM(Q26:Q29)</f>
        <v>-0.56042684110100005</v>
      </c>
      <c r="R30" s="349">
        <f>+SUM(R26:R29)</f>
        <v>-0.81049056712500001</v>
      </c>
      <c r="S30" s="349">
        <f t="shared" ref="S30:V30" si="15">+SUM(S26:S29)</f>
        <v>-1.0310459808670001</v>
      </c>
      <c r="T30" s="349">
        <f t="shared" si="15"/>
        <v>-1.2084054520600001</v>
      </c>
      <c r="U30" s="349">
        <f t="shared" si="15"/>
        <v>-1.40450216987</v>
      </c>
      <c r="V30" s="349">
        <f t="shared" si="15"/>
        <v>-1.6569464169800001</v>
      </c>
      <c r="W30" s="349">
        <f t="shared" ref="W30" si="16">+SUM(W26:W29)</f>
        <v>-2.0677088278199998</v>
      </c>
      <c r="Y30" s="177"/>
    </row>
    <row r="31" spans="1:25" x14ac:dyDescent="0.25">
      <c r="Y31" s="174"/>
    </row>
    <row r="32" spans="1:25" x14ac:dyDescent="0.25">
      <c r="B32" s="367" t="s">
        <v>552</v>
      </c>
    </row>
    <row r="42" spans="2:3" x14ac:dyDescent="0.25">
      <c r="B42" s="5"/>
      <c r="C42" s="5" t="s">
        <v>360</v>
      </c>
    </row>
    <row r="43" spans="2:3" x14ac:dyDescent="0.25">
      <c r="B43">
        <v>19.5</v>
      </c>
      <c r="C43" s="6">
        <v>0</v>
      </c>
    </row>
    <row r="44" spans="2:3" x14ac:dyDescent="0.25">
      <c r="B44">
        <v>19.5</v>
      </c>
      <c r="C44" s="6">
        <v>2.5</v>
      </c>
    </row>
  </sheetData>
  <hyperlinks>
    <hyperlink ref="A3" location="Contents!A1" display="Return to Contents"/>
  </hyperlinks>
  <pageMargins left="0.7" right="0.7" top="0.75" bottom="0.75" header="0.3" footer="0.3"/>
  <pageSetup scale="49" orientation="landscape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Q118"/>
  <sheetViews>
    <sheetView workbookViewId="0"/>
  </sheetViews>
  <sheetFormatPr defaultRowHeight="12.75" x14ac:dyDescent="0.2"/>
  <cols>
    <col min="16" max="16" width="43.140625" customWidth="1"/>
    <col min="17" max="17" width="9.85546875" customWidth="1"/>
  </cols>
  <sheetData>
    <row r="1" spans="1:17" x14ac:dyDescent="0.2">
      <c r="M1" s="117"/>
    </row>
    <row r="2" spans="1:17" ht="15.75" x14ac:dyDescent="0.25">
      <c r="A2" s="44" t="s">
        <v>550</v>
      </c>
    </row>
    <row r="3" spans="1:17" x14ac:dyDescent="0.2">
      <c r="A3" s="22" t="s">
        <v>16</v>
      </c>
    </row>
    <row r="4" spans="1:17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7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P5" s="180" t="s">
        <v>361</v>
      </c>
      <c r="Q5" s="181"/>
    </row>
    <row r="6" spans="1:17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P6" s="245" t="s">
        <v>500</v>
      </c>
      <c r="Q6" s="246" t="s">
        <v>548</v>
      </c>
    </row>
    <row r="7" spans="1:17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P7" s="199"/>
    </row>
    <row r="8" spans="1:17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</row>
    <row r="9" spans="1:17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</row>
    <row r="10" spans="1:17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7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7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7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7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7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7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1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1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1" ht="12.75" customHeight="1" x14ac:dyDescent="0.2">
      <c r="A25" s="381"/>
      <c r="B25" s="381"/>
      <c r="C25" s="381"/>
      <c r="D25" s="381"/>
      <c r="E25" s="381"/>
      <c r="F25" s="381"/>
      <c r="G25" s="381"/>
      <c r="H25" s="381"/>
      <c r="I25" s="381"/>
      <c r="J25" s="381"/>
      <c r="K25" s="381"/>
    </row>
    <row r="26" spans="1:11" x14ac:dyDescent="0.2">
      <c r="B26" s="36"/>
      <c r="C26" s="587" t="s">
        <v>40</v>
      </c>
      <c r="D26" s="587"/>
      <c r="E26" s="587"/>
    </row>
    <row r="27" spans="1:11" x14ac:dyDescent="0.2">
      <c r="A27" s="3"/>
      <c r="B27" s="37" t="s">
        <v>38</v>
      </c>
      <c r="C27" s="194" t="s">
        <v>583</v>
      </c>
      <c r="D27" s="194"/>
      <c r="E27" s="194"/>
    </row>
    <row r="28" spans="1:11" x14ac:dyDescent="0.2">
      <c r="A28" s="5"/>
      <c r="B28" s="38" t="s">
        <v>39</v>
      </c>
      <c r="C28" s="38" t="s">
        <v>8</v>
      </c>
      <c r="D28" s="38" t="s">
        <v>9</v>
      </c>
      <c r="E28" s="33" t="s">
        <v>13</v>
      </c>
    </row>
    <row r="29" spans="1:11" x14ac:dyDescent="0.2">
      <c r="A29" s="1">
        <v>41640</v>
      </c>
      <c r="B29" s="12">
        <v>31.544</v>
      </c>
      <c r="C29" s="43">
        <f>+MIN($B$29,$B$41,$B$53,$B$65,$B$77)</f>
        <v>31.544</v>
      </c>
      <c r="D29" s="43">
        <f>+MAX($B$29,$B$41,$B$53,$B$65,$B$77)</f>
        <v>79.367000000000004</v>
      </c>
      <c r="E29" s="17">
        <f t="shared" ref="E29:E92" si="0">D29-C29</f>
        <v>47.823000000000008</v>
      </c>
      <c r="G29" s="43"/>
      <c r="H29" s="17"/>
    </row>
    <row r="30" spans="1:11" x14ac:dyDescent="0.2">
      <c r="A30" s="1">
        <v>41671</v>
      </c>
      <c r="B30" s="12">
        <v>28.213999999999999</v>
      </c>
      <c r="C30" s="43">
        <f>+MIN($B$30,$B$42,$B$54,$B$66,$B$78)</f>
        <v>28.213999999999999</v>
      </c>
      <c r="D30" s="43">
        <f>+MAX($B$30,$B$42,$B$54,$B$66,$B$78)</f>
        <v>65.626000000000005</v>
      </c>
      <c r="E30" s="17">
        <f t="shared" si="0"/>
        <v>37.412000000000006</v>
      </c>
      <c r="G30" s="43"/>
      <c r="H30" s="17"/>
    </row>
    <row r="31" spans="1:11" x14ac:dyDescent="0.2">
      <c r="A31" s="1">
        <v>41699</v>
      </c>
      <c r="B31" s="12">
        <v>28.806999999999999</v>
      </c>
      <c r="C31" s="43">
        <f>+MIN($B$31,$B$43,$B$55,$B$67,$B$79)</f>
        <v>28.806999999999999</v>
      </c>
      <c r="D31" s="43">
        <f>+MAX($B$31,$B$43,$B$55,$B$67,$B$79)</f>
        <v>66.953000000000003</v>
      </c>
      <c r="E31" s="17">
        <f t="shared" si="0"/>
        <v>38.146000000000001</v>
      </c>
      <c r="G31" s="43"/>
      <c r="H31" s="17"/>
    </row>
    <row r="32" spans="1:11" x14ac:dyDescent="0.2">
      <c r="A32" s="1">
        <v>41730</v>
      </c>
      <c r="B32" s="12">
        <v>34.811999999999998</v>
      </c>
      <c r="C32" s="43">
        <f>+MIN($B$32,$B$44,$B$56,$B$68,$B$80)</f>
        <v>34.811999999999998</v>
      </c>
      <c r="D32" s="43">
        <f>+MAX($B$32,$B$44,$B$56,$B$68,$B$80)</f>
        <v>74.378</v>
      </c>
      <c r="E32" s="17">
        <f t="shared" si="0"/>
        <v>39.566000000000003</v>
      </c>
      <c r="G32" s="43"/>
      <c r="H32" s="17"/>
    </row>
    <row r="33" spans="1:8" x14ac:dyDescent="0.2">
      <c r="A33" s="1">
        <v>41760</v>
      </c>
      <c r="B33" s="12">
        <v>47.222000000000001</v>
      </c>
      <c r="C33" s="43">
        <f>+MIN($B$33,$B$45,$B$57,$B$69,$B$81)</f>
        <v>47.222000000000001</v>
      </c>
      <c r="D33" s="43">
        <f>+MAX($B$33,$B$45,$B$57,$B$69,$B$81)</f>
        <v>78.296000000000006</v>
      </c>
      <c r="E33" s="17">
        <f t="shared" si="0"/>
        <v>31.074000000000005</v>
      </c>
      <c r="G33" s="43"/>
      <c r="H33" s="17"/>
    </row>
    <row r="34" spans="1:8" x14ac:dyDescent="0.2">
      <c r="A34" s="1">
        <v>41791</v>
      </c>
      <c r="B34" s="12">
        <v>57.899000000000001</v>
      </c>
      <c r="C34" s="43">
        <f>+MIN($B$34,$B$46,$B$58,$B$70,$B$82)</f>
        <v>57.899000000000001</v>
      </c>
      <c r="D34" s="43">
        <f>+MAX($B$34,$B$46,$B$58,$B$70,$B$82)</f>
        <v>85.409000000000006</v>
      </c>
      <c r="E34" s="17">
        <f t="shared" si="0"/>
        <v>27.510000000000005</v>
      </c>
      <c r="G34" s="43"/>
      <c r="H34" s="17"/>
    </row>
    <row r="35" spans="1:8" x14ac:dyDescent="0.2">
      <c r="A35" s="1">
        <v>41821</v>
      </c>
      <c r="B35" s="12">
        <v>67.863</v>
      </c>
      <c r="C35" s="43">
        <f>+MIN($B$35,$B$47,$B$59,$B$71,$B$83)</f>
        <v>63.825000000000003</v>
      </c>
      <c r="D35" s="43">
        <f>+MAX($B$35,$B$47,$B$59,$B$71,$B$83)</f>
        <v>91.007000000000005</v>
      </c>
      <c r="E35" s="17">
        <f t="shared" si="0"/>
        <v>27.182000000000002</v>
      </c>
      <c r="G35" s="43"/>
      <c r="H35" s="17"/>
    </row>
    <row r="36" spans="1:8" x14ac:dyDescent="0.2">
      <c r="A36" s="1">
        <v>41852</v>
      </c>
      <c r="B36" s="12">
        <v>77.239000000000004</v>
      </c>
      <c r="C36" s="43">
        <f>+MIN($B$36,$B$48,$B$60,$B$72,$B$84)</f>
        <v>70.400000000000006</v>
      </c>
      <c r="D36" s="43">
        <f>+MAX($B$36,$B$48,$B$60,$B$72,$B$84)</f>
        <v>99.001000000000005</v>
      </c>
      <c r="E36" s="17">
        <f t="shared" si="0"/>
        <v>28.600999999999999</v>
      </c>
      <c r="G36" s="43"/>
      <c r="H36" s="17"/>
    </row>
    <row r="37" spans="1:8" x14ac:dyDescent="0.2">
      <c r="A37" s="1">
        <v>41883</v>
      </c>
      <c r="B37" s="12">
        <v>81.408000000000001</v>
      </c>
      <c r="C37" s="43">
        <f>+MIN($B$37,$B$49,$B$61,$B$73,$B$85)</f>
        <v>76.320999999999998</v>
      </c>
      <c r="D37" s="43">
        <f>+MAX($B$37,$B$49,$B$61,$B$73,$B$85)</f>
        <v>104.337</v>
      </c>
      <c r="E37" s="17">
        <f t="shared" si="0"/>
        <v>28.016000000000005</v>
      </c>
      <c r="G37" s="43"/>
      <c r="H37" s="17"/>
    </row>
    <row r="38" spans="1:8" x14ac:dyDescent="0.2">
      <c r="A38" s="1">
        <v>41913</v>
      </c>
      <c r="B38" s="12">
        <v>81.543999999999997</v>
      </c>
      <c r="C38" s="43">
        <f>+MIN($B$38,$B$50,$B$62,$B$74,$B$86)</f>
        <v>77.587999999999994</v>
      </c>
      <c r="D38" s="43">
        <f>+MAX($B$38,$B$50,$B$62,$B$74,$B$86)</f>
        <v>104.54600000000001</v>
      </c>
      <c r="E38" s="17">
        <f t="shared" si="0"/>
        <v>26.958000000000013</v>
      </c>
      <c r="G38" s="43"/>
      <c r="H38" s="17"/>
    </row>
    <row r="39" spans="1:8" x14ac:dyDescent="0.2">
      <c r="A39" s="1">
        <v>41944</v>
      </c>
      <c r="B39" s="12">
        <v>80.706000000000003</v>
      </c>
      <c r="C39" s="43">
        <f>+MIN($B$39,$B$51,$B$63,$B$75,$B$87)</f>
        <v>74.710999999999999</v>
      </c>
      <c r="D39" s="43">
        <f>+MAX($B$39,$B$51,$B$63,$B$75,$B$87)</f>
        <v>104.40600000000001</v>
      </c>
      <c r="E39" s="17">
        <f t="shared" si="0"/>
        <v>29.695000000000007</v>
      </c>
      <c r="G39" s="43"/>
      <c r="H39" s="17"/>
    </row>
    <row r="40" spans="1:8" x14ac:dyDescent="0.2">
      <c r="A40" s="1">
        <v>41974</v>
      </c>
      <c r="B40" s="12">
        <v>77.945999999999998</v>
      </c>
      <c r="C40" s="43">
        <f>+MIN($B$40,$B$52,$B$64,$B$76,$B$88)</f>
        <v>66.822000000000003</v>
      </c>
      <c r="D40" s="43">
        <f>+MAX($B$40,$B$52,$B$64,$B$76,$B$88)</f>
        <v>96.247</v>
      </c>
      <c r="E40" s="17">
        <f t="shared" si="0"/>
        <v>29.424999999999997</v>
      </c>
      <c r="G40" s="43"/>
      <c r="H40" s="17"/>
    </row>
    <row r="41" spans="1:8" x14ac:dyDescent="0.2">
      <c r="A41" s="1">
        <v>42005</v>
      </c>
      <c r="B41" s="12">
        <v>68.328000000000003</v>
      </c>
      <c r="C41" s="43">
        <f>+MIN($B$29,$B$41,$B$53,$B$65,$B$77)</f>
        <v>31.544</v>
      </c>
      <c r="D41" s="43">
        <f>+MAX($B$29,$B$41,$B$53,$B$65,$B$77)</f>
        <v>79.367000000000004</v>
      </c>
      <c r="E41" s="17">
        <f t="shared" si="0"/>
        <v>47.823000000000008</v>
      </c>
      <c r="G41" s="43"/>
      <c r="H41" s="17"/>
    </row>
    <row r="42" spans="1:8" x14ac:dyDescent="0.2">
      <c r="A42" s="1">
        <v>42036</v>
      </c>
      <c r="B42" s="12">
        <v>55.893999999999998</v>
      </c>
      <c r="C42" s="43">
        <f>+MIN($B$30,$B$42,$B$54,$B$66,$B$78)</f>
        <v>28.213999999999999</v>
      </c>
      <c r="D42" s="43">
        <f>+MAX($B$30,$B$42,$B$54,$B$66,$B$78)</f>
        <v>65.626000000000005</v>
      </c>
      <c r="E42" s="17">
        <f t="shared" si="0"/>
        <v>37.412000000000006</v>
      </c>
      <c r="G42" s="43"/>
      <c r="H42" s="17"/>
    </row>
    <row r="43" spans="1:8" x14ac:dyDescent="0.2">
      <c r="A43" s="1">
        <v>42064</v>
      </c>
      <c r="B43" s="12">
        <v>59.232999999999997</v>
      </c>
      <c r="C43" s="43">
        <f>+MIN($B$31,$B$43,$B$55,$B$67,$B$79)</f>
        <v>28.806999999999999</v>
      </c>
      <c r="D43" s="43">
        <f>+MAX($B$31,$B$43,$B$55,$B$67,$B$79)</f>
        <v>66.953000000000003</v>
      </c>
      <c r="E43" s="17">
        <f t="shared" si="0"/>
        <v>38.146000000000001</v>
      </c>
      <c r="G43" s="43"/>
      <c r="H43" s="17"/>
    </row>
    <row r="44" spans="1:8" x14ac:dyDescent="0.2">
      <c r="A44" s="1">
        <v>42095</v>
      </c>
      <c r="B44" s="12">
        <v>67.513999999999996</v>
      </c>
      <c r="C44" s="43">
        <f>+MIN($B$32,$B$44,$B$56,$B$68,$B$80)</f>
        <v>34.811999999999998</v>
      </c>
      <c r="D44" s="43">
        <f>+MAX($B$32,$B$44,$B$56,$B$68,$B$80)</f>
        <v>74.378</v>
      </c>
      <c r="E44" s="17">
        <f t="shared" si="0"/>
        <v>39.566000000000003</v>
      </c>
      <c r="G44" s="43"/>
      <c r="H44" s="17"/>
    </row>
    <row r="45" spans="1:8" x14ac:dyDescent="0.2">
      <c r="A45" s="1">
        <v>42125</v>
      </c>
      <c r="B45" s="12">
        <v>78.296000000000006</v>
      </c>
      <c r="C45" s="43">
        <f>+MIN($B$33,$B$45,$B$57,$B$69,$B$81)</f>
        <v>47.222000000000001</v>
      </c>
      <c r="D45" s="43">
        <f>+MAX($B$33,$B$45,$B$57,$B$69,$B$81)</f>
        <v>78.296000000000006</v>
      </c>
      <c r="E45" s="17">
        <f t="shared" si="0"/>
        <v>31.074000000000005</v>
      </c>
      <c r="G45" s="43"/>
      <c r="H45" s="17"/>
    </row>
    <row r="46" spans="1:8" x14ac:dyDescent="0.2">
      <c r="A46" s="1">
        <v>42156</v>
      </c>
      <c r="B46" s="12">
        <v>84.75</v>
      </c>
      <c r="C46" s="43">
        <f>+MIN($B$34,$B$46,$B$58,$B$70,$B$82)</f>
        <v>57.899000000000001</v>
      </c>
      <c r="D46" s="43">
        <f>+MAX($B$34,$B$46,$B$58,$B$70,$B$82)</f>
        <v>85.409000000000006</v>
      </c>
      <c r="E46" s="17">
        <f t="shared" si="0"/>
        <v>27.510000000000005</v>
      </c>
      <c r="G46" s="43"/>
      <c r="H46" s="17"/>
    </row>
    <row r="47" spans="1:8" x14ac:dyDescent="0.2">
      <c r="A47" s="1">
        <v>42186</v>
      </c>
      <c r="B47" s="12">
        <v>91.007000000000005</v>
      </c>
      <c r="C47" s="43">
        <f>+MIN($B$35,$B$47,$B$59,$B$71,$B$83)</f>
        <v>63.825000000000003</v>
      </c>
      <c r="D47" s="43">
        <f>+MAX($B$35,$B$47,$B$59,$B$71,$B$83)</f>
        <v>91.007000000000005</v>
      </c>
      <c r="E47" s="17">
        <f t="shared" si="0"/>
        <v>27.182000000000002</v>
      </c>
      <c r="G47" s="43"/>
      <c r="H47" s="17"/>
    </row>
    <row r="48" spans="1:8" x14ac:dyDescent="0.2">
      <c r="A48" s="1">
        <v>42217</v>
      </c>
      <c r="B48" s="12">
        <v>97.57</v>
      </c>
      <c r="C48" s="43">
        <f>+MIN($B$36,$B$48,$B$60,$B$72,$B$84)</f>
        <v>70.400000000000006</v>
      </c>
      <c r="D48" s="43">
        <f>+MAX($B$36,$B$48,$B$60,$B$72,$B$84)</f>
        <v>99.001000000000005</v>
      </c>
      <c r="E48" s="17">
        <f t="shared" si="0"/>
        <v>28.600999999999999</v>
      </c>
      <c r="G48" s="43"/>
      <c r="H48" s="17"/>
    </row>
    <row r="49" spans="1:8" x14ac:dyDescent="0.2">
      <c r="A49" s="1">
        <v>42248</v>
      </c>
      <c r="B49" s="12">
        <v>100.19</v>
      </c>
      <c r="C49" s="43">
        <f>+MIN($B$37,$B$49,$B$61,$B$73,$B$85)</f>
        <v>76.320999999999998</v>
      </c>
      <c r="D49" s="43">
        <f>+MAX($B$37,$B$49,$B$61,$B$73,$B$85)</f>
        <v>104.337</v>
      </c>
      <c r="E49" s="17">
        <f t="shared" si="0"/>
        <v>28.016000000000005</v>
      </c>
      <c r="G49" s="43"/>
      <c r="H49" s="17"/>
    </row>
    <row r="50" spans="1:8" x14ac:dyDescent="0.2">
      <c r="A50" s="1">
        <v>42278</v>
      </c>
      <c r="B50" s="12">
        <v>104.54600000000001</v>
      </c>
      <c r="C50" s="43">
        <f>+MIN($B$38,$B$50,$B$62,$B$74,$B$86)</f>
        <v>77.587999999999994</v>
      </c>
      <c r="D50" s="43">
        <f>+MAX($B$38,$B$50,$B$62,$B$74,$B$86)</f>
        <v>104.54600000000001</v>
      </c>
      <c r="E50" s="17">
        <f t="shared" si="0"/>
        <v>26.958000000000013</v>
      </c>
      <c r="G50" s="43"/>
      <c r="H50" s="17"/>
    </row>
    <row r="51" spans="1:8" x14ac:dyDescent="0.2">
      <c r="A51" s="1">
        <v>42309</v>
      </c>
      <c r="B51" s="12">
        <v>104.40600000000001</v>
      </c>
      <c r="C51" s="43">
        <f>+MIN($B$39,$B$51,$B$63,$B$75,$B$87)</f>
        <v>74.710999999999999</v>
      </c>
      <c r="D51" s="43">
        <f>+MAX($B$39,$B$51,$B$63,$B$75,$B$87)</f>
        <v>104.40600000000001</v>
      </c>
      <c r="E51" s="17">
        <f t="shared" si="0"/>
        <v>29.695000000000007</v>
      </c>
      <c r="G51" s="43"/>
      <c r="H51" s="17"/>
    </row>
    <row r="52" spans="1:8" x14ac:dyDescent="0.2">
      <c r="A52" s="1">
        <v>42339</v>
      </c>
      <c r="B52" s="12">
        <v>96.247</v>
      </c>
      <c r="C52" s="43">
        <f>+MIN($B$40,$B$52,$B$64,$B$76,$B$88)</f>
        <v>66.822000000000003</v>
      </c>
      <c r="D52" s="43">
        <f>+MAX($B$40,$B$52,$B$64,$B$76,$B$88)</f>
        <v>96.247</v>
      </c>
      <c r="E52" s="17">
        <f t="shared" si="0"/>
        <v>29.424999999999997</v>
      </c>
      <c r="G52" s="43"/>
      <c r="H52" s="17"/>
    </row>
    <row r="53" spans="1:8" x14ac:dyDescent="0.2">
      <c r="A53" s="1">
        <v>42370</v>
      </c>
      <c r="B53" s="12">
        <v>79.367000000000004</v>
      </c>
      <c r="C53" s="43">
        <f>+MIN($B$29,$B$41,$B$53,$B$65,$B$77)</f>
        <v>31.544</v>
      </c>
      <c r="D53" s="43">
        <f>+MAX($B$29,$B$41,$B$53,$B$65,$B$77)</f>
        <v>79.367000000000004</v>
      </c>
      <c r="E53" s="17">
        <f t="shared" si="0"/>
        <v>47.823000000000008</v>
      </c>
      <c r="G53" s="43"/>
      <c r="H53" s="17"/>
    </row>
    <row r="54" spans="1:8" x14ac:dyDescent="0.2">
      <c r="A54" s="1">
        <v>42401</v>
      </c>
      <c r="B54" s="12">
        <v>65.626000000000005</v>
      </c>
      <c r="C54" s="43">
        <f>+MIN($B$30,$B$42,$B$54,$B$66,$B$78)</f>
        <v>28.213999999999999</v>
      </c>
      <c r="D54" s="43">
        <f>+MAX($B$30,$B$42,$B$54,$B$66,$B$78)</f>
        <v>65.626000000000005</v>
      </c>
      <c r="E54" s="17">
        <f t="shared" si="0"/>
        <v>37.412000000000006</v>
      </c>
      <c r="G54" s="43"/>
      <c r="H54" s="17"/>
    </row>
    <row r="55" spans="1:8" x14ac:dyDescent="0.2">
      <c r="A55" s="1">
        <v>42430</v>
      </c>
      <c r="B55" s="12">
        <v>66.953000000000003</v>
      </c>
      <c r="C55" s="43">
        <f>+MIN($B$31,$B$43,$B$55,$B$67,$B$79)</f>
        <v>28.806999999999999</v>
      </c>
      <c r="D55" s="43">
        <f>+MAX($B$31,$B$43,$B$55,$B$67,$B$79)</f>
        <v>66.953000000000003</v>
      </c>
      <c r="E55" s="17">
        <f t="shared" si="0"/>
        <v>38.146000000000001</v>
      </c>
      <c r="G55" s="43"/>
      <c r="H55" s="17"/>
    </row>
    <row r="56" spans="1:8" x14ac:dyDescent="0.2">
      <c r="A56" s="1">
        <v>42461</v>
      </c>
      <c r="B56" s="12">
        <v>74.378</v>
      </c>
      <c r="C56" s="43">
        <f>+MIN($B$32,$B$44,$B$56,$B$68,$B$80)</f>
        <v>34.811999999999998</v>
      </c>
      <c r="D56" s="43">
        <f>+MAX($B$32,$B$44,$B$56,$B$68,$B$80)</f>
        <v>74.378</v>
      </c>
      <c r="E56" s="17">
        <f t="shared" si="0"/>
        <v>39.566000000000003</v>
      </c>
      <c r="G56" s="43"/>
      <c r="H56" s="17"/>
    </row>
    <row r="57" spans="1:8" x14ac:dyDescent="0.2">
      <c r="A57" s="1">
        <v>42491</v>
      </c>
      <c r="B57" s="12">
        <v>77.066999999999993</v>
      </c>
      <c r="C57" s="43">
        <f>+MIN($B$33,$B$45,$B$57,$B$69,$B$81)</f>
        <v>47.222000000000001</v>
      </c>
      <c r="D57" s="43">
        <f>+MAX($B$33,$B$45,$B$57,$B$69,$B$81)</f>
        <v>78.296000000000006</v>
      </c>
      <c r="E57" s="17">
        <f t="shared" si="0"/>
        <v>31.074000000000005</v>
      </c>
      <c r="G57" s="43"/>
      <c r="H57" s="17"/>
    </row>
    <row r="58" spans="1:8" x14ac:dyDescent="0.2">
      <c r="A58" s="1">
        <v>42522</v>
      </c>
      <c r="B58" s="12">
        <v>85.409000000000006</v>
      </c>
      <c r="C58" s="43">
        <f>+MIN($B$34,$B$46,$B$58,$B$70,$B$82)</f>
        <v>57.899000000000001</v>
      </c>
      <c r="D58" s="43">
        <f>+MAX($B$34,$B$46,$B$58,$B$70,$B$82)</f>
        <v>85.409000000000006</v>
      </c>
      <c r="E58" s="17">
        <f t="shared" si="0"/>
        <v>27.510000000000005</v>
      </c>
      <c r="G58" s="43"/>
      <c r="H58" s="17"/>
    </row>
    <row r="59" spans="1:8" x14ac:dyDescent="0.2">
      <c r="A59" s="1">
        <v>42552</v>
      </c>
      <c r="B59" s="12">
        <v>90.909000000000006</v>
      </c>
      <c r="C59" s="43">
        <f>+MIN($B$35,$B$47,$B$59,$B$71,$B$83)</f>
        <v>63.825000000000003</v>
      </c>
      <c r="D59" s="43">
        <f>+MAX($B$35,$B$47,$B$59,$B$71,$B$83)</f>
        <v>91.007000000000005</v>
      </c>
      <c r="E59" s="17">
        <f t="shared" si="0"/>
        <v>27.182000000000002</v>
      </c>
      <c r="G59" s="43"/>
      <c r="H59" s="17"/>
    </row>
    <row r="60" spans="1:8" x14ac:dyDescent="0.2">
      <c r="A60" s="1">
        <v>42583</v>
      </c>
      <c r="B60" s="12">
        <v>99.001000000000005</v>
      </c>
      <c r="C60" s="43">
        <f>+MIN($B$36,$B$48,$B$60,$B$72,$B$84)</f>
        <v>70.400000000000006</v>
      </c>
      <c r="D60" s="43">
        <f>+MAX($B$36,$B$48,$B$60,$B$72,$B$84)</f>
        <v>99.001000000000005</v>
      </c>
      <c r="E60" s="17">
        <f t="shared" si="0"/>
        <v>28.600999999999999</v>
      </c>
      <c r="G60" s="43"/>
      <c r="H60" s="17"/>
    </row>
    <row r="61" spans="1:8" x14ac:dyDescent="0.2">
      <c r="A61" s="1">
        <v>42614</v>
      </c>
      <c r="B61" s="12">
        <v>104.337</v>
      </c>
      <c r="C61" s="43">
        <f>+MIN($B$37,$B$49,$B$61,$B$73,$B$85)</f>
        <v>76.320999999999998</v>
      </c>
      <c r="D61" s="43">
        <f>+MAX($B$37,$B$49,$B$61,$B$73,$B$85)</f>
        <v>104.337</v>
      </c>
      <c r="E61" s="17">
        <f t="shared" si="0"/>
        <v>28.016000000000005</v>
      </c>
      <c r="G61" s="43"/>
      <c r="H61" s="17"/>
    </row>
    <row r="62" spans="1:8" x14ac:dyDescent="0.2">
      <c r="A62" s="1">
        <v>42644</v>
      </c>
      <c r="B62" s="12">
        <v>102.86</v>
      </c>
      <c r="C62" s="43">
        <f>+MIN($B$38,$B$50,$B$62,$B$74,$B$86)</f>
        <v>77.587999999999994</v>
      </c>
      <c r="D62" s="43">
        <f>+MAX($B$38,$B$50,$B$62,$B$74,$B$86)</f>
        <v>104.54600000000001</v>
      </c>
      <c r="E62" s="17">
        <f t="shared" si="0"/>
        <v>26.958000000000013</v>
      </c>
      <c r="G62" s="43"/>
      <c r="H62" s="17"/>
    </row>
    <row r="63" spans="1:8" x14ac:dyDescent="0.2">
      <c r="A63" s="1">
        <v>42675</v>
      </c>
      <c r="B63" s="12">
        <v>101.61</v>
      </c>
      <c r="C63" s="43">
        <f>+MIN($B$39,$B$51,$B$63,$B$75,$B$87)</f>
        <v>74.710999999999999</v>
      </c>
      <c r="D63" s="43">
        <f>+MAX($B$39,$B$51,$B$63,$B$75,$B$87)</f>
        <v>104.40600000000001</v>
      </c>
      <c r="E63" s="17">
        <f t="shared" si="0"/>
        <v>29.695000000000007</v>
      </c>
      <c r="G63" s="43"/>
      <c r="H63" s="17"/>
    </row>
    <row r="64" spans="1:8" x14ac:dyDescent="0.2">
      <c r="A64" s="1">
        <v>42705</v>
      </c>
      <c r="B64" s="12">
        <v>84.078000000000003</v>
      </c>
      <c r="C64" s="43">
        <f>+MIN($B$40,$B$52,$B$64,$B$76,$B$88)</f>
        <v>66.822000000000003</v>
      </c>
      <c r="D64" s="43">
        <f>+MAX($B$40,$B$52,$B$64,$B$76,$B$88)</f>
        <v>96.247</v>
      </c>
      <c r="E64" s="17">
        <f t="shared" si="0"/>
        <v>29.424999999999997</v>
      </c>
      <c r="G64" s="43"/>
      <c r="H64" s="17"/>
    </row>
    <row r="65" spans="1:8" x14ac:dyDescent="0.2">
      <c r="A65" s="1">
        <v>42736</v>
      </c>
      <c r="B65" s="12">
        <v>59.180999999999997</v>
      </c>
      <c r="C65" s="43">
        <f>+MIN($B$29,$B$41,$B$53,$B$65,$B$77)</f>
        <v>31.544</v>
      </c>
      <c r="D65" s="43">
        <f>+MAX($B$29,$B$41,$B$53,$B$65,$B$77)</f>
        <v>79.367000000000004</v>
      </c>
      <c r="E65" s="17">
        <f t="shared" si="0"/>
        <v>47.823000000000008</v>
      </c>
      <c r="G65" s="43"/>
      <c r="H65" s="17"/>
    </row>
    <row r="66" spans="1:8" x14ac:dyDescent="0.2">
      <c r="A66" s="1">
        <v>42767</v>
      </c>
      <c r="B66" s="12">
        <v>50.698999999999998</v>
      </c>
      <c r="C66" s="43">
        <f>+MIN($B$30,$B$42,$B$54,$B$66,$B$78)</f>
        <v>28.213999999999999</v>
      </c>
      <c r="D66" s="43">
        <f>+MAX($B$30,$B$42,$B$54,$B$66,$B$78)</f>
        <v>65.626000000000005</v>
      </c>
      <c r="E66" s="17">
        <f t="shared" si="0"/>
        <v>37.412000000000006</v>
      </c>
      <c r="G66" s="43"/>
      <c r="H66" s="17"/>
    </row>
    <row r="67" spans="1:8" x14ac:dyDescent="0.2">
      <c r="A67" s="1">
        <v>42795</v>
      </c>
      <c r="B67" s="12">
        <v>43.844000000000001</v>
      </c>
      <c r="C67" s="43">
        <f>+MIN($B$31,$B$43,$B$55,$B$67,$B$79)</f>
        <v>28.806999999999999</v>
      </c>
      <c r="D67" s="43">
        <f>+MAX($B$31,$B$43,$B$55,$B$67,$B$79)</f>
        <v>66.953000000000003</v>
      </c>
      <c r="E67" s="17">
        <f t="shared" si="0"/>
        <v>38.146000000000001</v>
      </c>
      <c r="G67" s="43"/>
      <c r="H67" s="17"/>
    </row>
    <row r="68" spans="1:8" x14ac:dyDescent="0.2">
      <c r="A68" s="1">
        <v>42826</v>
      </c>
      <c r="B68" s="12">
        <v>42.776000000000003</v>
      </c>
      <c r="C68" s="43">
        <f>+MIN($B$32,$B$44,$B$56,$B$68,$B$80)</f>
        <v>34.811999999999998</v>
      </c>
      <c r="D68" s="43">
        <f>+MAX($B$32,$B$44,$B$56,$B$68,$B$80)</f>
        <v>74.378</v>
      </c>
      <c r="E68" s="17">
        <f t="shared" si="0"/>
        <v>39.566000000000003</v>
      </c>
      <c r="G68" s="43"/>
      <c r="H68" s="17"/>
    </row>
    <row r="69" spans="1:8" x14ac:dyDescent="0.2">
      <c r="A69" s="1">
        <v>42856</v>
      </c>
      <c r="B69" s="12">
        <v>50.027000000000001</v>
      </c>
      <c r="C69" s="43">
        <f>+MIN($B$33,$B$45,$B$57,$B$69,$B$81)</f>
        <v>47.222000000000001</v>
      </c>
      <c r="D69" s="43">
        <f>+MAX($B$33,$B$45,$B$57,$B$69,$B$81)</f>
        <v>78.296000000000006</v>
      </c>
      <c r="E69" s="17">
        <f t="shared" si="0"/>
        <v>31.074000000000005</v>
      </c>
      <c r="G69" s="43"/>
      <c r="H69" s="17"/>
    </row>
    <row r="70" spans="1:8" x14ac:dyDescent="0.2">
      <c r="A70" s="1">
        <v>42887</v>
      </c>
      <c r="B70" s="12">
        <v>60.781999999999996</v>
      </c>
      <c r="C70" s="43">
        <f>+MIN($B$34,$B$46,$B$58,$B$70,$B$82)</f>
        <v>57.899000000000001</v>
      </c>
      <c r="D70" s="43">
        <f>+MAX($B$34,$B$46,$B$58,$B$70,$B$82)</f>
        <v>85.409000000000006</v>
      </c>
      <c r="E70" s="17">
        <f t="shared" si="0"/>
        <v>27.510000000000005</v>
      </c>
      <c r="G70" s="43"/>
      <c r="H70" s="17"/>
    </row>
    <row r="71" spans="1:8" x14ac:dyDescent="0.2">
      <c r="A71" s="1">
        <v>42917</v>
      </c>
      <c r="B71" s="12">
        <v>68.248999999999995</v>
      </c>
      <c r="C71" s="43">
        <f>+MIN($B$35,$B$47,$B$59,$B$71,$B$83)</f>
        <v>63.825000000000003</v>
      </c>
      <c r="D71" s="43">
        <f>+MAX($B$35,$B$47,$B$59,$B$71,$B$83)</f>
        <v>91.007000000000005</v>
      </c>
      <c r="E71" s="17">
        <f t="shared" si="0"/>
        <v>27.182000000000002</v>
      </c>
      <c r="G71" s="43"/>
      <c r="H71" s="17"/>
    </row>
    <row r="72" spans="1:8" x14ac:dyDescent="0.2">
      <c r="A72" s="1">
        <v>42948</v>
      </c>
      <c r="B72" s="12">
        <v>79.247</v>
      </c>
      <c r="C72" s="43">
        <f>+MIN($B$36,$B$48,$B$60,$B$72,$B$84)</f>
        <v>70.400000000000006</v>
      </c>
      <c r="D72" s="43">
        <f>+MAX($B$36,$B$48,$B$60,$B$72,$B$84)</f>
        <v>99.001000000000005</v>
      </c>
      <c r="E72" s="17">
        <f t="shared" si="0"/>
        <v>28.600999999999999</v>
      </c>
      <c r="G72" s="43"/>
      <c r="H72" s="17"/>
    </row>
    <row r="73" spans="1:8" x14ac:dyDescent="0.2">
      <c r="A73" s="1">
        <v>42979</v>
      </c>
      <c r="B73" s="12">
        <v>76.320999999999998</v>
      </c>
      <c r="C73" s="43">
        <f>+MIN($B$37,$B$49,$B$61,$B$73,$B$85)</f>
        <v>76.320999999999998</v>
      </c>
      <c r="D73" s="43">
        <f>+MAX($B$37,$B$49,$B$61,$B$73,$B$85)</f>
        <v>104.337</v>
      </c>
      <c r="E73" s="17">
        <f t="shared" si="0"/>
        <v>28.016000000000005</v>
      </c>
      <c r="G73" s="43"/>
      <c r="H73" s="17"/>
    </row>
    <row r="74" spans="1:8" x14ac:dyDescent="0.2">
      <c r="A74" s="1">
        <v>43009</v>
      </c>
      <c r="B74" s="12">
        <v>77.587999999999994</v>
      </c>
      <c r="C74" s="43">
        <f>+MIN($B$38,$B$50,$B$62,$B$74,$B$86)</f>
        <v>77.587999999999994</v>
      </c>
      <c r="D74" s="43">
        <f>+MAX($B$38,$B$50,$B$62,$B$74,$B$86)</f>
        <v>104.54600000000001</v>
      </c>
      <c r="E74" s="17">
        <f t="shared" si="0"/>
        <v>26.958000000000013</v>
      </c>
      <c r="G74" s="43"/>
      <c r="H74" s="17"/>
    </row>
    <row r="75" spans="1:8" x14ac:dyDescent="0.2">
      <c r="A75" s="1">
        <v>43040</v>
      </c>
      <c r="B75" s="12">
        <v>74.710999999999999</v>
      </c>
      <c r="C75" s="43">
        <f>+MIN($B$39,$B$51,$B$63,$B$75,$B$87)</f>
        <v>74.710999999999999</v>
      </c>
      <c r="D75" s="43">
        <f>+MAX($B$39,$B$51,$B$63,$B$75,$B$87)</f>
        <v>104.40600000000001</v>
      </c>
      <c r="E75" s="17">
        <f t="shared" si="0"/>
        <v>29.695000000000007</v>
      </c>
      <c r="G75" s="43"/>
      <c r="H75" s="17"/>
    </row>
    <row r="76" spans="1:8" x14ac:dyDescent="0.2">
      <c r="A76" s="1">
        <v>43070</v>
      </c>
      <c r="B76" s="12">
        <v>66.822000000000003</v>
      </c>
      <c r="C76" s="43">
        <f>+MIN($B$40,$B$52,$B$64,$B$76,$B$88)</f>
        <v>66.822000000000003</v>
      </c>
      <c r="D76" s="43">
        <f>+MAX($B$40,$B$52,$B$64,$B$76,$B$88)</f>
        <v>96.247</v>
      </c>
      <c r="E76" s="17">
        <f t="shared" si="0"/>
        <v>29.424999999999997</v>
      </c>
      <c r="G76" s="43"/>
      <c r="H76" s="17"/>
    </row>
    <row r="77" spans="1:8" x14ac:dyDescent="0.2">
      <c r="A77" s="1">
        <v>43101</v>
      </c>
      <c r="B77" s="12">
        <v>50.295000000000002</v>
      </c>
      <c r="C77" s="43">
        <f>+MIN($B$29,$B$41,$B$53,$B$65,$B$77)</f>
        <v>31.544</v>
      </c>
      <c r="D77" s="43">
        <f>+MAX($B$29,$B$41,$B$53,$B$65,$B$77)</f>
        <v>79.367000000000004</v>
      </c>
      <c r="E77" s="17">
        <f t="shared" si="0"/>
        <v>47.823000000000008</v>
      </c>
      <c r="G77" s="43"/>
      <c r="H77" s="17"/>
    </row>
    <row r="78" spans="1:8" x14ac:dyDescent="0.2">
      <c r="A78" s="1">
        <v>43132</v>
      </c>
      <c r="B78" s="12">
        <v>43.337000000000003</v>
      </c>
      <c r="C78" s="43">
        <f>+MIN($B$30,$B$42,$B$54,$B$66,$B$78)</f>
        <v>28.213999999999999</v>
      </c>
      <c r="D78" s="43">
        <f>+MAX($B$30,$B$42,$B$54,$B$66,$B$78)</f>
        <v>65.626000000000005</v>
      </c>
      <c r="E78" s="17">
        <f t="shared" si="0"/>
        <v>37.412000000000006</v>
      </c>
      <c r="G78" s="43"/>
      <c r="H78" s="17"/>
    </row>
    <row r="79" spans="1:8" x14ac:dyDescent="0.2">
      <c r="A79" s="1">
        <v>43160</v>
      </c>
      <c r="B79" s="12">
        <v>37.853000000000002</v>
      </c>
      <c r="C79" s="43">
        <f>+MIN($B$31,$B$43,$B$55,$B$67,$B$79)</f>
        <v>28.806999999999999</v>
      </c>
      <c r="D79" s="43">
        <f>+MAX($B$31,$B$43,$B$55,$B$67,$B$79)</f>
        <v>66.953000000000003</v>
      </c>
      <c r="E79" s="17">
        <f t="shared" si="0"/>
        <v>38.146000000000001</v>
      </c>
      <c r="G79" s="43"/>
      <c r="H79" s="17"/>
    </row>
    <row r="80" spans="1:8" x14ac:dyDescent="0.2">
      <c r="A80" s="1">
        <v>43191</v>
      </c>
      <c r="B80" s="12">
        <v>39.451000000000001</v>
      </c>
      <c r="C80" s="43">
        <f>+MIN($B$32,$B$44,$B$56,$B$68,$B$80)</f>
        <v>34.811999999999998</v>
      </c>
      <c r="D80" s="43">
        <f>+MAX($B$32,$B$44,$B$56,$B$68,$B$80)</f>
        <v>74.378</v>
      </c>
      <c r="E80" s="17">
        <f t="shared" si="0"/>
        <v>39.566000000000003</v>
      </c>
      <c r="G80" s="43"/>
      <c r="H80" s="17"/>
    </row>
    <row r="81" spans="1:8" x14ac:dyDescent="0.2">
      <c r="A81" s="1">
        <v>43221</v>
      </c>
      <c r="B81" s="12">
        <v>48.006999999999998</v>
      </c>
      <c r="C81" s="43">
        <f>+MIN($B$33,$B$45,$B$57,$B$69,$B$81)</f>
        <v>47.222000000000001</v>
      </c>
      <c r="D81" s="43">
        <f>+MAX($B$33,$B$45,$B$57,$B$69,$B$81)</f>
        <v>78.296000000000006</v>
      </c>
      <c r="E81" s="17">
        <f t="shared" si="0"/>
        <v>31.074000000000005</v>
      </c>
      <c r="G81" s="43"/>
      <c r="H81" s="17"/>
    </row>
    <row r="82" spans="1:8" x14ac:dyDescent="0.2">
      <c r="A82" s="1">
        <v>43252</v>
      </c>
      <c r="B82" s="12">
        <v>60.152999999999999</v>
      </c>
      <c r="C82" s="43">
        <f>+MIN($B$34,$B$46,$B$58,$B$70,$B$82)</f>
        <v>57.899000000000001</v>
      </c>
      <c r="D82" s="43">
        <f>+MAX($B$34,$B$46,$B$58,$B$70,$B$82)</f>
        <v>85.409000000000006</v>
      </c>
      <c r="E82" s="17">
        <f t="shared" si="0"/>
        <v>27.510000000000005</v>
      </c>
      <c r="G82" s="43"/>
      <c r="H82" s="17"/>
    </row>
    <row r="83" spans="1:8" x14ac:dyDescent="0.2">
      <c r="A83" s="1">
        <v>43282</v>
      </c>
      <c r="B83" s="12">
        <v>63.825000000000003</v>
      </c>
      <c r="C83" s="43">
        <f>+MIN($B$35,$B$47,$B$59,$B$71,$B$83)</f>
        <v>63.825000000000003</v>
      </c>
      <c r="D83" s="43">
        <f>+MAX($B$35,$B$47,$B$59,$B$71,$B$83)</f>
        <v>91.007000000000005</v>
      </c>
      <c r="E83" s="17">
        <f t="shared" si="0"/>
        <v>27.182000000000002</v>
      </c>
      <c r="G83" s="43"/>
      <c r="H83" s="17"/>
    </row>
    <row r="84" spans="1:8" x14ac:dyDescent="0.2">
      <c r="A84" s="1">
        <v>43313</v>
      </c>
      <c r="B84" s="12">
        <v>70.400000000000006</v>
      </c>
      <c r="C84" s="43">
        <f>+MIN($B$36,$B$48,$B$60,$B$72,$B$84)</f>
        <v>70.400000000000006</v>
      </c>
      <c r="D84" s="43">
        <f>+MAX($B$36,$B$48,$B$60,$B$72,$B$84)</f>
        <v>99.001000000000005</v>
      </c>
      <c r="E84" s="17">
        <f t="shared" si="0"/>
        <v>28.600999999999999</v>
      </c>
      <c r="G84" s="43"/>
      <c r="H84" s="17"/>
    </row>
    <row r="85" spans="1:8" x14ac:dyDescent="0.2">
      <c r="A85" s="1">
        <v>43344</v>
      </c>
      <c r="B85" s="12">
        <v>79.119</v>
      </c>
      <c r="C85" s="43">
        <f>+MIN($B$37,$B$49,$B$61,$B$73,$B$85)</f>
        <v>76.320999999999998</v>
      </c>
      <c r="D85" s="43">
        <f>+MAX($B$37,$B$49,$B$61,$B$73,$B$85)</f>
        <v>104.337</v>
      </c>
      <c r="E85" s="17">
        <f t="shared" si="0"/>
        <v>28.016000000000005</v>
      </c>
      <c r="G85" s="43"/>
      <c r="H85" s="17"/>
    </row>
    <row r="86" spans="1:8" x14ac:dyDescent="0.2">
      <c r="A86" s="1">
        <v>43374</v>
      </c>
      <c r="B86" s="12">
        <v>84.116</v>
      </c>
      <c r="C86" s="43">
        <f>+MIN($B$38,$B$50,$B$62,$B$74,$B$86)</f>
        <v>77.587999999999994</v>
      </c>
      <c r="D86" s="43">
        <f>+MAX($B$38,$B$50,$B$62,$B$74,$B$86)</f>
        <v>104.54600000000001</v>
      </c>
      <c r="E86" s="17">
        <f t="shared" si="0"/>
        <v>26.958000000000013</v>
      </c>
      <c r="G86" s="43"/>
      <c r="H86" s="17"/>
    </row>
    <row r="87" spans="1:8" x14ac:dyDescent="0.2">
      <c r="A87" s="1">
        <v>43405</v>
      </c>
      <c r="B87" s="12">
        <v>80.093000000000004</v>
      </c>
      <c r="C87" s="43">
        <f>+MIN($B$39,$B$51,$B$63,$B$75,$B$87)</f>
        <v>74.710999999999999</v>
      </c>
      <c r="D87" s="43">
        <f>+MAX($B$39,$B$51,$B$63,$B$75,$B$87)</f>
        <v>104.40600000000001</v>
      </c>
      <c r="E87" s="17">
        <f t="shared" si="0"/>
        <v>29.695000000000007</v>
      </c>
      <c r="G87" s="43"/>
      <c r="H87" s="17"/>
    </row>
    <row r="88" spans="1:8" x14ac:dyDescent="0.2">
      <c r="A88" s="1">
        <v>43435</v>
      </c>
      <c r="B88" s="12">
        <v>70.691000000000003</v>
      </c>
      <c r="C88" s="43">
        <f>+MIN($B$40,$B$52,$B$64,$B$76,$B$88)</f>
        <v>66.822000000000003</v>
      </c>
      <c r="D88" s="43">
        <f>+MAX($B$40,$B$52,$B$64,$B$76,$B$88)</f>
        <v>96.247</v>
      </c>
      <c r="E88" s="17">
        <f t="shared" si="0"/>
        <v>29.424999999999997</v>
      </c>
      <c r="G88" s="43"/>
      <c r="H88" s="17"/>
    </row>
    <row r="89" spans="1:8" x14ac:dyDescent="0.2">
      <c r="A89" s="1">
        <v>43466</v>
      </c>
      <c r="B89" s="12">
        <v>58.204999999999998</v>
      </c>
      <c r="C89" s="43">
        <f>+MIN($B$29,$B$41,$B$53,$B$65,$B$77)</f>
        <v>31.544</v>
      </c>
      <c r="D89" s="43">
        <f>+MAX($B$29,$B$41,$B$53,$B$65,$B$77)</f>
        <v>79.367000000000004</v>
      </c>
      <c r="E89" s="17">
        <f t="shared" si="0"/>
        <v>47.823000000000008</v>
      </c>
      <c r="G89" s="43"/>
      <c r="H89" s="17"/>
    </row>
    <row r="90" spans="1:8" x14ac:dyDescent="0.2">
      <c r="A90" s="1">
        <v>43497</v>
      </c>
      <c r="B90" s="12">
        <v>53.098999999999997</v>
      </c>
      <c r="C90" s="43">
        <f>+MIN($B$30,$B$42,$B$54,$B$66,$B$78)</f>
        <v>28.213999999999999</v>
      </c>
      <c r="D90" s="43">
        <f>+MAX($B$30,$B$42,$B$54,$B$66,$B$78)</f>
        <v>65.626000000000005</v>
      </c>
      <c r="E90" s="17">
        <f t="shared" si="0"/>
        <v>37.412000000000006</v>
      </c>
      <c r="G90" s="43"/>
      <c r="H90" s="17"/>
    </row>
    <row r="91" spans="1:8" x14ac:dyDescent="0.2">
      <c r="A91" s="1">
        <v>43525</v>
      </c>
      <c r="B91" s="12">
        <v>55.594999999999999</v>
      </c>
      <c r="C91" s="43">
        <f>+MIN($B$31,$B$43,$B$55,$B$67,$B$79)</f>
        <v>28.806999999999999</v>
      </c>
      <c r="D91" s="43">
        <f>+MAX($B$31,$B$43,$B$55,$B$67,$B$79)</f>
        <v>66.953000000000003</v>
      </c>
      <c r="E91" s="17">
        <f t="shared" si="0"/>
        <v>38.146000000000001</v>
      </c>
      <c r="G91" s="43"/>
      <c r="H91" s="17"/>
    </row>
    <row r="92" spans="1:8" x14ac:dyDescent="0.2">
      <c r="A92" s="1">
        <v>43556</v>
      </c>
      <c r="B92" s="12">
        <v>60.506999999999998</v>
      </c>
      <c r="C92" s="43">
        <f>+MIN($B$32,$B$44,$B$56,$B$68,$B$80)</f>
        <v>34.811999999999998</v>
      </c>
      <c r="D92" s="43">
        <f>+MAX($B$32,$B$44,$B$56,$B$68,$B$80)</f>
        <v>74.378</v>
      </c>
      <c r="E92" s="17">
        <f t="shared" si="0"/>
        <v>39.566000000000003</v>
      </c>
      <c r="G92" s="43"/>
      <c r="H92" s="17"/>
    </row>
    <row r="93" spans="1:8" x14ac:dyDescent="0.2">
      <c r="A93" s="1">
        <v>43586</v>
      </c>
      <c r="B93" s="12">
        <v>70.015000000000001</v>
      </c>
      <c r="C93" s="43">
        <f>+MIN($B$33,$B$45,$B$57,$B$69,$B$81)</f>
        <v>47.222000000000001</v>
      </c>
      <c r="D93" s="43">
        <f>+MAX($B$33,$B$45,$B$57,$B$69,$B$81)</f>
        <v>78.296000000000006</v>
      </c>
      <c r="E93" s="17">
        <f t="shared" ref="E93:E112" si="1">D93-C93</f>
        <v>31.074000000000005</v>
      </c>
      <c r="G93" s="43"/>
      <c r="H93" s="17"/>
    </row>
    <row r="94" spans="1:8" x14ac:dyDescent="0.2">
      <c r="A94" s="1">
        <v>43617</v>
      </c>
      <c r="B94" s="12">
        <v>78.289000000000001</v>
      </c>
      <c r="C94" s="43">
        <f>+MIN($B$34,$B$46,$B$58,$B$70,$B$82)</f>
        <v>57.899000000000001</v>
      </c>
      <c r="D94" s="43">
        <f>+MAX($B$34,$B$46,$B$58,$B$70,$B$82)</f>
        <v>85.409000000000006</v>
      </c>
      <c r="E94" s="17">
        <f t="shared" si="1"/>
        <v>27.510000000000005</v>
      </c>
      <c r="G94" s="43"/>
      <c r="H94" s="17"/>
    </row>
    <row r="95" spans="1:8" x14ac:dyDescent="0.2">
      <c r="A95" s="1">
        <v>43647</v>
      </c>
      <c r="B95" s="12">
        <v>83.763000000000005</v>
      </c>
      <c r="C95" s="43">
        <f>+MIN($B$35,$B$47,$B$59,$B$71,$B$83)</f>
        <v>63.825000000000003</v>
      </c>
      <c r="D95" s="43">
        <f>+MAX($B$35,$B$47,$B$59,$B$71,$B$83)</f>
        <v>91.007000000000005</v>
      </c>
      <c r="E95" s="17">
        <f t="shared" si="1"/>
        <v>27.182000000000002</v>
      </c>
      <c r="G95" s="43"/>
      <c r="H95" s="17"/>
    </row>
    <row r="96" spans="1:8" x14ac:dyDescent="0.2">
      <c r="A96" s="1">
        <v>43678</v>
      </c>
      <c r="B96" s="12">
        <v>97.231571428999999</v>
      </c>
      <c r="C96" s="43">
        <f>+MIN($B$36,$B$48,$B$60,$B$72,$B$84)</f>
        <v>70.400000000000006</v>
      </c>
      <c r="D96" s="43">
        <f>+MAX($B$36,$B$48,$B$60,$B$72,$B$84)</f>
        <v>99.001000000000005</v>
      </c>
      <c r="E96" s="17">
        <f t="shared" si="1"/>
        <v>28.600999999999999</v>
      </c>
      <c r="G96" s="43"/>
      <c r="H96" s="17"/>
    </row>
    <row r="97" spans="1:8" x14ac:dyDescent="0.2">
      <c r="A97" s="1">
        <v>43709</v>
      </c>
      <c r="B97" s="12">
        <v>100.99240856999999</v>
      </c>
      <c r="C97" s="43">
        <f>+MIN($B$37,$B$49,$B$61,$B$73,$B$85)</f>
        <v>76.320999999999998</v>
      </c>
      <c r="D97" s="43">
        <f>+MAX($B$37,$B$49,$B$61,$B$73,$B$85)</f>
        <v>104.337</v>
      </c>
      <c r="E97" s="17">
        <f t="shared" si="1"/>
        <v>28.016000000000005</v>
      </c>
      <c r="G97" s="43"/>
      <c r="H97" s="17"/>
    </row>
    <row r="98" spans="1:8" x14ac:dyDescent="0.2">
      <c r="A98" s="1">
        <v>43739</v>
      </c>
      <c r="B98" s="12">
        <v>100.55889999999999</v>
      </c>
      <c r="C98" s="43">
        <f>+MIN($B$38,$B$50,$B$62,$B$74,$B$86)</f>
        <v>77.587999999999994</v>
      </c>
      <c r="D98" s="43">
        <f>+MAX($B$38,$B$50,$B$62,$B$74,$B$86)</f>
        <v>104.54600000000001</v>
      </c>
      <c r="E98" s="17">
        <f t="shared" si="1"/>
        <v>26.958000000000013</v>
      </c>
      <c r="G98" s="43"/>
      <c r="H98" s="17"/>
    </row>
    <row r="99" spans="1:8" x14ac:dyDescent="0.2">
      <c r="A99" s="1">
        <v>43770</v>
      </c>
      <c r="B99" s="12">
        <v>97.409440000000004</v>
      </c>
      <c r="C99" s="43">
        <f>+MIN($B$39,$B$51,$B$63,$B$75,$B$87)</f>
        <v>74.710999999999999</v>
      </c>
      <c r="D99" s="43">
        <f>+MAX($B$39,$B$51,$B$63,$B$75,$B$87)</f>
        <v>104.40600000000001</v>
      </c>
      <c r="E99" s="17">
        <f t="shared" si="1"/>
        <v>29.695000000000007</v>
      </c>
      <c r="G99" s="43"/>
      <c r="H99" s="17"/>
    </row>
    <row r="100" spans="1:8" x14ac:dyDescent="0.2">
      <c r="A100" s="1">
        <v>43800</v>
      </c>
      <c r="B100" s="12">
        <v>86.471339999999998</v>
      </c>
      <c r="C100" s="43">
        <f>+MIN($B$40,$B$52,$B$64,$B$76,$B$88)</f>
        <v>66.822000000000003</v>
      </c>
      <c r="D100" s="43">
        <f>+MAX($B$40,$B$52,$B$64,$B$76,$B$88)</f>
        <v>96.247</v>
      </c>
      <c r="E100" s="17">
        <f t="shared" si="1"/>
        <v>29.424999999999997</v>
      </c>
      <c r="G100" s="43"/>
      <c r="H100" s="17"/>
    </row>
    <row r="101" spans="1:8" x14ac:dyDescent="0.2">
      <c r="A101" s="1">
        <v>43831</v>
      </c>
      <c r="B101" s="12">
        <v>69.020859999999999</v>
      </c>
      <c r="C101" s="43">
        <f>+MIN($B$29,$B$41,$B$53,$B$65,$B$77)</f>
        <v>31.544</v>
      </c>
      <c r="D101" s="17">
        <f>+MAX($B$29,$B$41,$B$53,$B$65,$B$77)</f>
        <v>79.367000000000004</v>
      </c>
      <c r="E101" s="17">
        <f t="shared" si="1"/>
        <v>47.823000000000008</v>
      </c>
      <c r="G101" s="43"/>
      <c r="H101" s="17"/>
    </row>
    <row r="102" spans="1:8" x14ac:dyDescent="0.2">
      <c r="A102" s="1">
        <v>43862</v>
      </c>
      <c r="B102" s="12">
        <v>59.532449999999997</v>
      </c>
      <c r="C102" s="43">
        <f>+MIN($B$30,$B$42,$B$54,$B$66,$B$78)</f>
        <v>28.213999999999999</v>
      </c>
      <c r="D102" s="17">
        <f>+MAX($B$30,$B$42,$B$54,$B$66,$B$78)</f>
        <v>65.626000000000005</v>
      </c>
      <c r="E102" s="17">
        <f t="shared" si="1"/>
        <v>37.412000000000006</v>
      </c>
      <c r="G102" s="43"/>
      <c r="H102" s="17"/>
    </row>
    <row r="103" spans="1:8" x14ac:dyDescent="0.2">
      <c r="A103" s="1">
        <v>43891</v>
      </c>
      <c r="B103" s="12">
        <v>56.703940000000003</v>
      </c>
      <c r="C103" s="43">
        <f>+MIN($B$31,$B$43,$B$55,$B$67,$B$79)</f>
        <v>28.806999999999999</v>
      </c>
      <c r="D103" s="17">
        <f>+MAX($B$31,$B$43,$B$55,$B$67,$B$79)</f>
        <v>66.953000000000003</v>
      </c>
      <c r="E103" s="17">
        <f t="shared" si="1"/>
        <v>38.146000000000001</v>
      </c>
      <c r="G103" s="43"/>
      <c r="H103" s="17"/>
    </row>
    <row r="104" spans="1:8" x14ac:dyDescent="0.2">
      <c r="A104" s="1">
        <v>43922</v>
      </c>
      <c r="B104" s="12">
        <v>60.643639999999998</v>
      </c>
      <c r="C104" s="43">
        <f>+MIN($B$32,$B$44,$B$56,$B$68,$B$80)</f>
        <v>34.811999999999998</v>
      </c>
      <c r="D104" s="17">
        <f>+MAX($B$32,$B$44,$B$56,$B$68,$B$80)</f>
        <v>74.378</v>
      </c>
      <c r="E104" s="17">
        <f t="shared" si="1"/>
        <v>39.566000000000003</v>
      </c>
      <c r="G104" s="43"/>
      <c r="H104" s="17"/>
    </row>
    <row r="105" spans="1:8" x14ac:dyDescent="0.2">
      <c r="A105" s="1">
        <v>43952</v>
      </c>
      <c r="B105" s="12">
        <v>68.011989999999997</v>
      </c>
      <c r="C105" s="43">
        <f>+MIN($B$33,$B$45,$B$57,$B$69,$B$81)</f>
        <v>47.222000000000001</v>
      </c>
      <c r="D105" s="17">
        <f>+MAX($B$33,$B$45,$B$57,$B$69,$B$81)</f>
        <v>78.296000000000006</v>
      </c>
      <c r="E105" s="17">
        <f t="shared" si="1"/>
        <v>31.074000000000005</v>
      </c>
      <c r="G105" s="43"/>
      <c r="H105" s="17"/>
    </row>
    <row r="106" spans="1:8" x14ac:dyDescent="0.2">
      <c r="A106" s="1">
        <v>43983</v>
      </c>
      <c r="B106" s="12">
        <v>76.869460000000004</v>
      </c>
      <c r="C106" s="43">
        <f>+MIN($B$34,$B$46,$B$58,$B$70,$B$82)</f>
        <v>57.899000000000001</v>
      </c>
      <c r="D106" s="17">
        <f>+MAX($B$34,$B$46,$B$58,$B$70,$B$82)</f>
        <v>85.409000000000006</v>
      </c>
      <c r="E106" s="17">
        <f t="shared" si="1"/>
        <v>27.510000000000005</v>
      </c>
      <c r="G106" s="43"/>
      <c r="H106" s="17"/>
    </row>
    <row r="107" spans="1:8" x14ac:dyDescent="0.2">
      <c r="A107" s="1">
        <v>44013</v>
      </c>
      <c r="B107" s="12">
        <v>83.063130000000001</v>
      </c>
      <c r="C107" s="43">
        <f>+MIN($B$35,$B$47,$B$59,$B$71,$B$83)</f>
        <v>63.825000000000003</v>
      </c>
      <c r="D107" s="17">
        <f>+MAX($B$35,$B$47,$B$59,$B$71,$B$83)</f>
        <v>91.007000000000005</v>
      </c>
      <c r="E107" s="17">
        <f t="shared" si="1"/>
        <v>27.182000000000002</v>
      </c>
      <c r="G107" s="43"/>
      <c r="H107" s="17"/>
    </row>
    <row r="108" spans="1:8" x14ac:dyDescent="0.2">
      <c r="A108" s="1">
        <v>44044</v>
      </c>
      <c r="B108" s="12">
        <v>90.241950000000003</v>
      </c>
      <c r="C108" s="43">
        <f>+MIN($B$36,$B$48,$B$60,$B$72,$B$84)</f>
        <v>70.400000000000006</v>
      </c>
      <c r="D108" s="17">
        <f>+MAX($B$36,$B$48,$B$60,$B$72,$B$84)</f>
        <v>99.001000000000005</v>
      </c>
      <c r="E108" s="17">
        <f t="shared" si="1"/>
        <v>28.600999999999999</v>
      </c>
      <c r="G108" s="43"/>
      <c r="H108" s="17"/>
    </row>
    <row r="109" spans="1:8" x14ac:dyDescent="0.2">
      <c r="A109" s="1">
        <v>44075</v>
      </c>
      <c r="B109" s="12">
        <v>93.806979999999996</v>
      </c>
      <c r="C109" s="43">
        <f>+MIN($B$37,$B$49,$B$61,$B$73,$B$85)</f>
        <v>76.320999999999998</v>
      </c>
      <c r="D109" s="17">
        <f>+MAX($B$37,$B$49,$B$61,$B$73,$B$85)</f>
        <v>104.337</v>
      </c>
      <c r="E109" s="17">
        <f t="shared" si="1"/>
        <v>28.016000000000005</v>
      </c>
      <c r="G109" s="43"/>
      <c r="H109" s="17"/>
    </row>
    <row r="110" spans="1:8" x14ac:dyDescent="0.2">
      <c r="A110" s="1">
        <v>44105</v>
      </c>
      <c r="B110" s="12">
        <v>94.441999999999993</v>
      </c>
      <c r="C110" s="43">
        <f>+MIN($B$38,$B$50,$B$62,$B$74,$B$86)</f>
        <v>77.587999999999994</v>
      </c>
      <c r="D110" s="17">
        <f>+MAX($B$38,$B$50,$B$62,$B$74,$B$86)</f>
        <v>104.54600000000001</v>
      </c>
      <c r="E110" s="17">
        <f t="shared" si="1"/>
        <v>26.958000000000013</v>
      </c>
      <c r="G110" s="43"/>
      <c r="H110" s="17"/>
    </row>
    <row r="111" spans="1:8" x14ac:dyDescent="0.2">
      <c r="A111" s="1">
        <v>44136</v>
      </c>
      <c r="B111" s="12">
        <v>91.843710000000002</v>
      </c>
      <c r="C111" s="43">
        <f>+MIN($B$39,$B$51,$B$63,$B$75,$B$87)</f>
        <v>74.710999999999999</v>
      </c>
      <c r="D111" s="17">
        <f>+MAX($B$39,$B$51,$B$63,$B$75,$B$87)</f>
        <v>104.40600000000001</v>
      </c>
      <c r="E111" s="17">
        <f t="shared" si="1"/>
        <v>29.695000000000007</v>
      </c>
      <c r="G111" s="43"/>
      <c r="H111" s="17"/>
    </row>
    <row r="112" spans="1:8" x14ac:dyDescent="0.2">
      <c r="A112" s="65">
        <v>44166</v>
      </c>
      <c r="B112" s="12">
        <v>81.667060000000006</v>
      </c>
      <c r="C112" s="70">
        <f>+MIN($B$40,$B$52,$B$64,$B$76,$B$88)</f>
        <v>66.822000000000003</v>
      </c>
      <c r="D112" s="69">
        <f>+MAX($B$40,$B$52,$B$64,$B$76,$B$88)</f>
        <v>96.247</v>
      </c>
      <c r="E112" s="69">
        <f t="shared" si="1"/>
        <v>29.424999999999997</v>
      </c>
      <c r="G112" s="43"/>
      <c r="H112" s="17"/>
    </row>
    <row r="113" spans="1:2" x14ac:dyDescent="0.2">
      <c r="A113" s="367" t="s">
        <v>552</v>
      </c>
    </row>
    <row r="114" spans="1:2" x14ac:dyDescent="0.2">
      <c r="A114" s="32" t="s">
        <v>588</v>
      </c>
    </row>
    <row r="115" spans="1:2" x14ac:dyDescent="0.2">
      <c r="A115" s="380" t="s">
        <v>585</v>
      </c>
    </row>
    <row r="116" spans="1:2" x14ac:dyDescent="0.2">
      <c r="A116" s="4"/>
      <c r="B116" s="75" t="s">
        <v>360</v>
      </c>
    </row>
    <row r="117" spans="1:2" x14ac:dyDescent="0.2">
      <c r="A117" s="2">
        <v>69</v>
      </c>
      <c r="B117">
        <v>0</v>
      </c>
    </row>
    <row r="118" spans="1:2" x14ac:dyDescent="0.2">
      <c r="A118" s="2">
        <v>69</v>
      </c>
      <c r="B118">
        <v>1</v>
      </c>
    </row>
  </sheetData>
  <mergeCells count="1">
    <mergeCell ref="C26:E26"/>
  </mergeCells>
  <hyperlinks>
    <hyperlink ref="A3" location="Contents!A1" display="Return to Contents"/>
  </hyperlinks>
  <pageMargins left="0.75" right="0.75" top="1" bottom="1" header="0.5" footer="0.5"/>
  <pageSetup scale="65" fitToHeight="2" orientation="landscape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2:AB129"/>
  <sheetViews>
    <sheetView workbookViewId="0"/>
  </sheetViews>
  <sheetFormatPr defaultRowHeight="15" x14ac:dyDescent="0.25"/>
  <cols>
    <col min="1" max="1" width="9.140625" style="131"/>
    <col min="2" max="2" width="20.85546875" style="131" customWidth="1"/>
    <col min="3" max="13" width="9.140625" style="131"/>
    <col min="14" max="15" width="9.140625" style="133"/>
    <col min="16" max="16" width="9.140625" style="131"/>
    <col min="17" max="17" width="25" style="131" customWidth="1"/>
    <col min="18" max="18" width="14.42578125" style="131" customWidth="1"/>
    <col min="19" max="26" width="9.140625" style="131"/>
    <col min="27" max="28" width="9.140625" style="133"/>
    <col min="29" max="16384" width="9.140625" style="131"/>
  </cols>
  <sheetData>
    <row r="2" spans="1:18" ht="15.75" x14ac:dyDescent="0.25">
      <c r="A2" s="44" t="s">
        <v>550</v>
      </c>
    </row>
    <row r="3" spans="1:18" x14ac:dyDescent="0.25">
      <c r="A3" s="22" t="s">
        <v>16</v>
      </c>
      <c r="C3" s="393"/>
      <c r="D3" s="393"/>
      <c r="E3" s="393"/>
      <c r="F3" s="393"/>
      <c r="G3" s="393"/>
      <c r="H3" s="393"/>
      <c r="I3" s="393"/>
      <c r="Q3" s="137"/>
    </row>
    <row r="4" spans="1:18" x14ac:dyDescent="0.25">
      <c r="A4" s="144"/>
      <c r="B4" s="144"/>
      <c r="C4" s="144"/>
      <c r="D4" s="144"/>
      <c r="E4" s="144"/>
      <c r="F4" s="144"/>
      <c r="G4" s="144"/>
      <c r="H4" s="144"/>
      <c r="I4" s="144"/>
      <c r="Q4" s="137"/>
    </row>
    <row r="5" spans="1:18" x14ac:dyDescent="0.25">
      <c r="A5" s="144"/>
      <c r="B5" s="144"/>
      <c r="C5" s="144"/>
      <c r="D5" s="144"/>
      <c r="E5" s="144"/>
      <c r="F5" s="144"/>
      <c r="G5" s="144"/>
      <c r="H5" s="144"/>
      <c r="I5" s="144"/>
      <c r="Q5" s="180" t="s">
        <v>361</v>
      </c>
      <c r="R5" s="181"/>
    </row>
    <row r="6" spans="1:18" x14ac:dyDescent="0.25">
      <c r="A6" s="144"/>
      <c r="B6" s="144"/>
      <c r="C6" s="144"/>
      <c r="D6" s="144"/>
      <c r="E6" s="144"/>
      <c r="F6" s="144"/>
      <c r="G6" s="144"/>
      <c r="H6" s="144"/>
      <c r="I6" s="144"/>
      <c r="Q6" s="297" t="s">
        <v>85</v>
      </c>
      <c r="R6" s="350" t="s">
        <v>305</v>
      </c>
    </row>
    <row r="7" spans="1:18" x14ac:dyDescent="0.25">
      <c r="A7" s="144"/>
      <c r="B7" s="144"/>
      <c r="C7" s="144"/>
      <c r="D7" s="144"/>
      <c r="E7" s="144"/>
      <c r="F7" s="144"/>
      <c r="G7" s="144"/>
      <c r="H7" s="144"/>
      <c r="I7" s="144"/>
      <c r="Q7" s="298" t="s">
        <v>86</v>
      </c>
      <c r="R7" s="351" t="s">
        <v>306</v>
      </c>
    </row>
    <row r="8" spans="1:18" x14ac:dyDescent="0.25">
      <c r="A8" s="144"/>
      <c r="B8" s="144"/>
      <c r="C8" s="144"/>
      <c r="D8" s="144"/>
      <c r="E8" s="144"/>
      <c r="F8" s="144"/>
      <c r="G8" s="144"/>
      <c r="H8" s="144"/>
      <c r="I8" s="144"/>
      <c r="Q8" s="300" t="s">
        <v>486</v>
      </c>
      <c r="R8" s="540" t="s">
        <v>307</v>
      </c>
    </row>
    <row r="9" spans="1:18" x14ac:dyDescent="0.25">
      <c r="A9" s="144"/>
      <c r="B9" s="144"/>
      <c r="C9" s="144"/>
      <c r="D9" s="144"/>
      <c r="E9" s="144"/>
      <c r="F9" s="144"/>
      <c r="G9" s="144"/>
      <c r="H9" s="144"/>
      <c r="I9" s="144"/>
    </row>
    <row r="10" spans="1:18" x14ac:dyDescent="0.25">
      <c r="A10" s="144"/>
      <c r="B10" s="144"/>
      <c r="C10" s="144"/>
      <c r="D10" s="144"/>
      <c r="E10" s="144"/>
      <c r="F10" s="144"/>
      <c r="G10" s="144"/>
      <c r="H10" s="144"/>
      <c r="I10" s="144"/>
    </row>
    <row r="11" spans="1:18" x14ac:dyDescent="0.25">
      <c r="A11" s="144"/>
      <c r="B11" s="144"/>
      <c r="C11" s="144"/>
      <c r="D11" s="144"/>
      <c r="E11" s="144"/>
      <c r="F11" s="144"/>
      <c r="G11" s="144"/>
      <c r="H11" s="144"/>
      <c r="I11" s="144"/>
    </row>
    <row r="12" spans="1:18" x14ac:dyDescent="0.25">
      <c r="A12" s="144"/>
      <c r="B12" s="144"/>
      <c r="C12" s="144"/>
      <c r="D12" s="144"/>
      <c r="E12" s="144"/>
      <c r="F12" s="144"/>
      <c r="G12" s="144"/>
      <c r="H12" s="144"/>
      <c r="I12" s="144"/>
    </row>
    <row r="13" spans="1:18" x14ac:dyDescent="0.25">
      <c r="A13" s="144"/>
      <c r="B13" s="144"/>
      <c r="C13" s="144"/>
      <c r="D13" s="144"/>
      <c r="E13" s="144"/>
      <c r="F13" s="144"/>
      <c r="G13" s="144"/>
      <c r="H13" s="144"/>
      <c r="I13" s="144"/>
    </row>
    <row r="14" spans="1:18" x14ac:dyDescent="0.25">
      <c r="A14" s="144"/>
      <c r="B14" s="144"/>
      <c r="C14" s="144"/>
      <c r="D14" s="144"/>
      <c r="E14" s="144"/>
      <c r="F14" s="144"/>
      <c r="G14" s="144"/>
      <c r="H14" s="144"/>
      <c r="I14" s="144"/>
    </row>
    <row r="15" spans="1:18" x14ac:dyDescent="0.25">
      <c r="A15" s="144"/>
      <c r="B15" s="144"/>
      <c r="C15" s="144"/>
      <c r="D15" s="144"/>
      <c r="E15" s="144"/>
      <c r="F15" s="144"/>
      <c r="G15" s="144"/>
      <c r="H15" s="144"/>
      <c r="I15" s="144"/>
    </row>
    <row r="16" spans="1:18" x14ac:dyDescent="0.25">
      <c r="A16" s="144"/>
      <c r="B16" s="144"/>
      <c r="C16" s="144"/>
      <c r="D16" s="144"/>
      <c r="E16" s="144"/>
      <c r="F16" s="144"/>
      <c r="G16" s="144"/>
      <c r="H16" s="144"/>
      <c r="I16" s="144"/>
    </row>
    <row r="17" spans="1:12" x14ac:dyDescent="0.25">
      <c r="A17" s="144"/>
      <c r="B17" s="144"/>
      <c r="C17" s="144"/>
      <c r="D17" s="144"/>
      <c r="E17" s="144"/>
      <c r="F17" s="144"/>
      <c r="G17" s="144"/>
      <c r="H17" s="144"/>
      <c r="I17" s="144"/>
    </row>
    <row r="18" spans="1:12" x14ac:dyDescent="0.25">
      <c r="A18" s="144"/>
      <c r="B18" s="144"/>
      <c r="C18" s="144"/>
      <c r="D18" s="144"/>
      <c r="E18" s="144"/>
      <c r="F18" s="144"/>
      <c r="G18" s="144"/>
      <c r="H18" s="144"/>
      <c r="I18" s="144"/>
    </row>
    <row r="19" spans="1:12" x14ac:dyDescent="0.25">
      <c r="A19" s="144"/>
      <c r="B19" s="144"/>
      <c r="C19" s="144"/>
      <c r="D19" s="144"/>
      <c r="E19" s="144"/>
      <c r="F19" s="144"/>
      <c r="G19" s="144"/>
      <c r="H19" s="144"/>
      <c r="I19" s="144"/>
    </row>
    <row r="20" spans="1:12" x14ac:dyDescent="0.25">
      <c r="A20" s="144"/>
      <c r="B20" s="144"/>
      <c r="C20" s="144"/>
      <c r="D20" s="144"/>
      <c r="E20" s="144"/>
      <c r="F20" s="144"/>
      <c r="G20" s="144"/>
      <c r="H20" s="144"/>
      <c r="I20" s="144"/>
    </row>
    <row r="21" spans="1:12" x14ac:dyDescent="0.25">
      <c r="A21" s="144"/>
      <c r="B21" s="144"/>
      <c r="C21" s="144"/>
      <c r="D21" s="144"/>
      <c r="E21" s="144"/>
      <c r="F21" s="144"/>
      <c r="G21" s="144"/>
      <c r="H21" s="144"/>
      <c r="I21" s="144"/>
    </row>
    <row r="24" spans="1:12" x14ac:dyDescent="0.25">
      <c r="C24" s="580" t="s">
        <v>481</v>
      </c>
      <c r="D24" s="580"/>
      <c r="E24" s="580"/>
      <c r="F24" s="580"/>
      <c r="G24" s="580"/>
      <c r="H24" s="32"/>
      <c r="I24" s="580" t="s">
        <v>482</v>
      </c>
      <c r="J24" s="580"/>
      <c r="K24" s="580"/>
      <c r="L24" s="580"/>
    </row>
    <row r="25" spans="1:12" x14ac:dyDescent="0.25">
      <c r="A25" s="133"/>
      <c r="B25" s="9"/>
      <c r="C25" s="82">
        <v>2016</v>
      </c>
      <c r="D25" s="82">
        <v>2017</v>
      </c>
      <c r="E25" s="82">
        <v>2018</v>
      </c>
      <c r="F25" s="82">
        <v>2019</v>
      </c>
      <c r="G25" s="82">
        <v>2020</v>
      </c>
      <c r="H25" s="35"/>
      <c r="I25" s="82">
        <v>2017</v>
      </c>
      <c r="J25" s="82">
        <v>2018</v>
      </c>
      <c r="K25" s="82">
        <v>2019</v>
      </c>
      <c r="L25" s="82">
        <v>2020</v>
      </c>
    </row>
    <row r="26" spans="1:12" x14ac:dyDescent="0.25">
      <c r="A26" s="133"/>
      <c r="B26" s="491" t="s">
        <v>85</v>
      </c>
      <c r="C26" s="83">
        <v>3.2805167486000002</v>
      </c>
      <c r="D26" s="83">
        <v>2.9049302739999998</v>
      </c>
      <c r="E26" s="83">
        <v>2.6706079588999998</v>
      </c>
      <c r="F26" s="83">
        <v>2.7000060602999998</v>
      </c>
      <c r="G26" s="83">
        <v>2.6027914835999999</v>
      </c>
      <c r="H26" s="154" t="s">
        <v>85</v>
      </c>
      <c r="I26" s="20">
        <f t="shared" ref="I26:L27" si="0">D26-C26</f>
        <v>-0.37558647460000039</v>
      </c>
      <c r="J26" s="20">
        <f t="shared" si="0"/>
        <v>-0.23432231510000001</v>
      </c>
      <c r="K26" s="20">
        <f t="shared" si="0"/>
        <v>2.9398101399999987E-2</v>
      </c>
      <c r="L26" s="20">
        <f t="shared" si="0"/>
        <v>-9.7214576699999888E-2</v>
      </c>
    </row>
    <row r="27" spans="1:12" ht="26.25" x14ac:dyDescent="0.25">
      <c r="A27" s="133"/>
      <c r="B27" s="493" t="s">
        <v>86</v>
      </c>
      <c r="C27" s="84">
        <v>73.406096473000005</v>
      </c>
      <c r="D27" s="84">
        <v>76.143443848999993</v>
      </c>
      <c r="E27" s="84">
        <v>86.079235600000004</v>
      </c>
      <c r="F27" s="84">
        <v>94.957242288000003</v>
      </c>
      <c r="G27" s="84">
        <v>97.231362677999996</v>
      </c>
      <c r="H27" s="494" t="s">
        <v>86</v>
      </c>
      <c r="I27" s="68">
        <f t="shared" si="0"/>
        <v>2.7373473759999882</v>
      </c>
      <c r="J27" s="68">
        <f t="shared" si="0"/>
        <v>9.9357917510000107</v>
      </c>
      <c r="K27" s="68">
        <f t="shared" si="0"/>
        <v>8.8780066879999993</v>
      </c>
      <c r="L27" s="68">
        <f t="shared" si="0"/>
        <v>2.2741203899999931</v>
      </c>
    </row>
    <row r="28" spans="1:12" x14ac:dyDescent="0.25">
      <c r="A28"/>
      <c r="B28" s="492" t="s">
        <v>309</v>
      </c>
      <c r="C28" s="83">
        <f>+C27+C26</f>
        <v>76.686613221599998</v>
      </c>
      <c r="D28" s="83">
        <f>+D27+D26</f>
        <v>79.048374122999988</v>
      </c>
      <c r="E28" s="83">
        <f>+E27+E26</f>
        <v>88.749843558900011</v>
      </c>
      <c r="F28" s="83">
        <f>+F27+F26</f>
        <v>97.657248348300001</v>
      </c>
      <c r="G28" s="83">
        <f>+G27+G26</f>
        <v>99.834154161599997</v>
      </c>
      <c r="H28" s="30" t="s">
        <v>440</v>
      </c>
      <c r="I28" s="12">
        <f>+SUM(I26:I27)</f>
        <v>2.3617609013999878</v>
      </c>
      <c r="J28" s="12">
        <f>+SUM(J26:J27)</f>
        <v>9.7014694359000107</v>
      </c>
      <c r="K28" s="12">
        <f>+SUM(K26:K27)</f>
        <v>8.9074047893999992</v>
      </c>
      <c r="L28" s="12">
        <f>+SUM(L26:L27)</f>
        <v>2.1769058132999932</v>
      </c>
    </row>
    <row r="29" spans="1:12" x14ac:dyDescent="0.25">
      <c r="A29" s="367" t="s">
        <v>552</v>
      </c>
      <c r="B29"/>
      <c r="C29"/>
      <c r="D29" s="10"/>
      <c r="E29"/>
      <c r="F29"/>
      <c r="G29"/>
      <c r="H29"/>
      <c r="I29" s="10"/>
      <c r="J29" s="27"/>
      <c r="K29" s="27"/>
      <c r="L29" s="27"/>
    </row>
    <row r="33" spans="1:7" x14ac:dyDescent="0.25">
      <c r="C33" s="153" t="s">
        <v>308</v>
      </c>
      <c r="D33" s="132" t="s">
        <v>239</v>
      </c>
      <c r="E33" s="468" t="s">
        <v>238</v>
      </c>
      <c r="F33" s="468" t="s">
        <v>480</v>
      </c>
    </row>
    <row r="34" spans="1:7" x14ac:dyDescent="0.25">
      <c r="A34" s="147">
        <f t="shared" ref="A34:A81" si="1">YEAR(B34)</f>
        <v>2017</v>
      </c>
      <c r="B34" s="444">
        <v>42736</v>
      </c>
      <c r="C34" s="445">
        <v>75.979681515999999</v>
      </c>
      <c r="D34" s="141" t="e">
        <v>#N/A</v>
      </c>
      <c r="E34" s="446"/>
      <c r="F34" s="446">
        <v>75.979681515999999</v>
      </c>
      <c r="G34" s="138"/>
    </row>
    <row r="35" spans="1:7" x14ac:dyDescent="0.25">
      <c r="A35" s="147">
        <f t="shared" si="1"/>
        <v>2017</v>
      </c>
      <c r="B35" s="444">
        <v>42767</v>
      </c>
      <c r="C35" s="445">
        <v>76.625913749999995</v>
      </c>
      <c r="D35" s="141" t="e">
        <v>#N/A</v>
      </c>
      <c r="E35" s="446">
        <f t="shared" ref="E35:E44" si="2">AVERAGEIF($A$34:$A$95,A35,$F$34:$F$95)</f>
        <v>79.973231072749996</v>
      </c>
      <c r="F35" s="446">
        <v>76.625913749999995</v>
      </c>
      <c r="G35" s="138"/>
    </row>
    <row r="36" spans="1:7" x14ac:dyDescent="0.25">
      <c r="A36" s="147">
        <f t="shared" si="1"/>
        <v>2017</v>
      </c>
      <c r="B36" s="444">
        <v>42795</v>
      </c>
      <c r="C36" s="445">
        <v>78.418810065000002</v>
      </c>
      <c r="D36" s="141" t="e">
        <v>#N/A</v>
      </c>
      <c r="E36" s="446">
        <f t="shared" si="2"/>
        <v>79.973231072749996</v>
      </c>
      <c r="F36" s="446">
        <v>78.418810065000002</v>
      </c>
      <c r="G36" s="138"/>
    </row>
    <row r="37" spans="1:7" x14ac:dyDescent="0.25">
      <c r="A37" s="147">
        <f t="shared" si="1"/>
        <v>2017</v>
      </c>
      <c r="B37" s="444">
        <v>42826</v>
      </c>
      <c r="C37" s="445">
        <v>78.502159832999993</v>
      </c>
      <c r="D37" s="141" t="e">
        <v>#N/A</v>
      </c>
      <c r="E37" s="446">
        <f t="shared" si="2"/>
        <v>79.973231072749996</v>
      </c>
      <c r="F37" s="446">
        <v>78.502159832999993</v>
      </c>
      <c r="G37" s="138"/>
    </row>
    <row r="38" spans="1:7" x14ac:dyDescent="0.25">
      <c r="A38" s="147">
        <f t="shared" si="1"/>
        <v>2017</v>
      </c>
      <c r="B38" s="444">
        <v>42856</v>
      </c>
      <c r="C38" s="445">
        <v>78.371707870999998</v>
      </c>
      <c r="D38" s="141" t="e">
        <v>#N/A</v>
      </c>
      <c r="E38" s="446">
        <f t="shared" si="2"/>
        <v>79.973231072749996</v>
      </c>
      <c r="F38" s="446">
        <v>78.371707870999998</v>
      </c>
      <c r="G38" s="138"/>
    </row>
    <row r="39" spans="1:7" x14ac:dyDescent="0.25">
      <c r="A39" s="147">
        <f t="shared" si="1"/>
        <v>2017</v>
      </c>
      <c r="B39" s="444">
        <v>42887</v>
      </c>
      <c r="C39" s="445">
        <v>78.987322599999999</v>
      </c>
      <c r="D39" s="141" t="e">
        <v>#N/A</v>
      </c>
      <c r="E39" s="446">
        <f t="shared" si="2"/>
        <v>79.973231072749996</v>
      </c>
      <c r="F39" s="446">
        <v>78.987322599999999</v>
      </c>
      <c r="G39" s="138"/>
    </row>
    <row r="40" spans="1:7" x14ac:dyDescent="0.25">
      <c r="A40" s="147">
        <f t="shared" si="1"/>
        <v>2017</v>
      </c>
      <c r="B40" s="444">
        <v>42917</v>
      </c>
      <c r="C40" s="445">
        <v>79.955689226000004</v>
      </c>
      <c r="D40" s="141" t="e">
        <v>#N/A</v>
      </c>
      <c r="E40" s="446">
        <f t="shared" si="2"/>
        <v>79.973231072749996</v>
      </c>
      <c r="F40" s="446">
        <v>79.955689226000004</v>
      </c>
      <c r="G40" s="138"/>
    </row>
    <row r="41" spans="1:7" x14ac:dyDescent="0.25">
      <c r="A41" s="147">
        <f t="shared" si="1"/>
        <v>2017</v>
      </c>
      <c r="B41" s="444">
        <v>42948</v>
      </c>
      <c r="C41" s="445">
        <v>79.936718225999996</v>
      </c>
      <c r="D41" s="141" t="e">
        <v>#N/A</v>
      </c>
      <c r="E41" s="446">
        <f t="shared" si="2"/>
        <v>79.973231072749996</v>
      </c>
      <c r="F41" s="446">
        <v>79.936718225999996</v>
      </c>
      <c r="G41" s="138"/>
    </row>
    <row r="42" spans="1:7" x14ac:dyDescent="0.25">
      <c r="A42" s="147">
        <f t="shared" si="1"/>
        <v>2017</v>
      </c>
      <c r="B42" s="444">
        <v>42979</v>
      </c>
      <c r="C42" s="445">
        <v>81.133553966999997</v>
      </c>
      <c r="D42" s="141" t="e">
        <v>#N/A</v>
      </c>
      <c r="E42" s="446">
        <f t="shared" si="2"/>
        <v>79.973231072749996</v>
      </c>
      <c r="F42" s="446">
        <v>81.133553966999997</v>
      </c>
      <c r="G42" s="138"/>
    </row>
    <row r="43" spans="1:7" x14ac:dyDescent="0.25">
      <c r="A43" s="147">
        <f t="shared" si="1"/>
        <v>2017</v>
      </c>
      <c r="B43" s="444">
        <v>43009</v>
      </c>
      <c r="C43" s="445">
        <v>82.268117064999998</v>
      </c>
      <c r="D43" s="141" t="e">
        <v>#N/A</v>
      </c>
      <c r="E43" s="446">
        <f t="shared" si="2"/>
        <v>79.973231072749996</v>
      </c>
      <c r="F43" s="446">
        <v>82.268117064999998</v>
      </c>
      <c r="G43" s="138"/>
    </row>
    <row r="44" spans="1:7" x14ac:dyDescent="0.25">
      <c r="A44" s="147">
        <f t="shared" si="1"/>
        <v>2017</v>
      </c>
      <c r="B44" s="444">
        <v>43040</v>
      </c>
      <c r="C44" s="445">
        <v>84.499417367000007</v>
      </c>
      <c r="D44" s="141" t="e">
        <v>#N/A</v>
      </c>
      <c r="E44" s="446">
        <f t="shared" si="2"/>
        <v>79.973231072749996</v>
      </c>
      <c r="F44" s="446">
        <v>84.499417367000007</v>
      </c>
      <c r="G44" s="138"/>
    </row>
    <row r="45" spans="1:7" x14ac:dyDescent="0.25">
      <c r="A45" s="147">
        <f t="shared" si="1"/>
        <v>2017</v>
      </c>
      <c r="B45" s="444">
        <v>43070</v>
      </c>
      <c r="C45" s="445">
        <v>84.999681386999995</v>
      </c>
      <c r="D45" s="141" t="e">
        <v>#N/A</v>
      </c>
      <c r="E45" s="446"/>
      <c r="F45" s="446">
        <v>84.999681386999995</v>
      </c>
      <c r="G45" s="138"/>
    </row>
    <row r="46" spans="1:7" x14ac:dyDescent="0.25">
      <c r="A46" s="147">
        <f t="shared" si="1"/>
        <v>2018</v>
      </c>
      <c r="B46" s="444">
        <v>43101</v>
      </c>
      <c r="C46" s="445">
        <v>83.432426323000001</v>
      </c>
      <c r="D46" s="141" t="e">
        <v>#N/A</v>
      </c>
      <c r="E46" s="446"/>
      <c r="F46" s="446">
        <v>83.432426323000001</v>
      </c>
      <c r="G46" s="138"/>
    </row>
    <row r="47" spans="1:7" x14ac:dyDescent="0.25">
      <c r="A47" s="147">
        <f t="shared" si="1"/>
        <v>2018</v>
      </c>
      <c r="B47" s="444">
        <v>43132</v>
      </c>
      <c r="C47" s="445">
        <v>85.163614499999994</v>
      </c>
      <c r="D47" s="141" t="e">
        <v>#N/A</v>
      </c>
      <c r="E47" s="446">
        <f t="shared" ref="E47" si="3">AVERAGEIF($A$34:$A$95,A47,$F$34:$F$95)</f>
        <v>89.659562240166665</v>
      </c>
      <c r="F47" s="446">
        <v>85.163614499999994</v>
      </c>
      <c r="G47" s="138"/>
    </row>
    <row r="48" spans="1:7" x14ac:dyDescent="0.25">
      <c r="A48" s="147">
        <f t="shared" si="1"/>
        <v>2018</v>
      </c>
      <c r="B48" s="444">
        <v>43160</v>
      </c>
      <c r="C48" s="445">
        <v>86.223440934999999</v>
      </c>
      <c r="D48" s="141" t="e">
        <v>#N/A</v>
      </c>
      <c r="E48" s="446">
        <f t="shared" ref="E48:E56" si="4">AVERAGEIF($A$34:$A$95,A48,$F$34:$F$95)</f>
        <v>89.659562240166665</v>
      </c>
      <c r="F48" s="446">
        <v>86.223440934999999</v>
      </c>
      <c r="G48" s="138"/>
    </row>
    <row r="49" spans="1:7" x14ac:dyDescent="0.25">
      <c r="A49" s="147">
        <f t="shared" si="1"/>
        <v>2018</v>
      </c>
      <c r="B49" s="444">
        <v>43191</v>
      </c>
      <c r="C49" s="445">
        <v>86.596001200000003</v>
      </c>
      <c r="D49" s="141" t="e">
        <v>#N/A</v>
      </c>
      <c r="E49" s="446">
        <f t="shared" si="4"/>
        <v>89.659562240166665</v>
      </c>
      <c r="F49" s="446">
        <v>86.596001200000003</v>
      </c>
      <c r="G49" s="138"/>
    </row>
    <row r="50" spans="1:7" x14ac:dyDescent="0.25">
      <c r="A50" s="147">
        <f t="shared" si="1"/>
        <v>2018</v>
      </c>
      <c r="B50" s="444">
        <v>43221</v>
      </c>
      <c r="C50" s="445">
        <v>87.530164612999997</v>
      </c>
      <c r="D50" s="141" t="e">
        <v>#N/A</v>
      </c>
      <c r="E50" s="446">
        <f t="shared" si="4"/>
        <v>89.659562240166665</v>
      </c>
      <c r="F50" s="446">
        <v>87.530164612999997</v>
      </c>
      <c r="G50" s="138"/>
    </row>
    <row r="51" spans="1:7" x14ac:dyDescent="0.25">
      <c r="A51" s="147">
        <f t="shared" si="1"/>
        <v>2018</v>
      </c>
      <c r="B51" s="444">
        <v>43252</v>
      </c>
      <c r="C51" s="445">
        <v>88.033588899999998</v>
      </c>
      <c r="D51" s="141" t="e">
        <v>#N/A</v>
      </c>
      <c r="E51" s="446">
        <f t="shared" si="4"/>
        <v>89.659562240166665</v>
      </c>
      <c r="F51" s="446">
        <v>88.033588899999998</v>
      </c>
      <c r="G51" s="138"/>
    </row>
    <row r="52" spans="1:7" x14ac:dyDescent="0.25">
      <c r="A52" s="147">
        <f t="shared" si="1"/>
        <v>2018</v>
      </c>
      <c r="B52" s="444">
        <v>43282</v>
      </c>
      <c r="C52" s="445">
        <v>89.794047613000004</v>
      </c>
      <c r="D52" s="141" t="e">
        <v>#N/A</v>
      </c>
      <c r="E52" s="446">
        <f t="shared" si="4"/>
        <v>89.659562240166665</v>
      </c>
      <c r="F52" s="446">
        <v>89.794047613000004</v>
      </c>
      <c r="G52" s="138"/>
    </row>
    <row r="53" spans="1:7" x14ac:dyDescent="0.25">
      <c r="A53" s="147">
        <f t="shared" si="1"/>
        <v>2018</v>
      </c>
      <c r="B53" s="444">
        <v>43313</v>
      </c>
      <c r="C53" s="445">
        <v>91.766870128999997</v>
      </c>
      <c r="D53" s="141" t="e">
        <v>#N/A</v>
      </c>
      <c r="E53" s="446">
        <f t="shared" si="4"/>
        <v>89.659562240166665</v>
      </c>
      <c r="F53" s="446">
        <v>91.766870128999997</v>
      </c>
      <c r="G53" s="138"/>
    </row>
    <row r="54" spans="1:7" x14ac:dyDescent="0.25">
      <c r="A54" s="147">
        <f t="shared" si="1"/>
        <v>2018</v>
      </c>
      <c r="B54" s="444">
        <v>43344</v>
      </c>
      <c r="C54" s="445">
        <v>93.001004332999997</v>
      </c>
      <c r="D54" s="141" t="e">
        <v>#N/A</v>
      </c>
      <c r="E54" s="446">
        <f t="shared" si="4"/>
        <v>89.659562240166665</v>
      </c>
      <c r="F54" s="446">
        <v>93.001004332999997</v>
      </c>
      <c r="G54" s="138"/>
    </row>
    <row r="55" spans="1:7" x14ac:dyDescent="0.25">
      <c r="A55" s="147">
        <f t="shared" si="1"/>
        <v>2018</v>
      </c>
      <c r="B55" s="444">
        <v>43374</v>
      </c>
      <c r="C55" s="445">
        <v>93.836520194000002</v>
      </c>
      <c r="D55" s="141" t="e">
        <v>#N/A</v>
      </c>
      <c r="E55" s="446">
        <f t="shared" si="4"/>
        <v>89.659562240166665</v>
      </c>
      <c r="F55" s="446">
        <v>93.836520194000002</v>
      </c>
      <c r="G55" s="138"/>
    </row>
    <row r="56" spans="1:7" x14ac:dyDescent="0.25">
      <c r="A56" s="147">
        <f t="shared" si="1"/>
        <v>2018</v>
      </c>
      <c r="B56" s="444">
        <v>43405</v>
      </c>
      <c r="C56" s="445">
        <v>95.161740399999999</v>
      </c>
      <c r="D56" s="141" t="e">
        <v>#N/A</v>
      </c>
      <c r="E56" s="446">
        <f t="shared" si="4"/>
        <v>89.659562240166665</v>
      </c>
      <c r="F56" s="446">
        <v>95.161740399999999</v>
      </c>
      <c r="G56" s="138"/>
    </row>
    <row r="57" spans="1:7" x14ac:dyDescent="0.25">
      <c r="A57" s="147">
        <f t="shared" si="1"/>
        <v>2018</v>
      </c>
      <c r="B57" s="444">
        <v>43435</v>
      </c>
      <c r="C57" s="445">
        <v>95.375327741999996</v>
      </c>
      <c r="D57" s="141" t="e">
        <v>#N/A</v>
      </c>
      <c r="E57" s="446"/>
      <c r="F57" s="446">
        <v>95.375327741999996</v>
      </c>
      <c r="G57" s="138"/>
    </row>
    <row r="58" spans="1:7" x14ac:dyDescent="0.25">
      <c r="A58" s="147">
        <f t="shared" si="1"/>
        <v>2019</v>
      </c>
      <c r="B58" s="444">
        <v>43466</v>
      </c>
      <c r="C58" s="445">
        <v>95.319401999999997</v>
      </c>
      <c r="D58" s="141" t="e">
        <v>#N/A</v>
      </c>
      <c r="E58" s="446"/>
      <c r="F58" s="446">
        <v>95.319401999999997</v>
      </c>
      <c r="G58" s="138"/>
    </row>
    <row r="59" spans="1:7" x14ac:dyDescent="0.25">
      <c r="A59" s="147">
        <f t="shared" si="1"/>
        <v>2019</v>
      </c>
      <c r="B59" s="444">
        <v>43497</v>
      </c>
      <c r="C59" s="445">
        <v>96.317554571000002</v>
      </c>
      <c r="D59" s="141" t="e">
        <v>#N/A</v>
      </c>
      <c r="E59" s="446">
        <f t="shared" ref="E59" si="5">AVERAGEIF($A$34:$A$95,A59,$F$34:$F$95)</f>
        <v>98.574562625833323</v>
      </c>
      <c r="F59" s="446">
        <v>96.317554571000002</v>
      </c>
      <c r="G59" s="138"/>
    </row>
    <row r="60" spans="1:7" x14ac:dyDescent="0.25">
      <c r="A60" s="147">
        <f t="shared" si="1"/>
        <v>2019</v>
      </c>
      <c r="B60" s="444">
        <v>43525</v>
      </c>
      <c r="C60" s="445">
        <v>96.919631613000007</v>
      </c>
      <c r="D60" s="141" t="e">
        <v>#N/A</v>
      </c>
      <c r="E60" s="446">
        <f t="shared" ref="E60:E68" si="6">AVERAGEIF($A$34:$A$95,A60,$F$34:$F$95)</f>
        <v>98.574562625833323</v>
      </c>
      <c r="F60" s="446">
        <v>96.919631613000007</v>
      </c>
      <c r="G60" s="138"/>
    </row>
    <row r="61" spans="1:7" x14ac:dyDescent="0.25">
      <c r="A61" s="147">
        <f t="shared" si="1"/>
        <v>2019</v>
      </c>
      <c r="B61" s="444">
        <v>43556</v>
      </c>
      <c r="C61" s="445">
        <v>97.442048133</v>
      </c>
      <c r="D61" s="141" t="e">
        <v>#N/A</v>
      </c>
      <c r="E61" s="446">
        <f t="shared" si="6"/>
        <v>98.574562625833323</v>
      </c>
      <c r="F61" s="446">
        <v>97.442048133</v>
      </c>
      <c r="G61" s="138"/>
    </row>
    <row r="62" spans="1:7" x14ac:dyDescent="0.25">
      <c r="A62" s="147">
        <f t="shared" si="1"/>
        <v>2019</v>
      </c>
      <c r="B62" s="444">
        <v>43586</v>
      </c>
      <c r="C62" s="445">
        <v>97.016072902999994</v>
      </c>
      <c r="D62" s="141" t="e">
        <v>#N/A</v>
      </c>
      <c r="E62" s="446">
        <f t="shared" si="6"/>
        <v>98.574562625833323</v>
      </c>
      <c r="F62" s="446">
        <v>97.016072902999994</v>
      </c>
      <c r="G62" s="138"/>
    </row>
    <row r="63" spans="1:7" x14ac:dyDescent="0.25">
      <c r="A63" s="147">
        <f t="shared" si="1"/>
        <v>2019</v>
      </c>
      <c r="B63" s="444">
        <v>43617</v>
      </c>
      <c r="C63" s="445">
        <v>97.957121967000006</v>
      </c>
      <c r="D63" s="141" t="e">
        <v>#N/A</v>
      </c>
      <c r="E63" s="446">
        <f t="shared" si="6"/>
        <v>98.574562625833323</v>
      </c>
      <c r="F63" s="446">
        <v>97.957121967000006</v>
      </c>
      <c r="G63" s="138"/>
    </row>
    <row r="64" spans="1:7" x14ac:dyDescent="0.25">
      <c r="A64" s="147">
        <f t="shared" si="1"/>
        <v>2019</v>
      </c>
      <c r="B64" s="444">
        <v>43647</v>
      </c>
      <c r="C64" s="445">
        <v>98.031830322999994</v>
      </c>
      <c r="D64" s="141" t="e">
        <v>#N/A</v>
      </c>
      <c r="E64" s="446">
        <f t="shared" si="6"/>
        <v>98.574562625833323</v>
      </c>
      <c r="F64" s="446">
        <v>98.031830322999994</v>
      </c>
      <c r="G64" s="138"/>
    </row>
    <row r="65" spans="1:7" x14ac:dyDescent="0.25">
      <c r="A65" s="147">
        <f t="shared" si="1"/>
        <v>2019</v>
      </c>
      <c r="B65" s="444">
        <v>43678</v>
      </c>
      <c r="C65" s="445">
        <v>99.427490000000006</v>
      </c>
      <c r="D65" s="141" t="e">
        <v>#N/A</v>
      </c>
      <c r="E65" s="446">
        <f t="shared" si="6"/>
        <v>98.574562625833323</v>
      </c>
      <c r="F65" s="446">
        <v>99.427490000000006</v>
      </c>
      <c r="G65" s="138"/>
    </row>
    <row r="66" spans="1:7" x14ac:dyDescent="0.25">
      <c r="A66" s="147">
        <f t="shared" si="1"/>
        <v>2019</v>
      </c>
      <c r="B66" s="444">
        <v>43709</v>
      </c>
      <c r="C66" s="445">
        <v>100.3629</v>
      </c>
      <c r="D66" s="141">
        <v>100.3629</v>
      </c>
      <c r="E66" s="446">
        <f t="shared" si="6"/>
        <v>98.574562625833323</v>
      </c>
      <c r="F66" s="446">
        <v>100.3629</v>
      </c>
      <c r="G66" s="138"/>
    </row>
    <row r="67" spans="1:7" x14ac:dyDescent="0.25">
      <c r="A67" s="147">
        <f t="shared" si="1"/>
        <v>2019</v>
      </c>
      <c r="B67" s="444">
        <v>43739</v>
      </c>
      <c r="C67" s="445" t="e">
        <v>#N/A</v>
      </c>
      <c r="D67" s="141">
        <v>100.8652</v>
      </c>
      <c r="E67" s="446">
        <f t="shared" si="6"/>
        <v>98.574562625833323</v>
      </c>
      <c r="F67" s="446">
        <v>100.8652</v>
      </c>
      <c r="G67" s="138"/>
    </row>
    <row r="68" spans="1:7" x14ac:dyDescent="0.25">
      <c r="A68" s="147">
        <f t="shared" si="1"/>
        <v>2019</v>
      </c>
      <c r="B68" s="444">
        <v>43770</v>
      </c>
      <c r="C68" s="445" t="e">
        <v>#N/A</v>
      </c>
      <c r="D68" s="141">
        <v>101.5742</v>
      </c>
      <c r="E68" s="446">
        <f t="shared" si="6"/>
        <v>98.574562625833323</v>
      </c>
      <c r="F68" s="446">
        <v>101.5742</v>
      </c>
      <c r="G68" s="138"/>
    </row>
    <row r="69" spans="1:7" x14ac:dyDescent="0.25">
      <c r="A69" s="147">
        <f t="shared" si="1"/>
        <v>2019</v>
      </c>
      <c r="B69" s="444">
        <v>43800</v>
      </c>
      <c r="C69" s="445" t="e">
        <v>#N/A</v>
      </c>
      <c r="D69" s="141">
        <v>101.6613</v>
      </c>
      <c r="E69" s="446"/>
      <c r="F69" s="446">
        <v>101.6613</v>
      </c>
      <c r="G69" s="138"/>
    </row>
    <row r="70" spans="1:7" x14ac:dyDescent="0.25">
      <c r="A70" s="147">
        <f t="shared" si="1"/>
        <v>2020</v>
      </c>
      <c r="B70" s="444">
        <v>43831</v>
      </c>
      <c r="C70" s="445" t="e">
        <v>#N/A</v>
      </c>
      <c r="D70" s="141">
        <v>100.8314</v>
      </c>
      <c r="E70" s="446"/>
      <c r="F70" s="446">
        <v>100.8314</v>
      </c>
      <c r="G70" s="138"/>
    </row>
    <row r="71" spans="1:7" x14ac:dyDescent="0.25">
      <c r="A71" s="147">
        <f t="shared" si="1"/>
        <v>2020</v>
      </c>
      <c r="B71" s="444">
        <v>43862</v>
      </c>
      <c r="C71" s="445" t="e">
        <v>#N/A</v>
      </c>
      <c r="D71" s="141">
        <v>100.43640000000001</v>
      </c>
      <c r="E71" s="446">
        <f t="shared" ref="E71" si="7">AVERAGEIF($A$34:$A$95,A71,$F$34:$F$95)</f>
        <v>100.73557500000003</v>
      </c>
      <c r="F71" s="446">
        <v>100.43640000000001</v>
      </c>
      <c r="G71" s="138"/>
    </row>
    <row r="72" spans="1:7" x14ac:dyDescent="0.25">
      <c r="A72" s="147">
        <f t="shared" si="1"/>
        <v>2020</v>
      </c>
      <c r="B72" s="444">
        <v>43891</v>
      </c>
      <c r="C72" s="445" t="e">
        <v>#N/A</v>
      </c>
      <c r="D72" s="141">
        <v>100.2133</v>
      </c>
      <c r="E72" s="446">
        <f t="shared" ref="E72:E80" si="8">AVERAGEIF($A$34:$A$95,A72,$F$34:$F$95)</f>
        <v>100.73557500000003</v>
      </c>
      <c r="F72" s="446">
        <v>100.2133</v>
      </c>
      <c r="G72" s="138"/>
    </row>
    <row r="73" spans="1:7" x14ac:dyDescent="0.25">
      <c r="A73" s="147">
        <f t="shared" si="1"/>
        <v>2020</v>
      </c>
      <c r="B73" s="444">
        <v>43922</v>
      </c>
      <c r="C73" s="445" t="e">
        <v>#N/A</v>
      </c>
      <c r="D73" s="141">
        <v>100.157</v>
      </c>
      <c r="E73" s="446">
        <f t="shared" si="8"/>
        <v>100.73557500000003</v>
      </c>
      <c r="F73" s="446">
        <v>100.157</v>
      </c>
      <c r="G73" s="138"/>
    </row>
    <row r="74" spans="1:7" x14ac:dyDescent="0.25">
      <c r="A74" s="147">
        <f t="shared" si="1"/>
        <v>2020</v>
      </c>
      <c r="B74" s="444">
        <v>43952</v>
      </c>
      <c r="C74" s="445" t="e">
        <v>#N/A</v>
      </c>
      <c r="D74" s="141">
        <v>100.30970000000001</v>
      </c>
      <c r="E74" s="446">
        <f t="shared" si="8"/>
        <v>100.73557500000003</v>
      </c>
      <c r="F74" s="446">
        <v>100.30970000000001</v>
      </c>
      <c r="G74" s="138"/>
    </row>
    <row r="75" spans="1:7" x14ac:dyDescent="0.25">
      <c r="A75" s="147">
        <f t="shared" si="1"/>
        <v>2020</v>
      </c>
      <c r="B75" s="444">
        <v>43983</v>
      </c>
      <c r="C75" s="445" t="e">
        <v>#N/A</v>
      </c>
      <c r="D75" s="141">
        <v>100.4393</v>
      </c>
      <c r="E75" s="446">
        <f t="shared" si="8"/>
        <v>100.73557500000003</v>
      </c>
      <c r="F75" s="446">
        <v>100.4393</v>
      </c>
      <c r="G75" s="138"/>
    </row>
    <row r="76" spans="1:7" x14ac:dyDescent="0.25">
      <c r="A76" s="147">
        <f t="shared" si="1"/>
        <v>2020</v>
      </c>
      <c r="B76" s="444">
        <v>44013</v>
      </c>
      <c r="C76" s="445" t="e">
        <v>#N/A</v>
      </c>
      <c r="D76" s="141">
        <v>100.47669999999999</v>
      </c>
      <c r="E76" s="446">
        <f t="shared" si="8"/>
        <v>100.73557500000003</v>
      </c>
      <c r="F76" s="446">
        <v>100.47669999999999</v>
      </c>
      <c r="G76" s="138"/>
    </row>
    <row r="77" spans="1:7" x14ac:dyDescent="0.25">
      <c r="A77" s="147">
        <f t="shared" si="1"/>
        <v>2020</v>
      </c>
      <c r="B77" s="444">
        <v>44044</v>
      </c>
      <c r="C77" s="445" t="e">
        <v>#N/A</v>
      </c>
      <c r="D77" s="141">
        <v>100.8074</v>
      </c>
      <c r="E77" s="446">
        <f t="shared" si="8"/>
        <v>100.73557500000003</v>
      </c>
      <c r="F77" s="446">
        <v>100.8074</v>
      </c>
      <c r="G77" s="138"/>
    </row>
    <row r="78" spans="1:7" x14ac:dyDescent="0.25">
      <c r="A78" s="147">
        <f t="shared" si="1"/>
        <v>2020</v>
      </c>
      <c r="B78" s="444">
        <v>44075</v>
      </c>
      <c r="C78" s="445" t="e">
        <v>#N/A</v>
      </c>
      <c r="D78" s="141">
        <v>101.0826</v>
      </c>
      <c r="E78" s="446">
        <f t="shared" si="8"/>
        <v>100.73557500000003</v>
      </c>
      <c r="F78" s="446">
        <v>101.0826</v>
      </c>
      <c r="G78" s="138"/>
    </row>
    <row r="79" spans="1:7" x14ac:dyDescent="0.25">
      <c r="A79" s="147">
        <f t="shared" si="1"/>
        <v>2020</v>
      </c>
      <c r="B79" s="444">
        <v>44105</v>
      </c>
      <c r="C79" s="445" t="e">
        <v>#N/A</v>
      </c>
      <c r="D79" s="141">
        <v>101.2109</v>
      </c>
      <c r="E79" s="446">
        <f t="shared" si="8"/>
        <v>100.73557500000003</v>
      </c>
      <c r="F79" s="446">
        <v>101.2109</v>
      </c>
      <c r="G79" s="138"/>
    </row>
    <row r="80" spans="1:7" x14ac:dyDescent="0.25">
      <c r="A80" s="147">
        <f t="shared" si="1"/>
        <v>2020</v>
      </c>
      <c r="B80" s="444">
        <v>44136</v>
      </c>
      <c r="C80" s="445" t="e">
        <v>#N/A</v>
      </c>
      <c r="D80" s="141">
        <v>101.6187</v>
      </c>
      <c r="E80" s="446">
        <f t="shared" si="8"/>
        <v>100.73557500000003</v>
      </c>
      <c r="F80" s="446">
        <v>101.6187</v>
      </c>
      <c r="G80" s="138"/>
    </row>
    <row r="81" spans="1:7" x14ac:dyDescent="0.25">
      <c r="A81" s="147">
        <f t="shared" si="1"/>
        <v>2020</v>
      </c>
      <c r="B81" s="444">
        <v>44166</v>
      </c>
      <c r="C81" s="445" t="e">
        <v>#N/A</v>
      </c>
      <c r="D81" s="141">
        <v>101.2435</v>
      </c>
      <c r="E81" s="446"/>
      <c r="F81" s="446">
        <v>101.2435</v>
      </c>
      <c r="G81" s="138"/>
    </row>
    <row r="82" spans="1:7" x14ac:dyDescent="0.25">
      <c r="A82" s="147"/>
      <c r="B82" s="444"/>
      <c r="C82" s="147"/>
      <c r="D82" s="446"/>
      <c r="E82" s="147"/>
      <c r="F82" s="446"/>
      <c r="G82" s="138"/>
    </row>
    <row r="83" spans="1:7" x14ac:dyDescent="0.25">
      <c r="A83" s="147"/>
      <c r="B83" s="444"/>
      <c r="C83" s="147"/>
      <c r="D83" s="446"/>
      <c r="E83" s="147"/>
      <c r="F83" s="446"/>
      <c r="G83" s="138"/>
    </row>
    <row r="84" spans="1:7" x14ac:dyDescent="0.25">
      <c r="A84" s="147"/>
      <c r="B84" s="444"/>
      <c r="C84" s="147"/>
      <c r="D84" s="446"/>
      <c r="E84" s="147"/>
      <c r="F84" s="446"/>
      <c r="G84" s="138"/>
    </row>
    <row r="85" spans="1:7" x14ac:dyDescent="0.25">
      <c r="A85" s="147"/>
      <c r="B85" s="444"/>
      <c r="C85" s="147"/>
      <c r="D85" s="446"/>
      <c r="E85" s="147"/>
      <c r="F85" s="446"/>
      <c r="G85" s="138"/>
    </row>
    <row r="86" spans="1:7" x14ac:dyDescent="0.25">
      <c r="A86" s="147"/>
      <c r="B86" s="444"/>
      <c r="C86" s="147"/>
      <c r="D86" s="446"/>
      <c r="E86" s="147"/>
      <c r="F86" s="446"/>
      <c r="G86" s="138"/>
    </row>
    <row r="87" spans="1:7" x14ac:dyDescent="0.25">
      <c r="A87" s="147"/>
      <c r="B87" s="444"/>
      <c r="C87" s="147"/>
      <c r="D87" s="446"/>
      <c r="E87" s="147"/>
      <c r="F87" s="446"/>
      <c r="G87" s="138"/>
    </row>
    <row r="88" spans="1:7" x14ac:dyDescent="0.25">
      <c r="A88" s="75"/>
      <c r="B88" s="75" t="s">
        <v>0</v>
      </c>
      <c r="C88" s="147"/>
      <c r="D88" s="446"/>
      <c r="E88" s="147"/>
      <c r="F88" s="446"/>
      <c r="G88" s="138"/>
    </row>
    <row r="89" spans="1:7" x14ac:dyDescent="0.25">
      <c r="A89" s="30">
        <v>2.5</v>
      </c>
      <c r="B89" s="29">
        <v>-2</v>
      </c>
      <c r="C89" s="147"/>
      <c r="D89" s="446"/>
      <c r="E89" s="147"/>
      <c r="F89" s="446"/>
      <c r="G89" s="138"/>
    </row>
    <row r="90" spans="1:7" x14ac:dyDescent="0.25">
      <c r="A90" s="30">
        <v>2.5</v>
      </c>
      <c r="B90" s="29">
        <v>10</v>
      </c>
      <c r="C90" s="147"/>
      <c r="D90" s="446"/>
      <c r="E90" s="147"/>
      <c r="F90" s="446"/>
      <c r="G90" s="138"/>
    </row>
    <row r="91" spans="1:7" x14ac:dyDescent="0.25">
      <c r="B91" s="134"/>
      <c r="D91" s="140"/>
      <c r="F91" s="140"/>
      <c r="G91" s="138"/>
    </row>
    <row r="92" spans="1:7" x14ac:dyDescent="0.25">
      <c r="B92" s="134"/>
      <c r="D92" s="140"/>
      <c r="F92" s="140"/>
      <c r="G92" s="138"/>
    </row>
    <row r="93" spans="1:7" x14ac:dyDescent="0.25">
      <c r="B93" s="134"/>
      <c r="D93" s="140"/>
      <c r="F93" s="140"/>
      <c r="G93" s="138"/>
    </row>
    <row r="94" spans="1:7" x14ac:dyDescent="0.25">
      <c r="B94" s="134"/>
      <c r="D94" s="140"/>
      <c r="F94" s="140"/>
      <c r="G94" s="138"/>
    </row>
    <row r="95" spans="1:7" x14ac:dyDescent="0.25">
      <c r="B95" s="134"/>
      <c r="D95" s="140"/>
      <c r="F95" s="140"/>
      <c r="G95" s="138"/>
    </row>
    <row r="96" spans="1:7" x14ac:dyDescent="0.25">
      <c r="F96" s="140"/>
      <c r="G96" s="138"/>
    </row>
    <row r="97" spans="6:7" x14ac:dyDescent="0.25">
      <c r="F97" s="140"/>
      <c r="G97" s="138"/>
    </row>
    <row r="98" spans="6:7" x14ac:dyDescent="0.25">
      <c r="F98" s="140"/>
      <c r="G98" s="138"/>
    </row>
    <row r="99" spans="6:7" x14ac:dyDescent="0.25">
      <c r="F99" s="140"/>
      <c r="G99" s="138"/>
    </row>
    <row r="100" spans="6:7" x14ac:dyDescent="0.25">
      <c r="F100" s="140"/>
      <c r="G100" s="138"/>
    </row>
    <row r="101" spans="6:7" x14ac:dyDescent="0.25">
      <c r="F101" s="140"/>
      <c r="G101" s="138"/>
    </row>
    <row r="102" spans="6:7" x14ac:dyDescent="0.25">
      <c r="F102" s="140"/>
      <c r="G102" s="138"/>
    </row>
    <row r="103" spans="6:7" x14ac:dyDescent="0.25">
      <c r="F103" s="140"/>
      <c r="G103" s="138"/>
    </row>
    <row r="104" spans="6:7" x14ac:dyDescent="0.25">
      <c r="F104" s="140"/>
      <c r="G104" s="138"/>
    </row>
    <row r="105" spans="6:7" x14ac:dyDescent="0.25">
      <c r="F105" s="140"/>
    </row>
    <row r="106" spans="6:7" x14ac:dyDescent="0.25">
      <c r="F106" s="140"/>
    </row>
    <row r="107" spans="6:7" x14ac:dyDescent="0.25">
      <c r="F107" s="140"/>
    </row>
    <row r="108" spans="6:7" x14ac:dyDescent="0.25">
      <c r="F108" s="140"/>
    </row>
    <row r="109" spans="6:7" x14ac:dyDescent="0.25">
      <c r="F109" s="140"/>
    </row>
    <row r="110" spans="6:7" x14ac:dyDescent="0.25">
      <c r="F110" s="140"/>
    </row>
    <row r="111" spans="6:7" x14ac:dyDescent="0.25">
      <c r="F111" s="140"/>
    </row>
    <row r="112" spans="6:7" x14ac:dyDescent="0.25">
      <c r="F112" s="140"/>
    </row>
    <row r="113" spans="6:6" x14ac:dyDescent="0.25">
      <c r="F113" s="140"/>
    </row>
    <row r="114" spans="6:6" x14ac:dyDescent="0.25">
      <c r="F114" s="140"/>
    </row>
    <row r="115" spans="6:6" x14ac:dyDescent="0.25">
      <c r="F115" s="140"/>
    </row>
    <row r="116" spans="6:6" x14ac:dyDescent="0.25">
      <c r="F116" s="140"/>
    </row>
    <row r="117" spans="6:6" x14ac:dyDescent="0.25">
      <c r="F117" s="140"/>
    </row>
    <row r="118" spans="6:6" x14ac:dyDescent="0.25">
      <c r="F118" s="140"/>
    </row>
    <row r="119" spans="6:6" x14ac:dyDescent="0.25">
      <c r="F119" s="140"/>
    </row>
    <row r="120" spans="6:6" x14ac:dyDescent="0.25">
      <c r="F120" s="140"/>
    </row>
    <row r="121" spans="6:6" x14ac:dyDescent="0.25">
      <c r="F121" s="140"/>
    </row>
    <row r="122" spans="6:6" x14ac:dyDescent="0.25">
      <c r="F122" s="140"/>
    </row>
    <row r="123" spans="6:6" x14ac:dyDescent="0.25">
      <c r="F123" s="140"/>
    </row>
    <row r="124" spans="6:6" x14ac:dyDescent="0.25">
      <c r="F124" s="140"/>
    </row>
    <row r="125" spans="6:6" x14ac:dyDescent="0.25">
      <c r="F125" s="140"/>
    </row>
    <row r="126" spans="6:6" x14ac:dyDescent="0.25">
      <c r="F126" s="140"/>
    </row>
    <row r="127" spans="6:6" x14ac:dyDescent="0.25">
      <c r="F127" s="140"/>
    </row>
    <row r="128" spans="6:6" x14ac:dyDescent="0.25">
      <c r="F128" s="140"/>
    </row>
    <row r="129" spans="6:6" x14ac:dyDescent="0.25">
      <c r="F129" s="140"/>
    </row>
  </sheetData>
  <mergeCells count="2">
    <mergeCell ref="C24:G24"/>
    <mergeCell ref="I24:L24"/>
  </mergeCells>
  <conditionalFormatting sqref="C34">
    <cfRule type="expression" dxfId="48" priority="6" stopIfTrue="1">
      <formula>ISNA(C34)</formula>
    </cfRule>
  </conditionalFormatting>
  <conditionalFormatting sqref="C34">
    <cfRule type="expression" dxfId="47" priority="5" stopIfTrue="1">
      <formula>ISNA(C34)</formula>
    </cfRule>
  </conditionalFormatting>
  <conditionalFormatting sqref="D34">
    <cfRule type="expression" dxfId="46" priority="4" stopIfTrue="1">
      <formula>ISNA(D34)</formula>
    </cfRule>
  </conditionalFormatting>
  <conditionalFormatting sqref="C35:C81">
    <cfRule type="expression" dxfId="45" priority="3" stopIfTrue="1">
      <formula>ISNA(C35)</formula>
    </cfRule>
  </conditionalFormatting>
  <conditionalFormatting sqref="C35:C81">
    <cfRule type="expression" dxfId="44" priority="2" stopIfTrue="1">
      <formula>ISNA(C35)</formula>
    </cfRule>
  </conditionalFormatting>
  <conditionalFormatting sqref="D35:D81">
    <cfRule type="expression" dxfId="43" priority="1" stopIfTrue="1">
      <formula>ISNA(D35)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B131"/>
  <sheetViews>
    <sheetView workbookViewId="0"/>
  </sheetViews>
  <sheetFormatPr defaultRowHeight="15" x14ac:dyDescent="0.25"/>
  <cols>
    <col min="1" max="1" width="9.140625" style="131"/>
    <col min="2" max="2" width="14.7109375" style="131" customWidth="1"/>
    <col min="3" max="13" width="9.140625" style="131"/>
    <col min="14" max="15" width="9.140625" style="133"/>
    <col min="16" max="16" width="9.140625" style="131"/>
    <col min="17" max="17" width="25.85546875" style="131" customWidth="1"/>
    <col min="18" max="18" width="11" style="131" customWidth="1"/>
    <col min="19" max="26" width="9.140625" style="131"/>
    <col min="27" max="28" width="9.140625" style="133"/>
    <col min="29" max="16384" width="9.140625" style="131"/>
  </cols>
  <sheetData>
    <row r="1" spans="1:18" x14ac:dyDescent="0.25">
      <c r="N1" s="148"/>
      <c r="Q1" s="148"/>
    </row>
    <row r="2" spans="1:18" ht="15.75" x14ac:dyDescent="0.25">
      <c r="A2" s="44" t="s">
        <v>550</v>
      </c>
    </row>
    <row r="3" spans="1:18" x14ac:dyDescent="0.25">
      <c r="A3" s="22" t="s">
        <v>16</v>
      </c>
      <c r="L3" s="133"/>
      <c r="M3" s="133"/>
      <c r="Q3" s="137"/>
    </row>
    <row r="4" spans="1:18" x14ac:dyDescent="0.25">
      <c r="A4" s="144"/>
      <c r="B4" s="144"/>
      <c r="C4" s="144"/>
      <c r="D4" s="144"/>
      <c r="E4" s="144"/>
      <c r="F4" s="144"/>
      <c r="G4" s="144"/>
      <c r="H4" s="144"/>
      <c r="I4" s="144"/>
      <c r="J4" s="144"/>
      <c r="K4" s="144"/>
      <c r="L4" s="133"/>
      <c r="M4" s="133"/>
      <c r="Q4" s="137"/>
    </row>
    <row r="5" spans="1:18" x14ac:dyDescent="0.25">
      <c r="A5" s="144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33"/>
      <c r="M5" s="133"/>
      <c r="Q5" s="180" t="s">
        <v>361</v>
      </c>
      <c r="R5" s="181"/>
    </row>
    <row r="6" spans="1:18" x14ac:dyDescent="0.25">
      <c r="A6" s="144"/>
      <c r="B6" s="144"/>
      <c r="C6" s="144"/>
      <c r="D6" s="144"/>
      <c r="E6" s="144"/>
      <c r="F6" s="144"/>
      <c r="G6" s="144"/>
      <c r="H6" s="144"/>
      <c r="I6" s="144"/>
      <c r="J6" s="144"/>
      <c r="K6" s="144"/>
      <c r="L6" s="133"/>
      <c r="M6" s="133"/>
      <c r="Q6" s="353" t="s">
        <v>269</v>
      </c>
      <c r="R6" s="234" t="s">
        <v>274</v>
      </c>
    </row>
    <row r="7" spans="1:18" x14ac:dyDescent="0.25">
      <c r="A7" s="144"/>
      <c r="B7" s="144"/>
      <c r="C7" s="144"/>
      <c r="D7" s="144"/>
      <c r="E7" s="144"/>
      <c r="F7" s="144"/>
      <c r="G7" s="144"/>
      <c r="H7" s="144"/>
      <c r="I7" s="144"/>
      <c r="J7" s="144"/>
      <c r="K7" s="144"/>
      <c r="L7" s="133"/>
      <c r="M7" s="133"/>
      <c r="Q7" s="354" t="s">
        <v>270</v>
      </c>
      <c r="R7" s="235" t="s">
        <v>275</v>
      </c>
    </row>
    <row r="8" spans="1:18" x14ac:dyDescent="0.25">
      <c r="A8" s="144"/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33"/>
      <c r="M8" s="133"/>
      <c r="Q8" s="354" t="s">
        <v>464</v>
      </c>
      <c r="R8" s="299" t="s">
        <v>276</v>
      </c>
    </row>
    <row r="9" spans="1:18" x14ac:dyDescent="0.25">
      <c r="A9" s="144"/>
      <c r="B9" s="144"/>
      <c r="C9" s="144"/>
      <c r="D9" s="144"/>
      <c r="E9" s="144"/>
      <c r="F9" s="144"/>
      <c r="G9" s="144"/>
      <c r="H9" s="144"/>
      <c r="I9" s="144"/>
      <c r="J9" s="144"/>
      <c r="K9" s="144"/>
      <c r="L9" s="133"/>
      <c r="M9" s="133"/>
      <c r="Q9" s="354" t="s">
        <v>463</v>
      </c>
      <c r="R9" s="299" t="s">
        <v>465</v>
      </c>
    </row>
    <row r="10" spans="1:18" x14ac:dyDescent="0.25">
      <c r="A10" s="144"/>
      <c r="B10" s="144"/>
      <c r="C10" s="144"/>
      <c r="D10" s="144"/>
      <c r="E10" s="144"/>
      <c r="F10" s="144"/>
      <c r="G10" s="144"/>
      <c r="H10" s="144"/>
      <c r="I10" s="144"/>
      <c r="J10" s="144"/>
      <c r="K10" s="144"/>
      <c r="L10" s="133"/>
      <c r="M10" s="133"/>
      <c r="Q10" s="352" t="s">
        <v>207</v>
      </c>
      <c r="R10" s="296" t="s">
        <v>273</v>
      </c>
    </row>
    <row r="11" spans="1:18" x14ac:dyDescent="0.25">
      <c r="A11" s="144"/>
      <c r="B11" s="144"/>
      <c r="C11" s="144"/>
      <c r="D11" s="144"/>
      <c r="E11" s="144"/>
      <c r="F11" s="144"/>
      <c r="G11" s="144"/>
      <c r="H11" s="144"/>
      <c r="I11" s="144"/>
      <c r="J11" s="144"/>
      <c r="K11" s="144"/>
      <c r="L11" s="133"/>
      <c r="M11" s="133"/>
    </row>
    <row r="12" spans="1:18" x14ac:dyDescent="0.25">
      <c r="A12" s="144"/>
      <c r="B12" s="144"/>
      <c r="C12" s="144"/>
      <c r="D12" s="144"/>
      <c r="E12" s="144"/>
      <c r="F12" s="144"/>
      <c r="G12" s="144"/>
      <c r="H12" s="144"/>
      <c r="I12" s="144"/>
      <c r="J12" s="144"/>
      <c r="K12" s="144"/>
      <c r="L12" s="133"/>
      <c r="M12" s="133"/>
    </row>
    <row r="13" spans="1:18" x14ac:dyDescent="0.25">
      <c r="A13" s="144"/>
      <c r="B13" s="144"/>
      <c r="C13" s="144"/>
      <c r="D13" s="144"/>
      <c r="E13" s="144"/>
      <c r="F13" s="144"/>
      <c r="G13" s="144"/>
      <c r="H13" s="144"/>
      <c r="I13" s="144"/>
      <c r="J13" s="144"/>
      <c r="K13" s="144"/>
      <c r="L13" s="133"/>
      <c r="M13" s="133"/>
    </row>
    <row r="14" spans="1:18" x14ac:dyDescent="0.25">
      <c r="A14" s="144"/>
      <c r="B14" s="144"/>
      <c r="C14" s="144"/>
      <c r="D14" s="144"/>
      <c r="E14" s="144"/>
      <c r="F14" s="144"/>
      <c r="G14" s="144"/>
      <c r="H14" s="144"/>
      <c r="I14" s="144"/>
      <c r="J14" s="144"/>
      <c r="K14" s="144"/>
      <c r="L14" s="133"/>
      <c r="M14" s="133"/>
    </row>
    <row r="15" spans="1:18" x14ac:dyDescent="0.25">
      <c r="A15" s="144"/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33"/>
      <c r="M15" s="133"/>
    </row>
    <row r="16" spans="1:18" x14ac:dyDescent="0.25">
      <c r="A16" s="144"/>
      <c r="B16" s="144"/>
      <c r="C16" s="144"/>
      <c r="D16" s="144"/>
      <c r="E16" s="144"/>
      <c r="F16" s="144"/>
      <c r="G16" s="144"/>
      <c r="H16" s="144"/>
      <c r="I16" s="144"/>
      <c r="J16" s="144"/>
      <c r="K16" s="144"/>
      <c r="L16" s="133"/>
      <c r="M16" s="133"/>
    </row>
    <row r="17" spans="1:13" x14ac:dyDescent="0.25">
      <c r="A17" s="144"/>
      <c r="B17" s="144"/>
      <c r="C17" s="144"/>
      <c r="D17" s="144"/>
      <c r="E17" s="144"/>
      <c r="F17" s="144"/>
      <c r="G17" s="144"/>
      <c r="H17" s="144"/>
      <c r="I17" s="144"/>
      <c r="J17" s="144"/>
      <c r="K17" s="144"/>
      <c r="L17" s="133"/>
      <c r="M17" s="133"/>
    </row>
    <row r="18" spans="1:13" x14ac:dyDescent="0.25">
      <c r="A18" s="144"/>
      <c r="B18" s="144"/>
      <c r="C18" s="144"/>
      <c r="D18" s="144"/>
      <c r="E18" s="144"/>
      <c r="F18" s="144"/>
      <c r="G18" s="144"/>
      <c r="H18" s="144"/>
      <c r="I18" s="144"/>
      <c r="J18" s="144"/>
      <c r="K18" s="144"/>
      <c r="L18" s="133"/>
      <c r="M18" s="133"/>
    </row>
    <row r="19" spans="1:13" x14ac:dyDescent="0.25">
      <c r="A19" s="144"/>
      <c r="B19" s="144"/>
      <c r="C19" s="144"/>
      <c r="D19" s="144"/>
      <c r="E19" s="144"/>
      <c r="F19" s="144"/>
      <c r="G19" s="185"/>
      <c r="H19" s="185"/>
      <c r="I19" s="144"/>
      <c r="J19" s="144"/>
      <c r="K19" s="144"/>
      <c r="L19" s="133"/>
      <c r="M19" s="133"/>
    </row>
    <row r="20" spans="1:13" x14ac:dyDescent="0.25">
      <c r="A20" s="144"/>
      <c r="B20" s="144"/>
      <c r="C20" s="144"/>
      <c r="D20" s="144"/>
      <c r="E20" s="144"/>
      <c r="F20" s="144"/>
      <c r="G20" s="144"/>
      <c r="H20" s="144"/>
      <c r="I20" s="144"/>
      <c r="J20" s="144"/>
      <c r="K20" s="186"/>
      <c r="L20" s="133"/>
      <c r="M20" s="133"/>
    </row>
    <row r="21" spans="1:13" x14ac:dyDescent="0.25">
      <c r="A21" s="144"/>
      <c r="B21" s="144"/>
      <c r="C21" s="144"/>
      <c r="D21" s="144"/>
      <c r="E21" s="144"/>
      <c r="F21" s="144"/>
      <c r="G21" s="144"/>
      <c r="H21" s="144"/>
      <c r="I21" s="144"/>
      <c r="J21" s="144"/>
      <c r="K21" s="144"/>
      <c r="L21" s="133"/>
      <c r="M21" s="133"/>
    </row>
    <row r="24" spans="1:13" x14ac:dyDescent="0.25">
      <c r="A24"/>
      <c r="B24"/>
      <c r="C24" s="580" t="s">
        <v>74</v>
      </c>
      <c r="D24" s="580"/>
      <c r="E24" s="580"/>
      <c r="F24" s="580"/>
      <c r="G24" s="580"/>
      <c r="H24" s="32"/>
      <c r="I24" s="580" t="s">
        <v>75</v>
      </c>
      <c r="J24" s="580"/>
      <c r="K24" s="580"/>
      <c r="L24" s="580"/>
    </row>
    <row r="25" spans="1:13" x14ac:dyDescent="0.25">
      <c r="A25" s="133"/>
      <c r="B25" s="9"/>
      <c r="C25" s="82">
        <v>2016</v>
      </c>
      <c r="D25" s="82">
        <v>2017</v>
      </c>
      <c r="E25" s="82">
        <v>2018</v>
      </c>
      <c r="F25" s="82">
        <v>2019</v>
      </c>
      <c r="G25" s="82">
        <v>2020</v>
      </c>
      <c r="H25" s="35"/>
      <c r="I25" s="82">
        <v>2017</v>
      </c>
      <c r="J25" s="82">
        <v>2018</v>
      </c>
      <c r="K25" s="82">
        <v>2019</v>
      </c>
      <c r="L25" s="82">
        <v>2020</v>
      </c>
    </row>
    <row r="26" spans="1:13" x14ac:dyDescent="0.25">
      <c r="A26" s="133"/>
      <c r="B26" s="142" t="s">
        <v>269</v>
      </c>
      <c r="C26" s="6">
        <v>27.282158559999999</v>
      </c>
      <c r="D26" s="6">
        <v>25.385081882000001</v>
      </c>
      <c r="E26" s="6">
        <v>29.111489561999999</v>
      </c>
      <c r="F26" s="6">
        <v>30.670802427000002</v>
      </c>
      <c r="G26" s="6">
        <v>30.703788032999999</v>
      </c>
      <c r="H26" s="417" t="s">
        <v>269</v>
      </c>
      <c r="I26" s="6">
        <f t="shared" ref="I26:L29" si="0">D26-C26</f>
        <v>-1.8970766779999977</v>
      </c>
      <c r="J26" s="6">
        <f t="shared" si="0"/>
        <v>3.7264076799999977</v>
      </c>
      <c r="K26" s="6">
        <f t="shared" si="0"/>
        <v>1.5593128650000025</v>
      </c>
      <c r="L26" s="6">
        <f t="shared" si="0"/>
        <v>3.2985605999996892E-2</v>
      </c>
    </row>
    <row r="27" spans="1:13" x14ac:dyDescent="0.25">
      <c r="A27" s="133"/>
      <c r="B27" s="142" t="s">
        <v>270</v>
      </c>
      <c r="C27" s="6">
        <v>21.116617485999999</v>
      </c>
      <c r="D27" s="6">
        <v>21.778613699000001</v>
      </c>
      <c r="E27" s="6">
        <v>22.70090411</v>
      </c>
      <c r="F27" s="6">
        <v>22.835016658000001</v>
      </c>
      <c r="G27" s="6">
        <v>23.589635219000002</v>
      </c>
      <c r="H27" s="417" t="s">
        <v>270</v>
      </c>
      <c r="I27" s="6">
        <f t="shared" si="0"/>
        <v>0.66199621300000189</v>
      </c>
      <c r="J27" s="6">
        <f t="shared" si="0"/>
        <v>0.92229041099999876</v>
      </c>
      <c r="K27" s="6">
        <f t="shared" si="0"/>
        <v>0.13411254800000094</v>
      </c>
      <c r="L27" s="6">
        <f t="shared" si="0"/>
        <v>0.75461856100000091</v>
      </c>
    </row>
    <row r="28" spans="1:13" x14ac:dyDescent="0.25">
      <c r="A28" s="133"/>
      <c r="B28" s="142" t="s">
        <v>271</v>
      </c>
      <c r="C28" s="6">
        <v>20.3720300546</v>
      </c>
      <c r="D28" s="6">
        <v>20.757120548</v>
      </c>
      <c r="E28" s="6">
        <v>23.151375342599998</v>
      </c>
      <c r="F28" s="6">
        <v>23.385659169900002</v>
      </c>
      <c r="G28" s="6">
        <v>23.028072920900001</v>
      </c>
      <c r="H28" s="417" t="s">
        <v>271</v>
      </c>
      <c r="I28" s="6">
        <f t="shared" si="0"/>
        <v>0.3850904933999999</v>
      </c>
      <c r="J28" s="6">
        <f t="shared" si="0"/>
        <v>2.3942547945999983</v>
      </c>
      <c r="K28" s="6">
        <f t="shared" si="0"/>
        <v>0.23428382730000408</v>
      </c>
      <c r="L28" s="6">
        <f t="shared" si="0"/>
        <v>-0.35758624900000058</v>
      </c>
    </row>
    <row r="29" spans="1:13" x14ac:dyDescent="0.25">
      <c r="A29" s="133"/>
      <c r="B29" s="143" t="s">
        <v>260</v>
      </c>
      <c r="C29" s="66">
        <f>+C30-SUM(C26:C28)</f>
        <v>6.2133224054000067</v>
      </c>
      <c r="D29" s="66">
        <f t="shared" ref="D29:G29" si="1">+D30-SUM(D26:D28)</f>
        <v>6.3962438359999965</v>
      </c>
      <c r="E29" s="66">
        <f t="shared" si="1"/>
        <v>6.9000219164000072</v>
      </c>
      <c r="F29" s="66">
        <f t="shared" si="1"/>
        <v>7.3547329051000077</v>
      </c>
      <c r="G29" s="66">
        <f t="shared" si="1"/>
        <v>7.6375590181000064</v>
      </c>
      <c r="H29" s="414" t="s">
        <v>260</v>
      </c>
      <c r="I29" s="66">
        <f t="shared" si="0"/>
        <v>0.18292143059998978</v>
      </c>
      <c r="J29" s="66">
        <f t="shared" si="0"/>
        <v>0.50377808040001071</v>
      </c>
      <c r="K29" s="66">
        <f t="shared" si="0"/>
        <v>0.45471098870000048</v>
      </c>
      <c r="L29" s="66">
        <f t="shared" si="0"/>
        <v>0.28282611299999871</v>
      </c>
    </row>
    <row r="30" spans="1:13" x14ac:dyDescent="0.25">
      <c r="A30"/>
      <c r="B30" s="126" t="s">
        <v>232</v>
      </c>
      <c r="C30" s="6">
        <v>74.984128506000005</v>
      </c>
      <c r="D30" s="6">
        <v>74.317059964999999</v>
      </c>
      <c r="E30" s="6">
        <v>81.863790930999997</v>
      </c>
      <c r="F30" s="6">
        <v>84.246211160000001</v>
      </c>
      <c r="G30" s="6">
        <v>84.959055191000004</v>
      </c>
      <c r="H30" s="6"/>
      <c r="I30" s="12">
        <f>+SUM(I26:I29)</f>
        <v>-0.66706854100000612</v>
      </c>
      <c r="J30" s="12">
        <f>+SUM(J26:J29)</f>
        <v>7.5467309660000055</v>
      </c>
      <c r="K30" s="12">
        <f>+SUM(K26:K29)</f>
        <v>2.382420229000008</v>
      </c>
      <c r="L30" s="12">
        <f>+SUM(L26:L29)</f>
        <v>0.71284403099999594</v>
      </c>
    </row>
    <row r="31" spans="1:13" x14ac:dyDescent="0.25">
      <c r="A31" s="367" t="s">
        <v>552</v>
      </c>
      <c r="B31"/>
      <c r="C31"/>
      <c r="D31" s="10"/>
      <c r="E31"/>
      <c r="F31"/>
      <c r="G31"/>
      <c r="H31"/>
      <c r="I31" s="10"/>
      <c r="J31" s="27"/>
      <c r="K31" s="27"/>
      <c r="L31" s="27"/>
    </row>
    <row r="35" spans="1:7" x14ac:dyDescent="0.25">
      <c r="A35" s="147"/>
      <c r="B35" s="147"/>
      <c r="C35" s="147" t="s">
        <v>272</v>
      </c>
      <c r="D35" s="147" t="s">
        <v>239</v>
      </c>
      <c r="E35" s="468" t="s">
        <v>238</v>
      </c>
      <c r="F35" s="468" t="s">
        <v>480</v>
      </c>
    </row>
    <row r="36" spans="1:7" x14ac:dyDescent="0.25">
      <c r="A36" s="147">
        <f t="shared" ref="A36:A83" si="2">YEAR(B36)</f>
        <v>2017</v>
      </c>
      <c r="B36" s="444">
        <v>42736</v>
      </c>
      <c r="C36" s="483">
        <v>93.971454483000002</v>
      </c>
      <c r="D36" s="136" t="e">
        <v>#N/A</v>
      </c>
      <c r="E36" s="482"/>
      <c r="F36" s="482">
        <v>93.971454483000002</v>
      </c>
      <c r="G36" s="138"/>
    </row>
    <row r="37" spans="1:7" x14ac:dyDescent="0.25">
      <c r="A37" s="147">
        <f t="shared" si="2"/>
        <v>2017</v>
      </c>
      <c r="B37" s="444">
        <v>42767</v>
      </c>
      <c r="C37" s="483">
        <v>83.541220213000003</v>
      </c>
      <c r="D37" s="136" t="e">
        <v>#N/A</v>
      </c>
      <c r="E37" s="482">
        <f t="shared" ref="E37:E46" si="3">AVERAGEIF($A$36:$A$97,A37,$F$36:$F$97)</f>
        <v>74.319437042083337</v>
      </c>
      <c r="F37" s="482">
        <v>83.541220213000003</v>
      </c>
      <c r="G37" s="138"/>
    </row>
    <row r="38" spans="1:7" x14ac:dyDescent="0.25">
      <c r="A38" s="147">
        <f t="shared" si="2"/>
        <v>2017</v>
      </c>
      <c r="B38" s="444">
        <v>42795</v>
      </c>
      <c r="C38" s="483">
        <v>81.372219091999995</v>
      </c>
      <c r="D38" s="136" t="e">
        <v>#N/A</v>
      </c>
      <c r="E38" s="482">
        <f t="shared" si="3"/>
        <v>74.319437042083337</v>
      </c>
      <c r="F38" s="482">
        <v>81.372219091999995</v>
      </c>
      <c r="G38" s="138"/>
    </row>
    <row r="39" spans="1:7" x14ac:dyDescent="0.25">
      <c r="A39" s="147">
        <f t="shared" si="2"/>
        <v>2017</v>
      </c>
      <c r="B39" s="444">
        <v>42826</v>
      </c>
      <c r="C39" s="483">
        <v>64.367193936999996</v>
      </c>
      <c r="D39" s="136" t="e">
        <v>#N/A</v>
      </c>
      <c r="E39" s="482">
        <f t="shared" si="3"/>
        <v>74.319437042083337</v>
      </c>
      <c r="F39" s="482">
        <v>64.367193936999996</v>
      </c>
      <c r="G39" s="138"/>
    </row>
    <row r="40" spans="1:7" x14ac:dyDescent="0.25">
      <c r="A40" s="147">
        <f t="shared" si="2"/>
        <v>2017</v>
      </c>
      <c r="B40" s="444">
        <v>42856</v>
      </c>
      <c r="C40" s="483">
        <v>60.993230029000003</v>
      </c>
      <c r="D40" s="136" t="e">
        <v>#N/A</v>
      </c>
      <c r="E40" s="482">
        <f t="shared" si="3"/>
        <v>74.319437042083337</v>
      </c>
      <c r="F40" s="482">
        <v>60.993230029000003</v>
      </c>
      <c r="G40" s="138"/>
    </row>
    <row r="41" spans="1:7" x14ac:dyDescent="0.25">
      <c r="A41" s="147">
        <f t="shared" si="2"/>
        <v>2017</v>
      </c>
      <c r="B41" s="444">
        <v>42887</v>
      </c>
      <c r="C41" s="483">
        <v>63.633924</v>
      </c>
      <c r="D41" s="136" t="e">
        <v>#N/A</v>
      </c>
      <c r="E41" s="482">
        <f t="shared" si="3"/>
        <v>74.319437042083337</v>
      </c>
      <c r="F41" s="482">
        <v>63.633924</v>
      </c>
      <c r="G41" s="138"/>
    </row>
    <row r="42" spans="1:7" x14ac:dyDescent="0.25">
      <c r="A42" s="147">
        <f t="shared" si="2"/>
        <v>2017</v>
      </c>
      <c r="B42" s="444">
        <v>42917</v>
      </c>
      <c r="C42" s="483">
        <v>69.040276519000003</v>
      </c>
      <c r="D42" s="136" t="e">
        <v>#N/A</v>
      </c>
      <c r="E42" s="482">
        <f t="shared" si="3"/>
        <v>74.319437042083337</v>
      </c>
      <c r="F42" s="482">
        <v>69.040276519000003</v>
      </c>
      <c r="G42" s="138"/>
    </row>
    <row r="43" spans="1:7" x14ac:dyDescent="0.25">
      <c r="A43" s="147">
        <f t="shared" si="2"/>
        <v>2017</v>
      </c>
      <c r="B43" s="444">
        <v>42948</v>
      </c>
      <c r="C43" s="483">
        <v>67.523258455999994</v>
      </c>
      <c r="D43" s="136" t="e">
        <v>#N/A</v>
      </c>
      <c r="E43" s="482">
        <f t="shared" si="3"/>
        <v>74.319437042083337</v>
      </c>
      <c r="F43" s="482">
        <v>67.523258455999994</v>
      </c>
      <c r="G43" s="138"/>
    </row>
    <row r="44" spans="1:7" x14ac:dyDescent="0.25">
      <c r="A44" s="147">
        <f t="shared" si="2"/>
        <v>2017</v>
      </c>
      <c r="B44" s="444">
        <v>42979</v>
      </c>
      <c r="C44" s="483">
        <v>63.991618903000003</v>
      </c>
      <c r="D44" s="136" t="e">
        <v>#N/A</v>
      </c>
      <c r="E44" s="482">
        <f t="shared" si="3"/>
        <v>74.319437042083337</v>
      </c>
      <c r="F44" s="482">
        <v>63.991618903000003</v>
      </c>
      <c r="G44" s="138"/>
    </row>
    <row r="45" spans="1:7" x14ac:dyDescent="0.25">
      <c r="A45" s="147">
        <f t="shared" si="2"/>
        <v>2017</v>
      </c>
      <c r="B45" s="444">
        <v>43009</v>
      </c>
      <c r="C45" s="483">
        <v>65.473677874000003</v>
      </c>
      <c r="D45" s="136" t="e">
        <v>#N/A</v>
      </c>
      <c r="E45" s="482">
        <f t="shared" si="3"/>
        <v>74.319437042083337</v>
      </c>
      <c r="F45" s="482">
        <v>65.473677874000003</v>
      </c>
      <c r="G45" s="138"/>
    </row>
    <row r="46" spans="1:7" x14ac:dyDescent="0.25">
      <c r="A46" s="147">
        <f t="shared" si="2"/>
        <v>2017</v>
      </c>
      <c r="B46" s="444">
        <v>43040</v>
      </c>
      <c r="C46" s="483">
        <v>78.487295099999997</v>
      </c>
      <c r="D46" s="136" t="e">
        <v>#N/A</v>
      </c>
      <c r="E46" s="482">
        <f t="shared" si="3"/>
        <v>74.319437042083337</v>
      </c>
      <c r="F46" s="482">
        <v>78.487295099999997</v>
      </c>
      <c r="G46" s="138"/>
    </row>
    <row r="47" spans="1:7" x14ac:dyDescent="0.25">
      <c r="A47" s="147">
        <f t="shared" si="2"/>
        <v>2017</v>
      </c>
      <c r="B47" s="444">
        <v>43070</v>
      </c>
      <c r="C47" s="483">
        <v>99.437875899000005</v>
      </c>
      <c r="D47" s="136" t="e">
        <v>#N/A</v>
      </c>
      <c r="E47" s="482"/>
      <c r="F47" s="482">
        <v>99.437875899000005</v>
      </c>
      <c r="G47" s="138"/>
    </row>
    <row r="48" spans="1:7" x14ac:dyDescent="0.25">
      <c r="A48" s="147">
        <f t="shared" si="2"/>
        <v>2018</v>
      </c>
      <c r="B48" s="444">
        <v>43101</v>
      </c>
      <c r="C48" s="483">
        <v>106.59303765</v>
      </c>
      <c r="D48" s="136" t="e">
        <v>#N/A</v>
      </c>
      <c r="E48" s="482"/>
      <c r="F48" s="482">
        <v>106.59303765</v>
      </c>
      <c r="G48" s="138"/>
    </row>
    <row r="49" spans="1:7" x14ac:dyDescent="0.25">
      <c r="A49" s="147">
        <f t="shared" si="2"/>
        <v>2018</v>
      </c>
      <c r="B49" s="444">
        <v>43132</v>
      </c>
      <c r="C49" s="483">
        <v>96.239338179000001</v>
      </c>
      <c r="D49" s="136" t="e">
        <v>#N/A</v>
      </c>
      <c r="E49" s="482">
        <f t="shared" ref="E49" si="4">AVERAGEIF($A$36:$A$97,A49,$F$36:$F$97)</f>
        <v>81.924536152833312</v>
      </c>
      <c r="F49" s="482">
        <v>96.239338179000001</v>
      </c>
      <c r="G49" s="138"/>
    </row>
    <row r="50" spans="1:7" x14ac:dyDescent="0.25">
      <c r="A50" s="147">
        <f t="shared" si="2"/>
        <v>2018</v>
      </c>
      <c r="B50" s="444">
        <v>43160</v>
      </c>
      <c r="C50" s="483">
        <v>89.260697612000001</v>
      </c>
      <c r="D50" s="136" t="e">
        <v>#N/A</v>
      </c>
      <c r="E50" s="482">
        <f t="shared" ref="E50" si="5">AVERAGEIF($A$36:$A$97,A50,$F$36:$F$97)</f>
        <v>81.924536152833312</v>
      </c>
      <c r="F50" s="482">
        <v>89.260697612000001</v>
      </c>
      <c r="G50" s="138"/>
    </row>
    <row r="51" spans="1:7" x14ac:dyDescent="0.25">
      <c r="A51" s="147">
        <f t="shared" si="2"/>
        <v>2018</v>
      </c>
      <c r="B51" s="444">
        <v>43191</v>
      </c>
      <c r="C51" s="483">
        <v>77.672463367000006</v>
      </c>
      <c r="D51" s="136" t="e">
        <v>#N/A</v>
      </c>
      <c r="E51" s="482">
        <f t="shared" ref="E51:E58" si="6">AVERAGEIF($A$36:$A$97,A51,$F$36:$F$97)</f>
        <v>81.924536152833312</v>
      </c>
      <c r="F51" s="482">
        <v>77.672463367000006</v>
      </c>
      <c r="G51" s="138"/>
    </row>
    <row r="52" spans="1:7" x14ac:dyDescent="0.25">
      <c r="A52" s="147">
        <f t="shared" si="2"/>
        <v>2018</v>
      </c>
      <c r="B52" s="444">
        <v>43221</v>
      </c>
      <c r="C52" s="483">
        <v>65.820952839</v>
      </c>
      <c r="D52" s="136" t="e">
        <v>#N/A</v>
      </c>
      <c r="E52" s="482">
        <f t="shared" si="6"/>
        <v>81.924536152833312</v>
      </c>
      <c r="F52" s="482">
        <v>65.820952839</v>
      </c>
      <c r="G52" s="138"/>
    </row>
    <row r="53" spans="1:7" x14ac:dyDescent="0.25">
      <c r="A53" s="147">
        <f t="shared" si="2"/>
        <v>2018</v>
      </c>
      <c r="B53" s="444">
        <v>43252</v>
      </c>
      <c r="C53" s="483">
        <v>68.139809436999997</v>
      </c>
      <c r="D53" s="136" t="e">
        <v>#N/A</v>
      </c>
      <c r="E53" s="482">
        <f t="shared" si="6"/>
        <v>81.924536152833312</v>
      </c>
      <c r="F53" s="482">
        <v>68.139809436999997</v>
      </c>
      <c r="G53" s="138"/>
    </row>
    <row r="54" spans="1:7" x14ac:dyDescent="0.25">
      <c r="A54" s="147">
        <f t="shared" si="2"/>
        <v>2018</v>
      </c>
      <c r="B54" s="444">
        <v>43282</v>
      </c>
      <c r="C54" s="483">
        <v>75.481693036999999</v>
      </c>
      <c r="D54" s="136" t="e">
        <v>#N/A</v>
      </c>
      <c r="E54" s="482">
        <f t="shared" si="6"/>
        <v>81.924536152833312</v>
      </c>
      <c r="F54" s="482">
        <v>75.481693036999999</v>
      </c>
      <c r="G54" s="138"/>
    </row>
    <row r="55" spans="1:7" x14ac:dyDescent="0.25">
      <c r="A55" s="147">
        <f t="shared" si="2"/>
        <v>2018</v>
      </c>
      <c r="B55" s="444">
        <v>43313</v>
      </c>
      <c r="C55" s="483">
        <v>74.346743997000004</v>
      </c>
      <c r="D55" s="136" t="e">
        <v>#N/A</v>
      </c>
      <c r="E55" s="482">
        <f t="shared" si="6"/>
        <v>81.924536152833312</v>
      </c>
      <c r="F55" s="482">
        <v>74.346743997000004</v>
      </c>
      <c r="G55" s="138"/>
    </row>
    <row r="56" spans="1:7" x14ac:dyDescent="0.25">
      <c r="A56" s="147">
        <f t="shared" si="2"/>
        <v>2018</v>
      </c>
      <c r="B56" s="444">
        <v>43344</v>
      </c>
      <c r="C56" s="483">
        <v>71.735137533</v>
      </c>
      <c r="D56" s="136" t="e">
        <v>#N/A</v>
      </c>
      <c r="E56" s="482">
        <f t="shared" si="6"/>
        <v>81.924536152833312</v>
      </c>
      <c r="F56" s="482">
        <v>71.735137533</v>
      </c>
      <c r="G56" s="138"/>
    </row>
    <row r="57" spans="1:7" x14ac:dyDescent="0.25">
      <c r="A57" s="147">
        <f t="shared" si="2"/>
        <v>2018</v>
      </c>
      <c r="B57" s="444">
        <v>43374</v>
      </c>
      <c r="C57" s="483">
        <v>73.211037028999996</v>
      </c>
      <c r="D57" s="136" t="e">
        <v>#N/A</v>
      </c>
      <c r="E57" s="482">
        <f t="shared" si="6"/>
        <v>81.924536152833312</v>
      </c>
      <c r="F57" s="482">
        <v>73.211037028999996</v>
      </c>
      <c r="G57" s="138"/>
    </row>
    <row r="58" spans="1:7" x14ac:dyDescent="0.25">
      <c r="A58" s="147">
        <f t="shared" si="2"/>
        <v>2018</v>
      </c>
      <c r="B58" s="444">
        <v>43405</v>
      </c>
      <c r="C58" s="483">
        <v>89.378333897000005</v>
      </c>
      <c r="D58" s="136" t="e">
        <v>#N/A</v>
      </c>
      <c r="E58" s="482">
        <f t="shared" si="6"/>
        <v>81.924536152833312</v>
      </c>
      <c r="F58" s="482">
        <v>89.378333897000005</v>
      </c>
      <c r="G58" s="138"/>
    </row>
    <row r="59" spans="1:7" x14ac:dyDescent="0.25">
      <c r="A59" s="147">
        <f t="shared" si="2"/>
        <v>2018</v>
      </c>
      <c r="B59" s="444">
        <v>43435</v>
      </c>
      <c r="C59" s="483">
        <v>95.215189257000006</v>
      </c>
      <c r="D59" s="136" t="e">
        <v>#N/A</v>
      </c>
      <c r="E59" s="482"/>
      <c r="F59" s="482">
        <v>95.215189257000006</v>
      </c>
      <c r="G59" s="138"/>
    </row>
    <row r="60" spans="1:7" x14ac:dyDescent="0.25">
      <c r="A60" s="147">
        <f t="shared" si="2"/>
        <v>2019</v>
      </c>
      <c r="B60" s="444">
        <v>43466</v>
      </c>
      <c r="C60" s="483">
        <v>108.82961974</v>
      </c>
      <c r="D60" s="136" t="e">
        <v>#N/A</v>
      </c>
      <c r="E60" s="482"/>
      <c r="F60" s="482">
        <v>108.82961974</v>
      </c>
      <c r="G60" s="138"/>
    </row>
    <row r="61" spans="1:7" x14ac:dyDescent="0.25">
      <c r="A61" s="147">
        <f t="shared" si="2"/>
        <v>2019</v>
      </c>
      <c r="B61" s="444">
        <v>43497</v>
      </c>
      <c r="C61" s="483">
        <v>106.21717264999999</v>
      </c>
      <c r="D61" s="136" t="e">
        <v>#N/A</v>
      </c>
      <c r="E61" s="482">
        <f t="shared" ref="E61:E70" si="7">AVERAGEIF($A$36:$A$97,A61,$F$36:$F$97)</f>
        <v>84.331441411333344</v>
      </c>
      <c r="F61" s="482">
        <v>106.21717264999999</v>
      </c>
      <c r="G61" s="138"/>
    </row>
    <row r="62" spans="1:7" x14ac:dyDescent="0.25">
      <c r="A62" s="147">
        <f t="shared" si="2"/>
        <v>2019</v>
      </c>
      <c r="B62" s="444">
        <v>43525</v>
      </c>
      <c r="C62" s="483">
        <v>92.787242195000005</v>
      </c>
      <c r="D62" s="136" t="e">
        <v>#N/A</v>
      </c>
      <c r="E62" s="482">
        <f t="shared" si="7"/>
        <v>84.331441411333344</v>
      </c>
      <c r="F62" s="482">
        <v>92.787242195000005</v>
      </c>
      <c r="G62" s="138"/>
    </row>
    <row r="63" spans="1:7" x14ac:dyDescent="0.25">
      <c r="A63" s="147">
        <f t="shared" si="2"/>
        <v>2019</v>
      </c>
      <c r="B63" s="444">
        <v>43556</v>
      </c>
      <c r="C63" s="483">
        <v>72.537302767</v>
      </c>
      <c r="D63" s="136" t="e">
        <v>#N/A</v>
      </c>
      <c r="E63" s="482">
        <f t="shared" si="7"/>
        <v>84.331441411333344</v>
      </c>
      <c r="F63" s="482">
        <v>72.537302767</v>
      </c>
      <c r="G63" s="138"/>
    </row>
    <row r="64" spans="1:7" x14ac:dyDescent="0.25">
      <c r="A64" s="147">
        <f t="shared" si="2"/>
        <v>2019</v>
      </c>
      <c r="B64" s="444">
        <v>43586</v>
      </c>
      <c r="C64" s="483">
        <v>67.716295737999999</v>
      </c>
      <c r="D64" s="136" t="e">
        <v>#N/A</v>
      </c>
      <c r="E64" s="482">
        <f t="shared" si="7"/>
        <v>84.331441411333344</v>
      </c>
      <c r="F64" s="482">
        <v>67.716295737999999</v>
      </c>
      <c r="G64" s="138"/>
    </row>
    <row r="65" spans="1:7" x14ac:dyDescent="0.25">
      <c r="A65" s="147">
        <f t="shared" si="2"/>
        <v>2019</v>
      </c>
      <c r="B65" s="444">
        <v>43617</v>
      </c>
      <c r="C65" s="483">
        <v>69.745802670000003</v>
      </c>
      <c r="D65" s="136" t="e">
        <v>#N/A</v>
      </c>
      <c r="E65" s="482">
        <f t="shared" si="7"/>
        <v>84.331441411333344</v>
      </c>
      <c r="F65" s="482">
        <v>69.745802670000003</v>
      </c>
      <c r="G65" s="138"/>
    </row>
    <row r="66" spans="1:7" x14ac:dyDescent="0.25">
      <c r="A66" s="147">
        <f t="shared" si="2"/>
        <v>2019</v>
      </c>
      <c r="B66" s="444">
        <v>43647</v>
      </c>
      <c r="C66" s="483">
        <v>76.944883575999995</v>
      </c>
      <c r="D66" s="136" t="e">
        <v>#N/A</v>
      </c>
      <c r="E66" s="482">
        <f t="shared" si="7"/>
        <v>84.331441411333344</v>
      </c>
      <c r="F66" s="482">
        <v>76.944883575999995</v>
      </c>
      <c r="G66" s="138"/>
    </row>
    <row r="67" spans="1:7" x14ac:dyDescent="0.25">
      <c r="A67" s="147">
        <f t="shared" si="2"/>
        <v>2019</v>
      </c>
      <c r="B67" s="444">
        <v>43678</v>
      </c>
      <c r="C67" s="483">
        <v>78.109049299999995</v>
      </c>
      <c r="D67" s="136" t="e">
        <v>#N/A</v>
      </c>
      <c r="E67" s="482">
        <f t="shared" si="7"/>
        <v>84.331441411333344</v>
      </c>
      <c r="F67" s="482">
        <v>78.109049299999995</v>
      </c>
      <c r="G67" s="138"/>
    </row>
    <row r="68" spans="1:7" x14ac:dyDescent="0.25">
      <c r="A68" s="147">
        <f t="shared" si="2"/>
        <v>2019</v>
      </c>
      <c r="B68" s="444">
        <v>43709</v>
      </c>
      <c r="C68" s="483">
        <v>72.112028300000006</v>
      </c>
      <c r="D68" s="136">
        <v>72.112028300000006</v>
      </c>
      <c r="E68" s="482">
        <f t="shared" si="7"/>
        <v>84.331441411333344</v>
      </c>
      <c r="F68" s="482">
        <v>72.112028300000006</v>
      </c>
      <c r="G68" s="138"/>
    </row>
    <row r="69" spans="1:7" x14ac:dyDescent="0.25">
      <c r="A69" s="147">
        <f t="shared" si="2"/>
        <v>2019</v>
      </c>
      <c r="B69" s="444">
        <v>43739</v>
      </c>
      <c r="C69" s="483" t="e">
        <v>#N/A</v>
      </c>
      <c r="D69" s="136">
        <v>75.680620000000005</v>
      </c>
      <c r="E69" s="482">
        <f t="shared" si="7"/>
        <v>84.331441411333344</v>
      </c>
      <c r="F69" s="482">
        <v>75.680620000000005</v>
      </c>
      <c r="G69" s="138"/>
    </row>
    <row r="70" spans="1:7" x14ac:dyDescent="0.25">
      <c r="A70" s="147">
        <f t="shared" si="2"/>
        <v>2019</v>
      </c>
      <c r="B70" s="444">
        <v>43770</v>
      </c>
      <c r="C70" s="483" t="e">
        <v>#N/A</v>
      </c>
      <c r="D70" s="136">
        <v>88.382480000000001</v>
      </c>
      <c r="E70" s="482">
        <f t="shared" si="7"/>
        <v>84.331441411333344</v>
      </c>
      <c r="F70" s="482">
        <v>88.382480000000001</v>
      </c>
      <c r="G70" s="138"/>
    </row>
    <row r="71" spans="1:7" x14ac:dyDescent="0.25">
      <c r="A71" s="147">
        <f t="shared" si="2"/>
        <v>2019</v>
      </c>
      <c r="B71" s="444">
        <v>43800</v>
      </c>
      <c r="C71" s="483" t="e">
        <v>#N/A</v>
      </c>
      <c r="D71" s="136">
        <v>102.9148</v>
      </c>
      <c r="E71" s="482"/>
      <c r="F71" s="482">
        <v>102.9148</v>
      </c>
      <c r="G71" s="138"/>
    </row>
    <row r="72" spans="1:7" x14ac:dyDescent="0.25">
      <c r="A72" s="147">
        <f t="shared" si="2"/>
        <v>2020</v>
      </c>
      <c r="B72" s="444">
        <v>43831</v>
      </c>
      <c r="C72" s="483" t="e">
        <v>#N/A</v>
      </c>
      <c r="D72" s="136">
        <v>111.0472</v>
      </c>
      <c r="E72" s="482"/>
      <c r="F72" s="482">
        <v>111.0472</v>
      </c>
      <c r="G72" s="138"/>
    </row>
    <row r="73" spans="1:7" x14ac:dyDescent="0.25">
      <c r="A73" s="147">
        <f t="shared" si="2"/>
        <v>2020</v>
      </c>
      <c r="B73" s="444">
        <v>43862</v>
      </c>
      <c r="C73" s="483" t="e">
        <v>#N/A</v>
      </c>
      <c r="D73" s="136">
        <v>104.11790000000001</v>
      </c>
      <c r="E73" s="482">
        <f t="shared" ref="E73:E82" si="8">AVERAGEIF($A$36:$A$97,A73,$F$36:$F$97)</f>
        <v>84.986383333333336</v>
      </c>
      <c r="F73" s="482">
        <v>104.11790000000001</v>
      </c>
      <c r="G73" s="138"/>
    </row>
    <row r="74" spans="1:7" x14ac:dyDescent="0.25">
      <c r="A74" s="147">
        <f t="shared" si="2"/>
        <v>2020</v>
      </c>
      <c r="B74" s="444">
        <v>43891</v>
      </c>
      <c r="C74" s="483" t="e">
        <v>#N/A</v>
      </c>
      <c r="D74" s="136">
        <v>90.429730000000006</v>
      </c>
      <c r="E74" s="482">
        <f t="shared" si="8"/>
        <v>84.986383333333336</v>
      </c>
      <c r="F74" s="482">
        <v>90.429730000000006</v>
      </c>
      <c r="G74" s="138"/>
    </row>
    <row r="75" spans="1:7" x14ac:dyDescent="0.25">
      <c r="A75" s="147">
        <f t="shared" si="2"/>
        <v>2020</v>
      </c>
      <c r="B75" s="444">
        <v>43922</v>
      </c>
      <c r="C75" s="483" t="e">
        <v>#N/A</v>
      </c>
      <c r="D75" s="136">
        <v>76.1708</v>
      </c>
      <c r="E75" s="482">
        <f t="shared" si="8"/>
        <v>84.986383333333336</v>
      </c>
      <c r="F75" s="482">
        <v>76.1708</v>
      </c>
      <c r="G75" s="138"/>
    </row>
    <row r="76" spans="1:7" x14ac:dyDescent="0.25">
      <c r="A76" s="147">
        <f t="shared" si="2"/>
        <v>2020</v>
      </c>
      <c r="B76" s="444">
        <v>43952</v>
      </c>
      <c r="C76" s="483" t="e">
        <v>#N/A</v>
      </c>
      <c r="D76" s="136">
        <v>69.408959999999993</v>
      </c>
      <c r="E76" s="482">
        <f t="shared" si="8"/>
        <v>84.986383333333336</v>
      </c>
      <c r="F76" s="482">
        <v>69.408959999999993</v>
      </c>
      <c r="G76" s="138"/>
    </row>
    <row r="77" spans="1:7" x14ac:dyDescent="0.25">
      <c r="A77" s="147">
        <f t="shared" si="2"/>
        <v>2020</v>
      </c>
      <c r="B77" s="444">
        <v>43983</v>
      </c>
      <c r="C77" s="483" t="e">
        <v>#N/A</v>
      </c>
      <c r="D77" s="136">
        <v>71.449969999999993</v>
      </c>
      <c r="E77" s="482">
        <f t="shared" si="8"/>
        <v>84.986383333333336</v>
      </c>
      <c r="F77" s="482">
        <v>71.449969999999993</v>
      </c>
      <c r="G77" s="138"/>
    </row>
    <row r="78" spans="1:7" x14ac:dyDescent="0.25">
      <c r="A78" s="147">
        <f t="shared" si="2"/>
        <v>2020</v>
      </c>
      <c r="B78" s="444">
        <v>44013</v>
      </c>
      <c r="C78" s="483" t="e">
        <v>#N/A</v>
      </c>
      <c r="D78" s="136">
        <v>76.436000000000007</v>
      </c>
      <c r="E78" s="482">
        <f t="shared" si="8"/>
        <v>84.986383333333336</v>
      </c>
      <c r="F78" s="482">
        <v>76.436000000000007</v>
      </c>
      <c r="G78" s="138"/>
    </row>
    <row r="79" spans="1:7" x14ac:dyDescent="0.25">
      <c r="A79" s="147">
        <f t="shared" si="2"/>
        <v>2020</v>
      </c>
      <c r="B79" s="444">
        <v>44044</v>
      </c>
      <c r="C79" s="483" t="e">
        <v>#N/A</v>
      </c>
      <c r="D79" s="136">
        <v>77.563360000000003</v>
      </c>
      <c r="E79" s="482">
        <f t="shared" si="8"/>
        <v>84.986383333333336</v>
      </c>
      <c r="F79" s="482">
        <v>77.563360000000003</v>
      </c>
      <c r="G79" s="138"/>
    </row>
    <row r="80" spans="1:7" x14ac:dyDescent="0.25">
      <c r="A80" s="147">
        <f t="shared" si="2"/>
        <v>2020</v>
      </c>
      <c r="B80" s="444">
        <v>44075</v>
      </c>
      <c r="C80" s="483" t="e">
        <v>#N/A</v>
      </c>
      <c r="D80" s="136">
        <v>74.85566</v>
      </c>
      <c r="E80" s="482">
        <f t="shared" si="8"/>
        <v>84.986383333333336</v>
      </c>
      <c r="F80" s="482">
        <v>74.85566</v>
      </c>
      <c r="G80" s="138"/>
    </row>
    <row r="81" spans="1:7" x14ac:dyDescent="0.25">
      <c r="A81" s="147">
        <f t="shared" si="2"/>
        <v>2020</v>
      </c>
      <c r="B81" s="444">
        <v>44105</v>
      </c>
      <c r="C81" s="483" t="e">
        <v>#N/A</v>
      </c>
      <c r="D81" s="136">
        <v>77.602649999999997</v>
      </c>
      <c r="E81" s="482">
        <f t="shared" si="8"/>
        <v>84.986383333333336</v>
      </c>
      <c r="F81" s="482">
        <v>77.602649999999997</v>
      </c>
      <c r="G81" s="138"/>
    </row>
    <row r="82" spans="1:7" x14ac:dyDescent="0.25">
      <c r="A82" s="147">
        <f t="shared" si="2"/>
        <v>2020</v>
      </c>
      <c r="B82" s="444">
        <v>44136</v>
      </c>
      <c r="C82" s="483" t="e">
        <v>#N/A</v>
      </c>
      <c r="D82" s="136">
        <v>89.208169999999996</v>
      </c>
      <c r="E82" s="482">
        <f t="shared" si="8"/>
        <v>84.986383333333336</v>
      </c>
      <c r="F82" s="482">
        <v>89.208169999999996</v>
      </c>
      <c r="G82" s="138"/>
    </row>
    <row r="83" spans="1:7" x14ac:dyDescent="0.25">
      <c r="A83" s="147">
        <f t="shared" si="2"/>
        <v>2020</v>
      </c>
      <c r="B83" s="444">
        <v>44166</v>
      </c>
      <c r="C83" s="483" t="e">
        <v>#N/A</v>
      </c>
      <c r="D83" s="136">
        <v>101.5462</v>
      </c>
      <c r="E83" s="482"/>
      <c r="F83" s="482">
        <v>101.5462</v>
      </c>
      <c r="G83" s="138"/>
    </row>
    <row r="84" spans="1:7" x14ac:dyDescent="0.25">
      <c r="A84" s="147"/>
      <c r="B84" s="444"/>
      <c r="C84" s="147"/>
      <c r="D84" s="446"/>
      <c r="E84" s="147"/>
      <c r="F84" s="446"/>
      <c r="G84" s="138"/>
    </row>
    <row r="85" spans="1:7" x14ac:dyDescent="0.25">
      <c r="A85" s="147"/>
      <c r="B85" s="444"/>
      <c r="C85" s="147"/>
      <c r="D85" s="446"/>
      <c r="E85" s="147"/>
      <c r="F85" s="446"/>
      <c r="G85" s="138"/>
    </row>
    <row r="86" spans="1:7" x14ac:dyDescent="0.25">
      <c r="A86" s="147"/>
      <c r="B86" s="444"/>
      <c r="C86" s="147"/>
      <c r="D86" s="446"/>
      <c r="E86" s="147"/>
      <c r="F86" s="446"/>
      <c r="G86" s="138"/>
    </row>
    <row r="87" spans="1:7" x14ac:dyDescent="0.25">
      <c r="A87" s="147"/>
      <c r="B87" s="444"/>
      <c r="C87" s="147"/>
      <c r="D87" s="446"/>
      <c r="E87" s="147"/>
      <c r="F87" s="446"/>
      <c r="G87" s="138"/>
    </row>
    <row r="88" spans="1:7" x14ac:dyDescent="0.25">
      <c r="A88" s="147"/>
      <c r="B88" s="444"/>
      <c r="C88" s="147"/>
      <c r="D88" s="446"/>
      <c r="E88" s="147"/>
      <c r="F88" s="446"/>
      <c r="G88" s="138"/>
    </row>
    <row r="89" spans="1:7" x14ac:dyDescent="0.25">
      <c r="A89" s="75"/>
      <c r="B89" s="75" t="s">
        <v>0</v>
      </c>
      <c r="C89" s="147"/>
      <c r="D89" s="446"/>
      <c r="E89" s="147"/>
      <c r="F89" s="446"/>
      <c r="G89" s="138"/>
    </row>
    <row r="90" spans="1:7" x14ac:dyDescent="0.25">
      <c r="A90" s="30">
        <v>2.5</v>
      </c>
      <c r="B90" s="29">
        <v>-2</v>
      </c>
      <c r="C90" s="147"/>
      <c r="D90" s="446"/>
      <c r="E90" s="147"/>
      <c r="F90" s="446"/>
      <c r="G90" s="138"/>
    </row>
    <row r="91" spans="1:7" x14ac:dyDescent="0.25">
      <c r="A91" s="30">
        <v>2.5</v>
      </c>
      <c r="B91" s="29">
        <v>4</v>
      </c>
      <c r="C91" s="147"/>
      <c r="D91" s="446"/>
      <c r="E91" s="147"/>
      <c r="F91" s="446"/>
      <c r="G91" s="138"/>
    </row>
    <row r="92" spans="1:7" x14ac:dyDescent="0.25">
      <c r="A92" s="147"/>
      <c r="B92" s="444"/>
      <c r="C92" s="147"/>
      <c r="D92" s="446"/>
      <c r="E92" s="147"/>
      <c r="F92" s="446"/>
      <c r="G92" s="138"/>
    </row>
    <row r="93" spans="1:7" x14ac:dyDescent="0.25">
      <c r="B93" s="134"/>
      <c r="D93" s="140"/>
      <c r="F93" s="140"/>
      <c r="G93" s="138"/>
    </row>
    <row r="94" spans="1:7" x14ac:dyDescent="0.25">
      <c r="B94" s="134"/>
      <c r="D94" s="140"/>
      <c r="F94" s="140"/>
      <c r="G94" s="138"/>
    </row>
    <row r="95" spans="1:7" x14ac:dyDescent="0.25">
      <c r="B95" s="134"/>
      <c r="D95" s="140"/>
      <c r="F95" s="140"/>
      <c r="G95" s="138"/>
    </row>
    <row r="96" spans="1:7" x14ac:dyDescent="0.25">
      <c r="B96" s="134"/>
      <c r="D96" s="140"/>
      <c r="F96" s="140"/>
      <c r="G96" s="138"/>
    </row>
    <row r="97" spans="2:7" x14ac:dyDescent="0.25">
      <c r="B97" s="134"/>
      <c r="C97" s="135"/>
      <c r="D97" s="136"/>
      <c r="F97" s="140"/>
      <c r="G97" s="138"/>
    </row>
    <row r="98" spans="2:7" x14ac:dyDescent="0.25">
      <c r="F98" s="140"/>
      <c r="G98" s="138"/>
    </row>
    <row r="99" spans="2:7" x14ac:dyDescent="0.25">
      <c r="F99" s="140"/>
      <c r="G99" s="138"/>
    </row>
    <row r="100" spans="2:7" x14ac:dyDescent="0.25">
      <c r="F100" s="140"/>
      <c r="G100" s="138"/>
    </row>
    <row r="101" spans="2:7" x14ac:dyDescent="0.25">
      <c r="F101" s="140"/>
      <c r="G101" s="138"/>
    </row>
    <row r="102" spans="2:7" x14ac:dyDescent="0.25">
      <c r="F102" s="140"/>
      <c r="G102" s="138"/>
    </row>
    <row r="103" spans="2:7" x14ac:dyDescent="0.25">
      <c r="F103" s="140"/>
      <c r="G103" s="138"/>
    </row>
    <row r="104" spans="2:7" x14ac:dyDescent="0.25">
      <c r="F104" s="140"/>
      <c r="G104" s="138"/>
    </row>
    <row r="105" spans="2:7" x14ac:dyDescent="0.25">
      <c r="F105" s="140"/>
      <c r="G105" s="138"/>
    </row>
    <row r="106" spans="2:7" x14ac:dyDescent="0.25">
      <c r="F106" s="140"/>
      <c r="G106" s="138"/>
    </row>
    <row r="107" spans="2:7" x14ac:dyDescent="0.25">
      <c r="F107" s="140"/>
    </row>
    <row r="108" spans="2:7" x14ac:dyDescent="0.25">
      <c r="F108" s="140"/>
    </row>
    <row r="109" spans="2:7" x14ac:dyDescent="0.25">
      <c r="F109" s="140"/>
    </row>
    <row r="110" spans="2:7" x14ac:dyDescent="0.25">
      <c r="F110" s="140"/>
    </row>
    <row r="111" spans="2:7" x14ac:dyDescent="0.25">
      <c r="F111" s="140"/>
    </row>
    <row r="112" spans="2:7" x14ac:dyDescent="0.25">
      <c r="F112" s="140"/>
    </row>
    <row r="113" spans="6:6" x14ac:dyDescent="0.25">
      <c r="F113" s="140"/>
    </row>
    <row r="114" spans="6:6" x14ac:dyDescent="0.25">
      <c r="F114" s="140"/>
    </row>
    <row r="115" spans="6:6" x14ac:dyDescent="0.25">
      <c r="F115" s="140"/>
    </row>
    <row r="116" spans="6:6" x14ac:dyDescent="0.25">
      <c r="F116" s="140"/>
    </row>
    <row r="117" spans="6:6" x14ac:dyDescent="0.25">
      <c r="F117" s="140"/>
    </row>
    <row r="118" spans="6:6" x14ac:dyDescent="0.25">
      <c r="F118" s="140"/>
    </row>
    <row r="119" spans="6:6" x14ac:dyDescent="0.25">
      <c r="F119" s="140"/>
    </row>
    <row r="120" spans="6:6" x14ac:dyDescent="0.25">
      <c r="F120" s="140"/>
    </row>
    <row r="121" spans="6:6" x14ac:dyDescent="0.25">
      <c r="F121" s="140"/>
    </row>
    <row r="122" spans="6:6" x14ac:dyDescent="0.25">
      <c r="F122" s="140"/>
    </row>
    <row r="123" spans="6:6" x14ac:dyDescent="0.25">
      <c r="F123" s="140"/>
    </row>
    <row r="124" spans="6:6" x14ac:dyDescent="0.25">
      <c r="F124" s="140"/>
    </row>
    <row r="125" spans="6:6" x14ac:dyDescent="0.25">
      <c r="F125" s="140"/>
    </row>
    <row r="126" spans="6:6" x14ac:dyDescent="0.25">
      <c r="F126" s="140"/>
    </row>
    <row r="127" spans="6:6" x14ac:dyDescent="0.25">
      <c r="F127" s="140"/>
    </row>
    <row r="128" spans="6:6" x14ac:dyDescent="0.25">
      <c r="F128" s="140"/>
    </row>
    <row r="129" spans="6:6" x14ac:dyDescent="0.25">
      <c r="F129" s="140"/>
    </row>
    <row r="130" spans="6:6" x14ac:dyDescent="0.25">
      <c r="F130" s="140"/>
    </row>
    <row r="131" spans="6:6" x14ac:dyDescent="0.25">
      <c r="F131" s="140"/>
    </row>
  </sheetData>
  <mergeCells count="2">
    <mergeCell ref="C24:G24"/>
    <mergeCell ref="I24:L24"/>
  </mergeCells>
  <conditionalFormatting sqref="C36">
    <cfRule type="expression" dxfId="42" priority="12" stopIfTrue="1">
      <formula>ISNA(C36)</formula>
    </cfRule>
  </conditionalFormatting>
  <conditionalFormatting sqref="C36">
    <cfRule type="expression" dxfId="41" priority="11" stopIfTrue="1">
      <formula>ISNA(C36)</formula>
    </cfRule>
  </conditionalFormatting>
  <conditionalFormatting sqref="D36">
    <cfRule type="expression" dxfId="40" priority="10" stopIfTrue="1">
      <formula>ISNA(D36)</formula>
    </cfRule>
  </conditionalFormatting>
  <conditionalFormatting sqref="C97">
    <cfRule type="expression" dxfId="39" priority="9" stopIfTrue="1">
      <formula>ISNA(C97)</formula>
    </cfRule>
  </conditionalFormatting>
  <conditionalFormatting sqref="C97">
    <cfRule type="expression" dxfId="38" priority="8" stopIfTrue="1">
      <formula>ISNA(C97)</formula>
    </cfRule>
  </conditionalFormatting>
  <conditionalFormatting sqref="D97">
    <cfRule type="expression" dxfId="37" priority="7" stopIfTrue="1">
      <formula>ISNA(D97)</formula>
    </cfRule>
  </conditionalFormatting>
  <conditionalFormatting sqref="C37:C83">
    <cfRule type="expression" dxfId="36" priority="3" stopIfTrue="1">
      <formula>ISNA(C37)</formula>
    </cfRule>
  </conditionalFormatting>
  <conditionalFormatting sqref="C37:C83">
    <cfRule type="expression" dxfId="35" priority="2" stopIfTrue="1">
      <formula>ISNA(C37)</formula>
    </cfRule>
  </conditionalFormatting>
  <conditionalFormatting sqref="D37:D83">
    <cfRule type="expression" dxfId="34" priority="1" stopIfTrue="1">
      <formula>ISNA(D37)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E64"/>
  <sheetViews>
    <sheetView workbookViewId="0"/>
  </sheetViews>
  <sheetFormatPr defaultRowHeight="12.75" x14ac:dyDescent="0.2"/>
  <cols>
    <col min="1" max="10" width="9.140625" style="98"/>
    <col min="11" max="11" width="10.42578125" style="98" customWidth="1"/>
    <col min="12" max="16" width="9.140625" style="98"/>
    <col min="17" max="17" width="27.5703125" style="98" customWidth="1"/>
    <col min="18" max="18" width="14.5703125" style="98" customWidth="1"/>
    <col min="19" max="16384" width="9.140625" style="98"/>
  </cols>
  <sheetData>
    <row r="1" spans="1:31" x14ac:dyDescent="0.2">
      <c r="A1" s="119" t="s">
        <v>93</v>
      </c>
    </row>
    <row r="2" spans="1:31" ht="15.75" x14ac:dyDescent="0.25">
      <c r="A2" s="44" t="s">
        <v>550</v>
      </c>
      <c r="F2" s="120"/>
    </row>
    <row r="3" spans="1:31" x14ac:dyDescent="0.2">
      <c r="A3" s="22" t="s">
        <v>16</v>
      </c>
      <c r="F3" s="120"/>
    </row>
    <row r="4" spans="1:31" x14ac:dyDescent="0.2">
      <c r="A4" s="184"/>
      <c r="B4" s="184"/>
      <c r="C4" s="184"/>
      <c r="D4" s="184"/>
      <c r="E4" s="184"/>
      <c r="F4" s="184"/>
      <c r="G4" s="184"/>
      <c r="H4" s="184"/>
      <c r="I4" s="184"/>
      <c r="J4" s="184"/>
      <c r="K4" s="184"/>
      <c r="M4" s="99"/>
    </row>
    <row r="5" spans="1:31" x14ac:dyDescent="0.2">
      <c r="A5" s="184"/>
      <c r="B5" s="184"/>
      <c r="C5" s="184"/>
      <c r="D5" s="184"/>
      <c r="E5" s="184"/>
      <c r="F5" s="184"/>
      <c r="G5" s="184"/>
      <c r="H5" s="184"/>
      <c r="I5" s="184"/>
      <c r="J5" s="184"/>
      <c r="K5" s="184"/>
      <c r="Q5" s="180" t="s">
        <v>361</v>
      </c>
      <c r="R5" s="181"/>
    </row>
    <row r="6" spans="1:31" x14ac:dyDescent="0.2">
      <c r="A6" s="184"/>
      <c r="B6" s="184"/>
      <c r="C6" s="184"/>
      <c r="D6" s="184"/>
      <c r="E6" s="184"/>
      <c r="F6" s="184"/>
      <c r="G6" s="184"/>
      <c r="H6" s="184"/>
      <c r="I6" s="184"/>
      <c r="J6" s="184"/>
      <c r="K6" s="184"/>
      <c r="M6" s="99"/>
      <c r="Q6" s="355" t="s">
        <v>447</v>
      </c>
      <c r="R6" s="356" t="s">
        <v>349</v>
      </c>
      <c r="AE6"/>
    </row>
    <row r="7" spans="1:31" x14ac:dyDescent="0.2">
      <c r="A7" s="184"/>
      <c r="B7" s="184"/>
      <c r="C7" s="184"/>
      <c r="D7" s="184"/>
      <c r="E7" s="184"/>
      <c r="F7" s="184"/>
      <c r="G7" s="184"/>
      <c r="H7" s="184"/>
      <c r="I7" s="184"/>
      <c r="J7" s="184"/>
      <c r="K7" s="184"/>
      <c r="Q7" s="357" t="s">
        <v>450</v>
      </c>
      <c r="R7" s="358" t="s">
        <v>358</v>
      </c>
      <c r="U7"/>
    </row>
    <row r="8" spans="1:31" x14ac:dyDescent="0.2">
      <c r="A8" s="184"/>
      <c r="B8" s="184"/>
      <c r="C8" s="184"/>
      <c r="D8" s="184"/>
      <c r="E8" s="184"/>
      <c r="F8" s="184"/>
      <c r="G8" s="184"/>
      <c r="H8" s="184"/>
      <c r="I8" s="184"/>
      <c r="J8" s="184"/>
      <c r="K8" s="184"/>
      <c r="Q8" s="357" t="s">
        <v>452</v>
      </c>
      <c r="R8" s="358" t="s">
        <v>351</v>
      </c>
    </row>
    <row r="9" spans="1:31" x14ac:dyDescent="0.2">
      <c r="A9" s="184"/>
      <c r="B9" s="184"/>
      <c r="C9" s="184"/>
      <c r="D9" s="184"/>
      <c r="E9" s="184"/>
      <c r="F9" s="184"/>
      <c r="G9" s="184"/>
      <c r="H9" s="184"/>
      <c r="I9" s="184"/>
      <c r="J9" s="184"/>
      <c r="K9" s="184"/>
      <c r="Q9" s="357" t="s">
        <v>448</v>
      </c>
      <c r="R9" s="358" t="s">
        <v>273</v>
      </c>
    </row>
    <row r="10" spans="1:31" x14ac:dyDescent="0.2">
      <c r="A10" s="184"/>
      <c r="B10" s="184"/>
      <c r="C10" s="184"/>
      <c r="D10" s="184"/>
      <c r="E10" s="184"/>
      <c r="F10" s="184"/>
      <c r="G10" s="184"/>
      <c r="H10" s="184"/>
      <c r="I10" s="184"/>
      <c r="J10" s="184"/>
      <c r="K10" s="184"/>
      <c r="Q10" s="357" t="s">
        <v>449</v>
      </c>
      <c r="R10" s="358" t="s">
        <v>359</v>
      </c>
    </row>
    <row r="11" spans="1:31" x14ac:dyDescent="0.2">
      <c r="A11" s="184"/>
      <c r="B11" s="184"/>
      <c r="C11" s="184"/>
      <c r="D11" s="184"/>
      <c r="E11" s="184"/>
      <c r="F11" s="184"/>
      <c r="G11" s="184"/>
      <c r="H11" s="184"/>
      <c r="I11" s="184"/>
      <c r="J11" s="184"/>
      <c r="K11" s="184"/>
      <c r="Q11" s="359" t="s">
        <v>451</v>
      </c>
      <c r="R11" s="360" t="s">
        <v>350</v>
      </c>
    </row>
    <row r="12" spans="1:31" x14ac:dyDescent="0.2">
      <c r="A12" s="184"/>
      <c r="B12" s="184"/>
      <c r="C12" s="184"/>
      <c r="D12" s="184"/>
      <c r="E12" s="184"/>
      <c r="F12" s="184"/>
      <c r="G12" s="184"/>
      <c r="H12" s="184"/>
      <c r="I12" s="184"/>
      <c r="J12" s="184"/>
      <c r="K12" s="184"/>
    </row>
    <row r="13" spans="1:31" x14ac:dyDescent="0.2">
      <c r="A13" s="184"/>
      <c r="B13" s="184"/>
      <c r="C13" s="184"/>
      <c r="D13" s="184"/>
      <c r="E13" s="184"/>
      <c r="F13" s="184"/>
      <c r="G13" s="184"/>
      <c r="H13" s="184"/>
      <c r="I13" s="184"/>
      <c r="J13" s="184"/>
      <c r="K13" s="184"/>
    </row>
    <row r="14" spans="1:31" x14ac:dyDescent="0.2">
      <c r="A14" s="184"/>
      <c r="B14" s="184"/>
      <c r="C14" s="184"/>
      <c r="D14" s="184"/>
      <c r="E14" s="184"/>
      <c r="F14" s="184"/>
      <c r="G14" s="184"/>
      <c r="H14" s="184"/>
      <c r="I14" s="184"/>
      <c r="J14" s="184"/>
      <c r="K14" s="184"/>
    </row>
    <row r="15" spans="1:31" x14ac:dyDescent="0.2">
      <c r="A15" s="184"/>
      <c r="B15" s="184"/>
      <c r="C15" s="184"/>
      <c r="D15" s="184"/>
      <c r="E15" s="184"/>
      <c r="F15" s="184"/>
      <c r="G15" s="184"/>
      <c r="H15" s="184"/>
      <c r="I15" s="184"/>
      <c r="J15" s="184"/>
      <c r="K15" s="184"/>
    </row>
    <row r="16" spans="1:31" x14ac:dyDescent="0.2">
      <c r="A16" s="184"/>
      <c r="B16" s="184"/>
      <c r="C16" s="184"/>
      <c r="D16" s="184"/>
      <c r="E16" s="184"/>
      <c r="F16" s="184"/>
      <c r="G16" s="184"/>
      <c r="H16" s="184"/>
      <c r="I16" s="184"/>
      <c r="J16" s="184"/>
      <c r="K16" s="184"/>
    </row>
    <row r="17" spans="1:14" x14ac:dyDescent="0.2">
      <c r="A17" s="184"/>
      <c r="B17" s="184"/>
      <c r="C17" s="184"/>
      <c r="D17" s="184"/>
      <c r="E17" s="184"/>
      <c r="F17" s="184"/>
      <c r="G17" s="184"/>
      <c r="H17" s="184"/>
      <c r="I17" s="184"/>
      <c r="J17" s="184"/>
      <c r="K17" s="184"/>
    </row>
    <row r="18" spans="1:14" x14ac:dyDescent="0.2">
      <c r="A18" s="184"/>
      <c r="B18" s="184"/>
      <c r="C18" s="184"/>
      <c r="D18" s="184"/>
      <c r="E18" s="184"/>
      <c r="F18" s="184"/>
      <c r="G18" s="184"/>
      <c r="H18" s="184"/>
      <c r="I18" s="184"/>
      <c r="J18" s="184"/>
      <c r="K18" s="184"/>
    </row>
    <row r="19" spans="1:14" x14ac:dyDescent="0.2">
      <c r="A19" s="184"/>
      <c r="B19" s="184"/>
      <c r="C19" s="184"/>
      <c r="D19" s="184"/>
      <c r="E19" s="184"/>
      <c r="F19" s="184"/>
      <c r="G19" s="184"/>
      <c r="H19" s="184"/>
      <c r="I19" s="184"/>
      <c r="J19" s="184"/>
      <c r="K19" s="184"/>
    </row>
    <row r="20" spans="1:14" x14ac:dyDescent="0.2">
      <c r="A20" s="184"/>
      <c r="B20" s="184"/>
      <c r="C20" s="184"/>
      <c r="D20" s="184"/>
      <c r="E20" s="184"/>
      <c r="F20" s="184"/>
      <c r="G20" s="184"/>
      <c r="H20" s="184"/>
      <c r="I20" s="184"/>
      <c r="J20" s="184"/>
      <c r="K20" s="184"/>
    </row>
    <row r="21" spans="1:14" x14ac:dyDescent="0.2">
      <c r="A21" s="184"/>
      <c r="B21" s="184"/>
      <c r="C21" s="184"/>
      <c r="D21" s="184"/>
      <c r="E21" s="184"/>
      <c r="F21" s="184"/>
      <c r="G21" s="184"/>
      <c r="H21" s="184"/>
      <c r="I21" s="184"/>
      <c r="J21" s="184"/>
      <c r="K21" s="184"/>
    </row>
    <row r="22" spans="1:14" x14ac:dyDescent="0.2">
      <c r="A22" s="184"/>
      <c r="B22" s="184"/>
      <c r="C22" s="184"/>
      <c r="D22" s="184"/>
      <c r="E22" s="184"/>
      <c r="F22" s="184"/>
      <c r="G22" s="184"/>
      <c r="H22" s="184"/>
      <c r="I22" s="184"/>
      <c r="J22" s="184"/>
      <c r="K22" s="184"/>
    </row>
    <row r="23" spans="1:14" x14ac:dyDescent="0.2">
      <c r="A23" s="184"/>
      <c r="B23" s="184"/>
      <c r="C23" s="184"/>
      <c r="D23" s="184"/>
      <c r="E23" s="184"/>
      <c r="F23" s="184"/>
      <c r="G23" s="184"/>
      <c r="H23" s="184"/>
      <c r="I23" s="184"/>
      <c r="J23" s="184"/>
      <c r="K23" s="184"/>
    </row>
    <row r="24" spans="1:14" x14ac:dyDescent="0.2">
      <c r="A24" s="184"/>
      <c r="B24" s="184"/>
      <c r="C24" s="184"/>
      <c r="D24" s="184"/>
      <c r="E24" s="184"/>
      <c r="F24" s="184"/>
      <c r="G24" s="184"/>
      <c r="H24" s="184"/>
      <c r="I24" s="184"/>
      <c r="J24" s="184"/>
      <c r="K24" s="184"/>
    </row>
    <row r="25" spans="1:14" x14ac:dyDescent="0.2">
      <c r="A25" s="184"/>
      <c r="B25" s="184"/>
      <c r="C25" s="184"/>
      <c r="D25" s="184"/>
      <c r="E25" s="184"/>
      <c r="F25" s="184"/>
      <c r="G25" s="184"/>
      <c r="H25" s="184"/>
      <c r="I25" s="184"/>
      <c r="J25" s="184"/>
      <c r="K25" s="184"/>
    </row>
    <row r="26" spans="1:14" x14ac:dyDescent="0.2">
      <c r="A26" s="119"/>
      <c r="B26" s="462"/>
      <c r="C26" s="119"/>
      <c r="D26" s="462"/>
      <c r="E26" s="462"/>
      <c r="F26" s="463"/>
      <c r="G26" s="119"/>
      <c r="H26" s="463"/>
      <c r="I26" s="463"/>
      <c r="J26" s="119"/>
      <c r="K26" s="119"/>
      <c r="N26" s="119"/>
    </row>
    <row r="27" spans="1:14" x14ac:dyDescent="0.2">
      <c r="A27" s="119"/>
      <c r="B27" s="462"/>
      <c r="C27" s="119"/>
      <c r="D27" s="462"/>
      <c r="E27" s="463"/>
      <c r="F27" s="463"/>
      <c r="G27" s="119"/>
      <c r="H27" s="463"/>
      <c r="I27" s="463"/>
      <c r="J27" s="119"/>
      <c r="K27" s="119"/>
      <c r="N27" s="119"/>
    </row>
    <row r="28" spans="1:14" ht="48" x14ac:dyDescent="0.2">
      <c r="A28" s="504" t="s">
        <v>15</v>
      </c>
      <c r="B28" s="156"/>
      <c r="C28" s="160"/>
      <c r="D28" s="504" t="s">
        <v>73</v>
      </c>
      <c r="E28" s="505" t="s">
        <v>483</v>
      </c>
      <c r="F28" s="505" t="s">
        <v>502</v>
      </c>
      <c r="G28" s="506" t="s">
        <v>452</v>
      </c>
      <c r="H28" s="505" t="s">
        <v>484</v>
      </c>
      <c r="I28" s="505" t="s">
        <v>501</v>
      </c>
      <c r="J28" s="506" t="s">
        <v>357</v>
      </c>
      <c r="K28" s="506" t="s">
        <v>451</v>
      </c>
      <c r="L28" s="506" t="s">
        <v>504</v>
      </c>
      <c r="M28" s="506" t="s">
        <v>503</v>
      </c>
    </row>
    <row r="29" spans="1:14" x14ac:dyDescent="0.2">
      <c r="A29" s="496" t="s">
        <v>554</v>
      </c>
      <c r="B29" s="590" t="str">
        <f>LEFT(A29,4)</f>
        <v>2014</v>
      </c>
      <c r="C29" s="497" t="str">
        <f t="shared" ref="C29:C56" si="0">RIGHT(A29,2)</f>
        <v>Q1</v>
      </c>
      <c r="D29" s="498">
        <v>41640</v>
      </c>
      <c r="E29" s="29">
        <v>67.987677778000005</v>
      </c>
      <c r="F29" s="29">
        <v>8.6107464999999994</v>
      </c>
      <c r="G29" s="29">
        <v>-0.91108997767</v>
      </c>
      <c r="H29" s="29">
        <v>94.480549389000004</v>
      </c>
      <c r="I29" s="29">
        <v>4.6984960221999996</v>
      </c>
      <c r="J29" s="499">
        <f>+F29-I29</f>
        <v>3.9122504777999998</v>
      </c>
      <c r="K29" s="29">
        <v>23.335100000000001</v>
      </c>
      <c r="L29" s="499">
        <f>+IF(K29&gt;0,+K29,0)*-1</f>
        <v>-23.335100000000001</v>
      </c>
      <c r="M29" s="499">
        <f>+IF(K29&lt;0,+K29,0)*-1</f>
        <v>0</v>
      </c>
    </row>
    <row r="30" spans="1:14" x14ac:dyDescent="0.2">
      <c r="A30" s="496" t="s">
        <v>555</v>
      </c>
      <c r="B30" s="589"/>
      <c r="C30" s="497" t="str">
        <f t="shared" si="0"/>
        <v>Q2</v>
      </c>
      <c r="D30" s="498">
        <v>41730</v>
      </c>
      <c r="E30" s="29">
        <v>70.404945054999999</v>
      </c>
      <c r="F30" s="29">
        <v>6.6920889670000001</v>
      </c>
      <c r="G30" s="29">
        <v>0.30533504143000001</v>
      </c>
      <c r="H30" s="29">
        <v>60.629018051999999</v>
      </c>
      <c r="I30" s="29">
        <v>3.9109554065999999</v>
      </c>
      <c r="J30" s="499">
        <f t="shared" ref="J30:J56" si="1">+F30-I30</f>
        <v>2.7811335604000003</v>
      </c>
      <c r="K30" s="29">
        <v>-13.024571429</v>
      </c>
      <c r="L30" s="499">
        <f t="shared" ref="L30:L56" si="2">+IF(K30&gt;0,+K30,0)*-1</f>
        <v>0</v>
      </c>
      <c r="M30" s="499">
        <f t="shared" ref="M30:M56" si="3">+IF(K30&lt;0,+K30,0)*-1</f>
        <v>13.024571429</v>
      </c>
      <c r="N30" s="499"/>
    </row>
    <row r="31" spans="1:14" x14ac:dyDescent="0.2">
      <c r="A31" s="496" t="s">
        <v>556</v>
      </c>
      <c r="B31" s="589"/>
      <c r="C31" s="497" t="str">
        <f t="shared" si="0"/>
        <v>Q3</v>
      </c>
      <c r="D31" s="498">
        <v>41821</v>
      </c>
      <c r="E31" s="29">
        <v>72.273456522000004</v>
      </c>
      <c r="F31" s="29">
        <v>6.6233909999999998</v>
      </c>
      <c r="G31" s="29">
        <v>-0.71122712054000004</v>
      </c>
      <c r="H31" s="29">
        <v>61.123470302999998</v>
      </c>
      <c r="I31" s="29">
        <v>3.9409544457000001</v>
      </c>
      <c r="J31" s="499">
        <f t="shared" si="1"/>
        <v>2.6824365542999997</v>
      </c>
      <c r="K31" s="29">
        <v>-13.287673913000001</v>
      </c>
      <c r="L31" s="499">
        <f t="shared" si="2"/>
        <v>0</v>
      </c>
      <c r="M31" s="499">
        <f t="shared" si="3"/>
        <v>13.287673913000001</v>
      </c>
      <c r="N31" s="499"/>
    </row>
    <row r="32" spans="1:14" x14ac:dyDescent="0.2">
      <c r="A32" s="496" t="s">
        <v>557</v>
      </c>
      <c r="B32" s="589"/>
      <c r="C32" s="497" t="str">
        <f t="shared" si="0"/>
        <v>Q4</v>
      </c>
      <c r="D32" s="498">
        <v>41913</v>
      </c>
      <c r="E32" s="29">
        <v>72.985858695999994</v>
      </c>
      <c r="F32" s="29">
        <v>7.6312957390999996</v>
      </c>
      <c r="G32" s="29">
        <v>-1.7812177899999999</v>
      </c>
      <c r="H32" s="29">
        <v>75.537899134</v>
      </c>
      <c r="I32" s="29">
        <v>4.0533962065000004</v>
      </c>
      <c r="J32" s="499">
        <f t="shared" si="1"/>
        <v>3.5778995325999992</v>
      </c>
      <c r="K32" s="29">
        <v>0.58723913042999998</v>
      </c>
      <c r="L32" s="499">
        <f t="shared" si="2"/>
        <v>-0.58723913042999998</v>
      </c>
      <c r="M32" s="499">
        <f t="shared" si="3"/>
        <v>0</v>
      </c>
      <c r="N32" s="499"/>
    </row>
    <row r="33" spans="1:14" x14ac:dyDescent="0.2">
      <c r="A33" s="496" t="s">
        <v>558</v>
      </c>
      <c r="B33" s="589" t="str">
        <f>LEFT(A33,4)</f>
        <v>2015</v>
      </c>
      <c r="C33" s="497" t="str">
        <f t="shared" si="0"/>
        <v>Q1</v>
      </c>
      <c r="D33" s="498">
        <v>42005</v>
      </c>
      <c r="E33" s="29">
        <v>73.796366667000001</v>
      </c>
      <c r="F33" s="29">
        <v>8.7877897888999996</v>
      </c>
      <c r="G33" s="29">
        <v>-0.67454482166999996</v>
      </c>
      <c r="H33" s="29">
        <v>95.905291656000003</v>
      </c>
      <c r="I33" s="29">
        <v>5.0382644222000001</v>
      </c>
      <c r="J33" s="499">
        <f t="shared" si="1"/>
        <v>3.7495253666999995</v>
      </c>
      <c r="K33" s="29">
        <v>18.874111111000001</v>
      </c>
      <c r="L33" s="499">
        <f t="shared" si="2"/>
        <v>-18.874111111000001</v>
      </c>
      <c r="M33" s="499">
        <f t="shared" si="3"/>
        <v>0</v>
      </c>
      <c r="N33" s="499"/>
    </row>
    <row r="34" spans="1:14" x14ac:dyDescent="0.2">
      <c r="A34" s="74" t="s">
        <v>559</v>
      </c>
      <c r="B34" s="589"/>
      <c r="C34" s="497" t="str">
        <f t="shared" si="0"/>
        <v>Q2</v>
      </c>
      <c r="D34" s="498">
        <v>42095</v>
      </c>
      <c r="E34" s="29">
        <v>74.423439560000006</v>
      </c>
      <c r="F34" s="29">
        <v>6.7663856043999999</v>
      </c>
      <c r="G34" s="29">
        <v>-0.30560804253000001</v>
      </c>
      <c r="H34" s="29">
        <v>63.362289979000003</v>
      </c>
      <c r="I34" s="29">
        <v>4.4261689010999996</v>
      </c>
      <c r="J34" s="499">
        <f t="shared" si="1"/>
        <v>2.3402167033000003</v>
      </c>
      <c r="K34" s="29">
        <v>-13.256956044000001</v>
      </c>
      <c r="L34" s="499">
        <f t="shared" si="2"/>
        <v>0</v>
      </c>
      <c r="M34" s="499">
        <f t="shared" si="3"/>
        <v>13.256956044000001</v>
      </c>
      <c r="N34" s="499"/>
    </row>
    <row r="35" spans="1:14" x14ac:dyDescent="0.2">
      <c r="A35" s="74" t="s">
        <v>560</v>
      </c>
      <c r="B35" s="589"/>
      <c r="C35" s="497" t="str">
        <f t="shared" si="0"/>
        <v>Q3</v>
      </c>
      <c r="D35" s="498">
        <v>42186</v>
      </c>
      <c r="E35" s="29">
        <v>74.394119564999997</v>
      </c>
      <c r="F35" s="29">
        <v>6.9528910978000003</v>
      </c>
      <c r="G35" s="29">
        <v>-0.39754909934999999</v>
      </c>
      <c r="H35" s="29">
        <v>65.454016856999999</v>
      </c>
      <c r="I35" s="29">
        <v>4.905183837</v>
      </c>
      <c r="J35" s="499">
        <f t="shared" si="1"/>
        <v>2.0477072608000002</v>
      </c>
      <c r="K35" s="29">
        <v>-10.751391304</v>
      </c>
      <c r="L35" s="499">
        <f t="shared" si="2"/>
        <v>0</v>
      </c>
      <c r="M35" s="499">
        <f t="shared" si="3"/>
        <v>10.751391304</v>
      </c>
      <c r="N35" s="499"/>
    </row>
    <row r="36" spans="1:14" x14ac:dyDescent="0.2">
      <c r="A36" s="74" t="s">
        <v>561</v>
      </c>
      <c r="B36" s="589"/>
      <c r="C36" s="497" t="str">
        <f t="shared" si="0"/>
        <v>Q4</v>
      </c>
      <c r="D36" s="498">
        <v>42278</v>
      </c>
      <c r="E36" s="29">
        <v>73.989010870000001</v>
      </c>
      <c r="F36" s="29">
        <v>7.3020150978</v>
      </c>
      <c r="G36" s="29">
        <v>-1.5525762489999999</v>
      </c>
      <c r="H36" s="29">
        <v>74.180554001000004</v>
      </c>
      <c r="I36" s="29">
        <v>5.1740261521999997</v>
      </c>
      <c r="J36" s="499">
        <f t="shared" si="1"/>
        <v>2.1279889456000003</v>
      </c>
      <c r="K36" s="29">
        <v>-0.54411956522000005</v>
      </c>
      <c r="L36" s="499">
        <f t="shared" si="2"/>
        <v>0</v>
      </c>
      <c r="M36" s="499">
        <f t="shared" si="3"/>
        <v>0.54411956522000005</v>
      </c>
      <c r="N36" s="499"/>
    </row>
    <row r="37" spans="1:14" x14ac:dyDescent="0.2">
      <c r="A37" s="74" t="s">
        <v>562</v>
      </c>
      <c r="B37" s="589" t="str">
        <f>LEFT(A37,4)</f>
        <v>2016</v>
      </c>
      <c r="C37" s="497" t="str">
        <f t="shared" si="0"/>
        <v>Q1</v>
      </c>
      <c r="D37" s="498">
        <v>42370</v>
      </c>
      <c r="E37" s="29">
        <v>73.959274725</v>
      </c>
      <c r="F37" s="29">
        <v>8.4191165274999999</v>
      </c>
      <c r="G37" s="29">
        <v>-0.98358408758000004</v>
      </c>
      <c r="H37" s="29">
        <v>89.013702867999996</v>
      </c>
      <c r="I37" s="29">
        <v>5.7823350658999999</v>
      </c>
      <c r="J37" s="499">
        <f t="shared" si="1"/>
        <v>2.6367814616</v>
      </c>
      <c r="K37" s="29">
        <v>13.242186813</v>
      </c>
      <c r="L37" s="499">
        <f t="shared" si="2"/>
        <v>-13.242186813</v>
      </c>
      <c r="M37" s="499">
        <f t="shared" si="3"/>
        <v>0</v>
      </c>
      <c r="N37" s="499"/>
    </row>
    <row r="38" spans="1:14" x14ac:dyDescent="0.2">
      <c r="A38" s="74" t="s">
        <v>563</v>
      </c>
      <c r="B38" s="589"/>
      <c r="C38" s="497" t="str">
        <f t="shared" si="0"/>
        <v>Q2</v>
      </c>
      <c r="D38" s="498">
        <v>42461</v>
      </c>
      <c r="E38" s="29">
        <v>72.914340659000004</v>
      </c>
      <c r="F38" s="29">
        <v>8.0386799451000002</v>
      </c>
      <c r="G38" s="29">
        <v>-0.49796526374</v>
      </c>
      <c r="H38" s="29">
        <v>66.486767757999999</v>
      </c>
      <c r="I38" s="29">
        <v>6.0345073626000003</v>
      </c>
      <c r="J38" s="499">
        <f t="shared" si="1"/>
        <v>2.0041725824999999</v>
      </c>
      <c r="K38" s="29">
        <v>-8.0905714286000006</v>
      </c>
      <c r="L38" s="499">
        <f t="shared" si="2"/>
        <v>0</v>
      </c>
      <c r="M38" s="499">
        <f t="shared" si="3"/>
        <v>8.0905714286000006</v>
      </c>
      <c r="N38" s="499"/>
    </row>
    <row r="39" spans="1:14" x14ac:dyDescent="0.2">
      <c r="A39" s="74" t="s">
        <v>564</v>
      </c>
      <c r="B39" s="589"/>
      <c r="C39" s="497" t="str">
        <f t="shared" si="0"/>
        <v>Q3</v>
      </c>
      <c r="D39" s="498">
        <v>42552</v>
      </c>
      <c r="E39" s="29">
        <v>72.221652173999999</v>
      </c>
      <c r="F39" s="29">
        <v>8.3206048696000003</v>
      </c>
      <c r="G39" s="29">
        <v>0.66983319390999996</v>
      </c>
      <c r="H39" s="29">
        <v>68.942769694000006</v>
      </c>
      <c r="I39" s="29">
        <v>6.5749401086999999</v>
      </c>
      <c r="J39" s="499">
        <f t="shared" si="1"/>
        <v>1.7456647609000004</v>
      </c>
      <c r="K39" s="29">
        <v>-5.8496847825999998</v>
      </c>
      <c r="L39" s="499">
        <f t="shared" si="2"/>
        <v>0</v>
      </c>
      <c r="M39" s="499">
        <f t="shared" si="3"/>
        <v>5.8496847825999998</v>
      </c>
      <c r="N39" s="499"/>
    </row>
    <row r="40" spans="1:14" x14ac:dyDescent="0.2">
      <c r="A40" s="74" t="s">
        <v>565</v>
      </c>
      <c r="B40" s="589"/>
      <c r="C40" s="497" t="str">
        <f t="shared" si="0"/>
        <v>Q4</v>
      </c>
      <c r="D40" s="498">
        <v>42644</v>
      </c>
      <c r="E40" s="29">
        <v>71.545858695999996</v>
      </c>
      <c r="F40" s="29">
        <v>8.0791769457000004</v>
      </c>
      <c r="G40" s="29">
        <v>-1.5576506176</v>
      </c>
      <c r="H40" s="29">
        <v>75.553406457999998</v>
      </c>
      <c r="I40" s="29">
        <v>7.1219676957000004</v>
      </c>
      <c r="J40" s="499">
        <f t="shared" si="1"/>
        <v>0.95720925000000001</v>
      </c>
      <c r="K40" s="29">
        <v>4.4541413043000002</v>
      </c>
      <c r="L40" s="499">
        <f t="shared" si="2"/>
        <v>-4.4541413043000002</v>
      </c>
      <c r="M40" s="499">
        <f t="shared" si="3"/>
        <v>0</v>
      </c>
      <c r="N40" s="499"/>
    </row>
    <row r="41" spans="1:14" x14ac:dyDescent="0.2">
      <c r="A41" s="74" t="s">
        <v>566</v>
      </c>
      <c r="B41" s="589" t="str">
        <f>LEFT(A41,4)</f>
        <v>2017</v>
      </c>
      <c r="C41" s="497" t="str">
        <f t="shared" si="0"/>
        <v>Q1</v>
      </c>
      <c r="D41" s="498">
        <v>42736</v>
      </c>
      <c r="E41" s="29">
        <v>71.993366667000004</v>
      </c>
      <c r="F41" s="29">
        <v>9.1868909777999992</v>
      </c>
      <c r="G41" s="29">
        <v>-9.6429457999999996E-2</v>
      </c>
      <c r="H41" s="29">
        <v>86.386756074999994</v>
      </c>
      <c r="I41" s="29">
        <v>8.8739609999999995</v>
      </c>
      <c r="J41" s="499">
        <f t="shared" si="1"/>
        <v>0.31292997779999965</v>
      </c>
      <c r="K41" s="29">
        <v>14.003611111</v>
      </c>
      <c r="L41" s="499">
        <f t="shared" si="2"/>
        <v>-14.003611111</v>
      </c>
      <c r="M41" s="499">
        <f t="shared" si="3"/>
        <v>0</v>
      </c>
      <c r="N41" s="499"/>
    </row>
    <row r="42" spans="1:14" x14ac:dyDescent="0.2">
      <c r="A42" s="74" t="s">
        <v>567</v>
      </c>
      <c r="B42" s="589"/>
      <c r="C42" s="497" t="str">
        <f t="shared" si="0"/>
        <v>Q2</v>
      </c>
      <c r="D42" s="498">
        <v>42826</v>
      </c>
      <c r="E42" s="29">
        <v>73.485934065999999</v>
      </c>
      <c r="F42" s="29">
        <v>7.9388673625999999</v>
      </c>
      <c r="G42" s="29">
        <v>-0.76719191198000003</v>
      </c>
      <c r="H42" s="29">
        <v>62.976084274999998</v>
      </c>
      <c r="I42" s="29">
        <v>8.2905142526999995</v>
      </c>
      <c r="J42" s="499">
        <f t="shared" si="1"/>
        <v>-0.35164689009999961</v>
      </c>
      <c r="K42" s="29">
        <v>-9.5678901099000004</v>
      </c>
      <c r="L42" s="499">
        <f t="shared" si="2"/>
        <v>0</v>
      </c>
      <c r="M42" s="499">
        <f t="shared" si="3"/>
        <v>9.5678901099000004</v>
      </c>
      <c r="N42" s="499"/>
    </row>
    <row r="43" spans="1:14" x14ac:dyDescent="0.2">
      <c r="A43" s="74" t="s">
        <v>568</v>
      </c>
      <c r="B43" s="589"/>
      <c r="C43" s="497" t="str">
        <f t="shared" si="0"/>
        <v>Q3</v>
      </c>
      <c r="D43" s="498">
        <v>42917</v>
      </c>
      <c r="E43" s="29">
        <v>75.089652173999994</v>
      </c>
      <c r="F43" s="29">
        <v>7.9117121303999998</v>
      </c>
      <c r="G43" s="29">
        <v>-0.80886511597999999</v>
      </c>
      <c r="H43" s="29">
        <v>66.882805993000005</v>
      </c>
      <c r="I43" s="29">
        <v>8.1046388478000004</v>
      </c>
      <c r="J43" s="499">
        <f t="shared" si="1"/>
        <v>-0.19292671740000067</v>
      </c>
      <c r="K43" s="29">
        <v>-7.3857934783000001</v>
      </c>
      <c r="L43" s="499">
        <f t="shared" si="2"/>
        <v>0</v>
      </c>
      <c r="M43" s="499">
        <f t="shared" si="3"/>
        <v>7.3857934783000001</v>
      </c>
      <c r="N43" s="499"/>
    </row>
    <row r="44" spans="1:14" x14ac:dyDescent="0.2">
      <c r="A44" s="74" t="s">
        <v>569</v>
      </c>
      <c r="B44" s="589"/>
      <c r="C44" s="497" t="str">
        <f t="shared" si="0"/>
        <v>Q4</v>
      </c>
      <c r="D44" s="498">
        <v>43009</v>
      </c>
      <c r="E44" s="29">
        <v>78.438543478</v>
      </c>
      <c r="F44" s="29">
        <v>8.3180007499999995</v>
      </c>
      <c r="G44" s="29">
        <v>-2.2489596745</v>
      </c>
      <c r="H44" s="29">
        <v>81.161706738999996</v>
      </c>
      <c r="I44" s="29">
        <v>9.4471386848000005</v>
      </c>
      <c r="J44" s="499">
        <f t="shared" si="1"/>
        <v>-1.129137934800001</v>
      </c>
      <c r="K44" s="29">
        <v>5.9124565217000002</v>
      </c>
      <c r="L44" s="499">
        <f t="shared" si="2"/>
        <v>-5.9124565217000002</v>
      </c>
      <c r="M44" s="499">
        <f t="shared" si="3"/>
        <v>0</v>
      </c>
      <c r="N44" s="499"/>
    </row>
    <row r="45" spans="1:14" x14ac:dyDescent="0.2">
      <c r="A45" s="74" t="s">
        <v>570</v>
      </c>
      <c r="B45" s="589" t="str">
        <f>LEFT(A45,4)</f>
        <v>2018</v>
      </c>
      <c r="C45" s="497" t="str">
        <f t="shared" si="0"/>
        <v>Q1</v>
      </c>
      <c r="D45" s="498">
        <v>43101</v>
      </c>
      <c r="E45" s="29">
        <v>79.130588888999995</v>
      </c>
      <c r="F45" s="29">
        <v>8.9785631444000007</v>
      </c>
      <c r="G45" s="29">
        <v>0.39606688889000002</v>
      </c>
      <c r="H45" s="29">
        <v>97.401858466999997</v>
      </c>
      <c r="I45" s="29">
        <v>9.6372604555999999</v>
      </c>
      <c r="J45" s="499">
        <f t="shared" si="1"/>
        <v>-0.65869731119999919</v>
      </c>
      <c r="K45" s="29">
        <v>18.322422222</v>
      </c>
      <c r="L45" s="499">
        <f t="shared" si="2"/>
        <v>-18.322422222</v>
      </c>
      <c r="M45" s="499">
        <f t="shared" si="3"/>
        <v>0</v>
      </c>
      <c r="N45" s="499"/>
    </row>
    <row r="46" spans="1:14" x14ac:dyDescent="0.2">
      <c r="A46" s="74" t="s">
        <v>571</v>
      </c>
      <c r="B46" s="589"/>
      <c r="C46" s="497" t="str">
        <f t="shared" si="0"/>
        <v>Q2</v>
      </c>
      <c r="D46" s="498">
        <v>43191</v>
      </c>
      <c r="E46" s="29">
        <v>81.173043956000001</v>
      </c>
      <c r="F46" s="29">
        <v>7.6692493187000004</v>
      </c>
      <c r="G46" s="29">
        <v>-0.73075111977999996</v>
      </c>
      <c r="H46" s="29">
        <v>70.492502440999999</v>
      </c>
      <c r="I46" s="29">
        <v>8.9346331208999992</v>
      </c>
      <c r="J46" s="499">
        <f t="shared" si="1"/>
        <v>-1.2653838021999988</v>
      </c>
      <c r="K46" s="29">
        <v>-8.8537472526999998</v>
      </c>
      <c r="L46" s="499">
        <f t="shared" si="2"/>
        <v>0</v>
      </c>
      <c r="M46" s="499">
        <f t="shared" si="3"/>
        <v>8.8537472526999998</v>
      </c>
      <c r="N46" s="499"/>
    </row>
    <row r="47" spans="1:14" x14ac:dyDescent="0.2">
      <c r="A47" s="74" t="s">
        <v>572</v>
      </c>
      <c r="B47" s="589"/>
      <c r="C47" s="497" t="str">
        <f t="shared" si="0"/>
        <v>Q3</v>
      </c>
      <c r="D47" s="498">
        <v>43282</v>
      </c>
      <c r="E47" s="29">
        <v>84.945630434999998</v>
      </c>
      <c r="F47" s="29">
        <v>7.5881643043000002</v>
      </c>
      <c r="G47" s="29">
        <v>-0.62673895597999996</v>
      </c>
      <c r="H47" s="29">
        <v>73.877561674000006</v>
      </c>
      <c r="I47" s="29">
        <v>9.9912223696000009</v>
      </c>
      <c r="J47" s="499">
        <f t="shared" si="1"/>
        <v>-2.4030580653000007</v>
      </c>
      <c r="K47" s="29">
        <v>-8.2290760869999993</v>
      </c>
      <c r="L47" s="499">
        <f t="shared" si="2"/>
        <v>0</v>
      </c>
      <c r="M47" s="499">
        <f t="shared" si="3"/>
        <v>8.2290760869999993</v>
      </c>
      <c r="N47" s="499"/>
    </row>
    <row r="48" spans="1:14" x14ac:dyDescent="0.2">
      <c r="A48" s="74" t="s">
        <v>573</v>
      </c>
      <c r="B48" s="589"/>
      <c r="C48" s="497" t="str">
        <f t="shared" si="0"/>
        <v>Q4</v>
      </c>
      <c r="D48" s="498">
        <v>43374</v>
      </c>
      <c r="E48" s="29">
        <v>88.207445652000004</v>
      </c>
      <c r="F48" s="29">
        <v>7.4430767609000004</v>
      </c>
      <c r="G48" s="29">
        <v>-1.5651088938</v>
      </c>
      <c r="H48" s="29">
        <v>85.897424258000001</v>
      </c>
      <c r="I48" s="29">
        <v>10.954565347999999</v>
      </c>
      <c r="J48" s="499">
        <f t="shared" si="1"/>
        <v>-3.5114885870999988</v>
      </c>
      <c r="K48" s="29">
        <v>2.57925</v>
      </c>
      <c r="L48" s="499">
        <f t="shared" si="2"/>
        <v>-2.57925</v>
      </c>
      <c r="M48" s="499">
        <f t="shared" si="3"/>
        <v>0</v>
      </c>
      <c r="N48" s="499"/>
    </row>
    <row r="49" spans="1:14" x14ac:dyDescent="0.2">
      <c r="A49" s="74" t="s">
        <v>574</v>
      </c>
      <c r="B49" s="589" t="str">
        <f>LEFT(A49,4)</f>
        <v>2019</v>
      </c>
      <c r="C49" s="497" t="str">
        <f t="shared" si="0"/>
        <v>Q1</v>
      </c>
      <c r="D49" s="498">
        <v>43466</v>
      </c>
      <c r="E49" s="29">
        <v>89.420944444</v>
      </c>
      <c r="F49" s="29">
        <v>8.6349353444000005</v>
      </c>
      <c r="G49" s="29">
        <v>-0.82978342066999999</v>
      </c>
      <c r="H49" s="29">
        <v>102.4911506</v>
      </c>
      <c r="I49" s="29">
        <v>11.869212433</v>
      </c>
      <c r="J49" s="499">
        <f t="shared" si="1"/>
        <v>-3.234277088599999</v>
      </c>
      <c r="K49" s="29">
        <v>16.936911111000001</v>
      </c>
      <c r="L49" s="499">
        <f t="shared" si="2"/>
        <v>-16.936911111000001</v>
      </c>
      <c r="M49" s="499">
        <f t="shared" si="3"/>
        <v>0</v>
      </c>
      <c r="N49" s="499"/>
    </row>
    <row r="50" spans="1:14" x14ac:dyDescent="0.2">
      <c r="A50" s="74" t="s">
        <v>575</v>
      </c>
      <c r="B50" s="589"/>
      <c r="C50" s="497" t="str">
        <f t="shared" si="0"/>
        <v>Q2</v>
      </c>
      <c r="D50" s="498">
        <v>43556</v>
      </c>
      <c r="E50" s="29">
        <v>90.528098901000007</v>
      </c>
      <c r="F50" s="29">
        <v>6.7623325164999999</v>
      </c>
      <c r="G50" s="29">
        <v>-1.5942903737</v>
      </c>
      <c r="H50" s="29">
        <v>69.974706933999997</v>
      </c>
      <c r="I50" s="29">
        <v>11.704533011000001</v>
      </c>
      <c r="J50" s="499">
        <f t="shared" si="1"/>
        <v>-4.9422004945000007</v>
      </c>
      <c r="K50" s="29">
        <v>-14.175967032999999</v>
      </c>
      <c r="L50" s="499">
        <f t="shared" si="2"/>
        <v>0</v>
      </c>
      <c r="M50" s="499">
        <f t="shared" si="3"/>
        <v>14.175967032999999</v>
      </c>
      <c r="N50" s="499"/>
    </row>
    <row r="51" spans="1:14" x14ac:dyDescent="0.2">
      <c r="A51" s="74" t="s">
        <v>576</v>
      </c>
      <c r="B51" s="589"/>
      <c r="C51" s="497" t="str">
        <f t="shared" si="0"/>
        <v>Q3</v>
      </c>
      <c r="D51" s="498">
        <v>43647</v>
      </c>
      <c r="E51" s="29">
        <v>92.319218152000005</v>
      </c>
      <c r="F51" s="29">
        <v>7.2250582174</v>
      </c>
      <c r="G51" s="29">
        <v>-1.4073533562</v>
      </c>
      <c r="H51" s="29">
        <v>75.761225741000004</v>
      </c>
      <c r="I51" s="29">
        <v>12.186801098</v>
      </c>
      <c r="J51" s="499">
        <f t="shared" si="1"/>
        <v>-4.9617428806000001</v>
      </c>
      <c r="K51" s="29">
        <v>-10.370099378999999</v>
      </c>
      <c r="L51" s="499">
        <f t="shared" si="2"/>
        <v>0</v>
      </c>
      <c r="M51" s="499">
        <f t="shared" si="3"/>
        <v>10.370099378999999</v>
      </c>
      <c r="N51" s="499"/>
    </row>
    <row r="52" spans="1:14" x14ac:dyDescent="0.2">
      <c r="A52" s="74" t="s">
        <v>577</v>
      </c>
      <c r="B52" s="589"/>
      <c r="C52" s="497" t="str">
        <f t="shared" si="0"/>
        <v>Q4</v>
      </c>
      <c r="D52" s="498">
        <v>43739</v>
      </c>
      <c r="E52" s="29">
        <v>94.206287716999995</v>
      </c>
      <c r="F52" s="29">
        <v>7.5883286847999996</v>
      </c>
      <c r="G52" s="29">
        <v>-1.4294598391</v>
      </c>
      <c r="H52" s="29">
        <v>88.999265434999998</v>
      </c>
      <c r="I52" s="29">
        <v>12.921125109</v>
      </c>
      <c r="J52" s="499">
        <f t="shared" si="1"/>
        <v>-5.3327964242000006</v>
      </c>
      <c r="K52" s="29">
        <v>1.3611843478000001</v>
      </c>
      <c r="L52" s="499">
        <f t="shared" si="2"/>
        <v>-1.3611843478000001</v>
      </c>
      <c r="M52" s="499">
        <f t="shared" si="3"/>
        <v>0</v>
      </c>
      <c r="N52" s="499"/>
    </row>
    <row r="53" spans="1:14" x14ac:dyDescent="0.2">
      <c r="A53" s="74" t="s">
        <v>578</v>
      </c>
      <c r="B53" s="589" t="str">
        <f>LEFT(A53,4)</f>
        <v>2020</v>
      </c>
      <c r="C53" s="497" t="str">
        <f t="shared" si="0"/>
        <v>Q1</v>
      </c>
      <c r="D53" s="498">
        <v>43831</v>
      </c>
      <c r="E53" s="29">
        <v>93.346258571000007</v>
      </c>
      <c r="F53" s="29">
        <v>8.2729492308000001</v>
      </c>
      <c r="G53" s="29">
        <v>-1.2422250286000001</v>
      </c>
      <c r="H53" s="29">
        <v>101.81542779999999</v>
      </c>
      <c r="I53" s="29">
        <v>14.822658791</v>
      </c>
      <c r="J53" s="499">
        <f t="shared" si="1"/>
        <v>-6.5497095602000002</v>
      </c>
      <c r="K53" s="29">
        <v>16.068833098999999</v>
      </c>
      <c r="L53" s="499">
        <f t="shared" si="2"/>
        <v>-16.068833098999999</v>
      </c>
      <c r="M53" s="499">
        <f t="shared" si="3"/>
        <v>0</v>
      </c>
      <c r="N53" s="499"/>
    </row>
    <row r="54" spans="1:14" x14ac:dyDescent="0.2">
      <c r="A54" s="74" t="s">
        <v>579</v>
      </c>
      <c r="B54" s="589"/>
      <c r="C54" s="497" t="str">
        <f t="shared" si="0"/>
        <v>Q2</v>
      </c>
      <c r="D54" s="498">
        <v>43922</v>
      </c>
      <c r="E54" s="29">
        <v>93.117419120999998</v>
      </c>
      <c r="F54" s="29">
        <v>6.5804704176</v>
      </c>
      <c r="G54" s="29">
        <v>-1.8375098570999999</v>
      </c>
      <c r="H54" s="29">
        <v>72.310998462000001</v>
      </c>
      <c r="I54" s="29">
        <v>13.816176263999999</v>
      </c>
      <c r="J54" s="499">
        <f t="shared" si="1"/>
        <v>-7.2357058463999993</v>
      </c>
      <c r="K54" s="29">
        <v>-11.924999451</v>
      </c>
      <c r="L54" s="499">
        <f t="shared" si="2"/>
        <v>0</v>
      </c>
      <c r="M54" s="499">
        <f t="shared" si="3"/>
        <v>11.924999451</v>
      </c>
      <c r="N54" s="499"/>
    </row>
    <row r="55" spans="1:14" x14ac:dyDescent="0.2">
      <c r="A55" s="74" t="s">
        <v>580</v>
      </c>
      <c r="B55" s="589"/>
      <c r="C55" s="497" t="str">
        <f t="shared" si="0"/>
        <v>Q3</v>
      </c>
      <c r="D55" s="498">
        <v>44013</v>
      </c>
      <c r="E55" s="29">
        <v>93.517166412999998</v>
      </c>
      <c r="F55" s="29">
        <v>6.9523152173999998</v>
      </c>
      <c r="G55" s="29">
        <v>-0.95240106522000001</v>
      </c>
      <c r="H55" s="29">
        <v>76.300543043000005</v>
      </c>
      <c r="I55" s="29">
        <v>14.644140109</v>
      </c>
      <c r="J55" s="499">
        <f t="shared" si="1"/>
        <v>-7.6918248916000005</v>
      </c>
      <c r="K55" s="29">
        <v>-8.7650134456999993</v>
      </c>
      <c r="L55" s="499">
        <f t="shared" si="2"/>
        <v>0</v>
      </c>
      <c r="M55" s="499">
        <f t="shared" si="3"/>
        <v>8.7650134456999993</v>
      </c>
      <c r="N55" s="499"/>
    </row>
    <row r="56" spans="1:14" x14ac:dyDescent="0.2">
      <c r="A56" s="75" t="s">
        <v>581</v>
      </c>
      <c r="B56" s="589"/>
      <c r="C56" s="495" t="str">
        <f t="shared" si="0"/>
        <v>Q4</v>
      </c>
      <c r="D56" s="500">
        <v>44105</v>
      </c>
      <c r="E56" s="67">
        <v>93.994991303999996</v>
      </c>
      <c r="F56" s="67">
        <v>7.6847472717</v>
      </c>
      <c r="G56" s="67">
        <v>-0.49654260651999998</v>
      </c>
      <c r="H56" s="67">
        <v>89.454994021999994</v>
      </c>
      <c r="I56" s="67">
        <v>15.112809348000001</v>
      </c>
      <c r="J56" s="501">
        <f t="shared" si="1"/>
        <v>-7.4280620763000007</v>
      </c>
      <c r="K56" s="67">
        <v>3.19099675</v>
      </c>
      <c r="L56" s="501">
        <f t="shared" si="2"/>
        <v>-3.19099675</v>
      </c>
      <c r="M56" s="501">
        <f t="shared" si="3"/>
        <v>0</v>
      </c>
      <c r="N56" s="501"/>
    </row>
    <row r="57" spans="1:14" x14ac:dyDescent="0.2">
      <c r="A57" s="119"/>
      <c r="B57" s="119"/>
      <c r="C57" s="30"/>
      <c r="D57" s="30"/>
      <c r="E57" s="119"/>
      <c r="F57" s="29"/>
      <c r="G57" s="119"/>
      <c r="H57" s="30"/>
      <c r="I57" s="119"/>
      <c r="J57" s="119"/>
      <c r="K57" s="119"/>
      <c r="L57" s="119"/>
      <c r="M57" s="119"/>
      <c r="N57" s="119"/>
    </row>
    <row r="58" spans="1:14" x14ac:dyDescent="0.2">
      <c r="A58" s="30"/>
      <c r="B58" s="376" t="s">
        <v>552</v>
      </c>
      <c r="C58" s="30"/>
      <c r="D58" s="119"/>
      <c r="E58" s="30"/>
      <c r="F58" s="119"/>
      <c r="G58" s="30"/>
      <c r="H58" s="119"/>
      <c r="I58" s="119"/>
      <c r="J58" s="119"/>
      <c r="K58" s="119"/>
      <c r="L58" s="119"/>
      <c r="M58" s="119"/>
      <c r="N58" s="119"/>
    </row>
    <row r="59" spans="1:14" x14ac:dyDescent="0.2">
      <c r="A59" s="75"/>
      <c r="B59" s="75" t="s">
        <v>0</v>
      </c>
      <c r="C59" s="30"/>
      <c r="D59" s="119"/>
      <c r="E59" s="30"/>
      <c r="F59" s="119"/>
      <c r="G59" s="30"/>
      <c r="H59" s="119"/>
      <c r="I59" s="119"/>
      <c r="J59" s="119"/>
      <c r="K59" s="119"/>
      <c r="L59" s="119"/>
      <c r="M59" s="119"/>
      <c r="N59" s="119"/>
    </row>
    <row r="60" spans="1:14" x14ac:dyDescent="0.2">
      <c r="A60" s="30">
        <v>23.5</v>
      </c>
      <c r="B60" s="502">
        <v>-25</v>
      </c>
      <c r="C60" s="30"/>
      <c r="D60" s="119"/>
      <c r="E60" s="30"/>
      <c r="F60" s="119"/>
      <c r="G60" s="30"/>
      <c r="H60" s="119"/>
      <c r="I60" s="119"/>
      <c r="J60" s="119"/>
      <c r="K60" s="119"/>
      <c r="L60" s="119"/>
      <c r="M60" s="119"/>
      <c r="N60" s="119"/>
    </row>
    <row r="61" spans="1:14" x14ac:dyDescent="0.2">
      <c r="A61" s="30">
        <v>23.5</v>
      </c>
      <c r="B61" s="502">
        <v>125</v>
      </c>
      <c r="C61" s="30"/>
      <c r="D61" s="119"/>
      <c r="E61" s="30"/>
      <c r="F61" s="119"/>
      <c r="G61" s="30"/>
      <c r="H61" s="119"/>
      <c r="I61" s="119"/>
      <c r="J61" s="119"/>
      <c r="K61" s="119"/>
      <c r="L61" s="119"/>
      <c r="M61" s="119"/>
      <c r="N61" s="119"/>
    </row>
    <row r="62" spans="1:14" x14ac:dyDescent="0.2">
      <c r="A62" s="119"/>
      <c r="B62" s="495" t="s">
        <v>0</v>
      </c>
      <c r="C62" s="119"/>
      <c r="D62" s="119"/>
      <c r="E62" s="119"/>
      <c r="F62" s="119"/>
      <c r="G62" s="119"/>
      <c r="H62" s="119"/>
      <c r="I62" s="119"/>
      <c r="J62" s="119"/>
      <c r="K62" s="119"/>
      <c r="L62" s="119"/>
      <c r="M62" s="119"/>
      <c r="N62" s="119"/>
    </row>
    <row r="63" spans="1:14" x14ac:dyDescent="0.2">
      <c r="A63" s="30">
        <v>23.5</v>
      </c>
      <c r="B63" s="503">
        <v>-50</v>
      </c>
      <c r="C63" s="119"/>
      <c r="D63" s="119"/>
      <c r="E63" s="119"/>
      <c r="F63" s="119"/>
      <c r="G63" s="119"/>
      <c r="H63" s="119"/>
      <c r="I63" s="119"/>
      <c r="J63" s="119"/>
      <c r="K63" s="119"/>
      <c r="L63" s="119"/>
      <c r="M63" s="119"/>
      <c r="N63" s="119"/>
    </row>
    <row r="64" spans="1:14" x14ac:dyDescent="0.2">
      <c r="A64" s="30">
        <v>23.5</v>
      </c>
      <c r="B64" s="503">
        <v>50</v>
      </c>
      <c r="C64" s="119"/>
      <c r="D64" s="119"/>
      <c r="E64" s="119"/>
      <c r="F64" s="119"/>
      <c r="G64" s="119"/>
      <c r="H64" s="119"/>
      <c r="I64" s="119"/>
      <c r="J64" s="119"/>
      <c r="K64" s="119"/>
      <c r="L64" s="119"/>
      <c r="M64" s="119"/>
      <c r="N64" s="119"/>
    </row>
  </sheetData>
  <mergeCells count="7">
    <mergeCell ref="B53:B56"/>
    <mergeCell ref="B29:B32"/>
    <mergeCell ref="B33:B36"/>
    <mergeCell ref="B37:B40"/>
    <mergeCell ref="B41:B44"/>
    <mergeCell ref="B45:B48"/>
    <mergeCell ref="B49:B52"/>
  </mergeCells>
  <hyperlinks>
    <hyperlink ref="A3" location="Contents!A1" display="Return to Contents"/>
  </hyperlinks>
  <pageMargins left="0.7" right="0.7" top="0.75" bottom="0.75" header="0.3" footer="0.3"/>
  <pageSetup scale="50" fitToHeight="0" orientation="landscape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2:R44"/>
  <sheetViews>
    <sheetView workbookViewId="0"/>
  </sheetViews>
  <sheetFormatPr defaultRowHeight="15" x14ac:dyDescent="0.25"/>
  <cols>
    <col min="1" max="1" width="9.140625" style="171"/>
    <col min="2" max="2" width="13.85546875" style="171" customWidth="1"/>
    <col min="3" max="3" width="15" style="171" customWidth="1"/>
    <col min="4" max="4" width="7.85546875" style="171" customWidth="1"/>
    <col min="5" max="5" width="6" style="171" customWidth="1"/>
    <col min="6" max="6" width="7.7109375" style="171" customWidth="1"/>
    <col min="7" max="7" width="6" style="171" customWidth="1"/>
    <col min="8" max="8" width="6.140625" style="171" customWidth="1"/>
    <col min="9" max="16" width="9.140625" style="171"/>
    <col min="17" max="17" width="16.7109375" style="171" customWidth="1"/>
    <col min="18" max="18" width="14.28515625" style="171" customWidth="1"/>
    <col min="19" max="24" width="9.140625" style="171"/>
    <col min="25" max="25" width="27" style="171" customWidth="1"/>
    <col min="26" max="16384" width="9.140625" style="171"/>
  </cols>
  <sheetData>
    <row r="2" spans="1:18" ht="15.75" x14ac:dyDescent="0.25">
      <c r="A2" s="44" t="s">
        <v>550</v>
      </c>
    </row>
    <row r="3" spans="1:18" x14ac:dyDescent="0.25">
      <c r="A3" s="22" t="s">
        <v>16</v>
      </c>
      <c r="C3" s="405"/>
      <c r="D3" s="405"/>
      <c r="E3" s="405"/>
      <c r="F3" s="405"/>
      <c r="G3" s="405"/>
      <c r="H3" s="405"/>
      <c r="I3" s="405"/>
      <c r="J3" s="405"/>
      <c r="K3" s="405"/>
      <c r="N3"/>
    </row>
    <row r="4" spans="1:18" x14ac:dyDescent="0.25">
      <c r="A4" s="188"/>
      <c r="B4" s="188"/>
      <c r="C4" s="188"/>
      <c r="D4" s="188"/>
      <c r="E4" s="188"/>
      <c r="F4" s="188"/>
      <c r="G4" s="188"/>
      <c r="H4" s="188"/>
      <c r="I4" s="188"/>
      <c r="J4" s="188"/>
      <c r="K4" s="188"/>
    </row>
    <row r="5" spans="1:18" x14ac:dyDescent="0.25">
      <c r="A5" s="188"/>
      <c r="B5" s="188"/>
      <c r="C5" s="188"/>
      <c r="D5" s="188"/>
      <c r="E5" s="188"/>
      <c r="F5" s="188"/>
      <c r="G5" s="188"/>
      <c r="H5" s="188"/>
      <c r="I5" s="188"/>
      <c r="J5" s="188"/>
      <c r="K5" s="188"/>
      <c r="Q5" s="180" t="s">
        <v>361</v>
      </c>
      <c r="R5" s="181"/>
    </row>
    <row r="6" spans="1:18" x14ac:dyDescent="0.25">
      <c r="A6" s="188"/>
      <c r="B6" s="188"/>
      <c r="C6" s="188"/>
      <c r="D6" s="188"/>
      <c r="E6" s="188"/>
      <c r="F6" s="188"/>
      <c r="G6" s="188"/>
      <c r="H6" s="188"/>
      <c r="I6" s="188"/>
      <c r="J6" s="188"/>
      <c r="K6" s="188"/>
      <c r="Q6" s="513" t="s">
        <v>355</v>
      </c>
      <c r="R6" s="514" t="s">
        <v>347</v>
      </c>
    </row>
    <row r="7" spans="1:18" x14ac:dyDescent="0.25">
      <c r="A7" s="188"/>
      <c r="B7" s="188"/>
      <c r="C7" s="188"/>
      <c r="D7" s="188"/>
      <c r="E7" s="188"/>
      <c r="F7" s="188"/>
      <c r="G7" s="188"/>
      <c r="H7" s="188"/>
      <c r="I7" s="188"/>
      <c r="J7" s="188"/>
      <c r="K7" s="188"/>
      <c r="Q7" s="515" t="s">
        <v>353</v>
      </c>
      <c r="R7" s="516" t="s">
        <v>345</v>
      </c>
    </row>
    <row r="8" spans="1:18" x14ac:dyDescent="0.25">
      <c r="A8" s="188"/>
      <c r="B8" s="188"/>
      <c r="C8" s="188"/>
      <c r="D8" s="188"/>
      <c r="E8" s="188"/>
      <c r="F8" s="188"/>
      <c r="G8" s="188"/>
      <c r="H8" s="188"/>
      <c r="I8" s="188"/>
      <c r="J8" s="188"/>
      <c r="K8" s="188"/>
      <c r="Q8" s="515" t="s">
        <v>356</v>
      </c>
      <c r="R8" s="516" t="s">
        <v>348</v>
      </c>
    </row>
    <row r="9" spans="1:18" x14ac:dyDescent="0.25">
      <c r="A9" s="188"/>
      <c r="B9" s="188"/>
      <c r="C9" s="188"/>
      <c r="D9" s="188"/>
      <c r="E9" s="188"/>
      <c r="F9" s="188"/>
      <c r="G9" s="188"/>
      <c r="H9" s="188"/>
      <c r="I9" s="188"/>
      <c r="J9" s="188"/>
      <c r="K9" s="188"/>
      <c r="Q9" s="517" t="s">
        <v>354</v>
      </c>
      <c r="R9" s="518" t="s">
        <v>346</v>
      </c>
    </row>
    <row r="10" spans="1:18" x14ac:dyDescent="0.25">
      <c r="A10" s="188"/>
      <c r="B10" s="188"/>
      <c r="C10" s="188"/>
      <c r="D10" s="188"/>
      <c r="E10" s="188"/>
      <c r="F10" s="188"/>
      <c r="G10" s="188"/>
      <c r="H10" s="188"/>
      <c r="I10" s="188"/>
      <c r="J10" s="188"/>
      <c r="K10" s="188"/>
      <c r="Q10" s="193"/>
    </row>
    <row r="11" spans="1:18" x14ac:dyDescent="0.25">
      <c r="A11" s="188"/>
      <c r="B11" s="188"/>
      <c r="C11" s="188"/>
      <c r="D11" s="188"/>
      <c r="E11" s="188"/>
      <c r="F11" s="188"/>
      <c r="G11" s="188"/>
      <c r="H11" s="188"/>
      <c r="I11" s="188"/>
      <c r="J11" s="188"/>
      <c r="K11" s="188"/>
    </row>
    <row r="12" spans="1:18" x14ac:dyDescent="0.25">
      <c r="A12" s="188"/>
      <c r="B12" s="188"/>
      <c r="C12" s="188"/>
      <c r="D12" s="188"/>
      <c r="E12" s="188"/>
      <c r="F12" s="188"/>
      <c r="G12" s="188"/>
      <c r="H12" s="188"/>
      <c r="I12" s="188"/>
      <c r="J12" s="188"/>
      <c r="K12" s="188"/>
    </row>
    <row r="13" spans="1:18" x14ac:dyDescent="0.25">
      <c r="A13" s="188"/>
      <c r="B13" s="188"/>
      <c r="C13" s="188"/>
      <c r="D13" s="188"/>
      <c r="E13" s="188"/>
      <c r="F13" s="188"/>
      <c r="G13" s="188"/>
      <c r="H13" s="188"/>
      <c r="I13" s="188"/>
      <c r="J13" s="188"/>
      <c r="K13" s="188"/>
    </row>
    <row r="14" spans="1:18" x14ac:dyDescent="0.25">
      <c r="A14" s="188"/>
      <c r="B14" s="188"/>
      <c r="C14" s="188"/>
      <c r="D14" s="188"/>
      <c r="E14" s="188"/>
      <c r="F14" s="188"/>
      <c r="G14" s="188"/>
      <c r="H14" s="188"/>
      <c r="I14" s="188"/>
      <c r="J14" s="188"/>
      <c r="K14" s="188"/>
    </row>
    <row r="15" spans="1:18" x14ac:dyDescent="0.25">
      <c r="A15" s="188"/>
      <c r="B15" s="188"/>
      <c r="C15" s="188"/>
      <c r="D15" s="188"/>
      <c r="E15" s="188"/>
      <c r="F15" s="188"/>
      <c r="G15" s="188"/>
      <c r="H15" s="188"/>
      <c r="I15" s="188"/>
      <c r="J15" s="188"/>
      <c r="K15" s="188"/>
    </row>
    <row r="16" spans="1:18" x14ac:dyDescent="0.25">
      <c r="A16" s="188"/>
      <c r="B16" s="188"/>
      <c r="C16" s="188"/>
      <c r="D16" s="188"/>
      <c r="E16" s="188"/>
      <c r="F16" s="188"/>
      <c r="G16" s="188"/>
      <c r="H16" s="188"/>
      <c r="I16" s="188"/>
      <c r="J16" s="188"/>
      <c r="K16" s="188"/>
    </row>
    <row r="17" spans="1:18" x14ac:dyDescent="0.25">
      <c r="A17" s="188"/>
      <c r="B17" s="188"/>
      <c r="C17" s="188"/>
      <c r="D17" s="188"/>
      <c r="E17" s="188"/>
      <c r="F17" s="188"/>
      <c r="G17" s="188"/>
      <c r="H17" s="188"/>
      <c r="I17" s="188"/>
      <c r="J17" s="188"/>
      <c r="K17" s="188"/>
    </row>
    <row r="18" spans="1:18" x14ac:dyDescent="0.25">
      <c r="A18" s="188"/>
      <c r="B18" s="188"/>
      <c r="C18" s="188"/>
      <c r="D18" s="188"/>
      <c r="E18" s="188"/>
      <c r="F18" s="188"/>
      <c r="G18" s="188"/>
      <c r="H18" s="188"/>
      <c r="I18" s="188"/>
      <c r="J18" s="188"/>
      <c r="K18" s="188"/>
    </row>
    <row r="19" spans="1:18" x14ac:dyDescent="0.25">
      <c r="A19" s="188"/>
      <c r="B19" s="188"/>
      <c r="C19" s="188"/>
      <c r="D19" s="188"/>
      <c r="E19" s="188"/>
      <c r="F19" s="188"/>
      <c r="G19" s="188"/>
      <c r="H19" s="188"/>
      <c r="I19" s="188"/>
      <c r="J19" s="188"/>
      <c r="K19" s="188"/>
    </row>
    <row r="20" spans="1:18" x14ac:dyDescent="0.25">
      <c r="A20" s="188"/>
      <c r="B20" s="188"/>
      <c r="C20" s="188"/>
      <c r="D20" s="188"/>
      <c r="E20" s="188"/>
      <c r="F20" s="188"/>
      <c r="G20" s="188"/>
      <c r="H20" s="188"/>
      <c r="I20" s="188"/>
      <c r="J20" s="188"/>
      <c r="K20" s="188"/>
    </row>
    <row r="21" spans="1:18" x14ac:dyDescent="0.25">
      <c r="A21" s="188"/>
      <c r="B21" s="188"/>
      <c r="C21" s="188"/>
      <c r="D21" s="188"/>
      <c r="E21" s="188"/>
      <c r="F21" s="188"/>
      <c r="G21" s="188"/>
      <c r="H21" s="188"/>
      <c r="I21" s="188"/>
      <c r="J21" s="188"/>
      <c r="K21" s="188"/>
    </row>
    <row r="23" spans="1:18" x14ac:dyDescent="0.25">
      <c r="N23" s="191"/>
    </row>
    <row r="24" spans="1:18" x14ac:dyDescent="0.25">
      <c r="N24" s="172"/>
      <c r="O24" s="172"/>
      <c r="P24" s="172"/>
      <c r="Q24" s="172"/>
    </row>
    <row r="25" spans="1:18" x14ac:dyDescent="0.25">
      <c r="B25" s="507" t="s">
        <v>12</v>
      </c>
      <c r="C25" s="507">
        <v>2016</v>
      </c>
      <c r="D25" s="507">
        <f>+C25+1</f>
        <v>2017</v>
      </c>
      <c r="E25" s="507">
        <f t="shared" ref="E25:G25" si="0">+D25+1</f>
        <v>2018</v>
      </c>
      <c r="F25" s="507">
        <f t="shared" si="0"/>
        <v>2019</v>
      </c>
      <c r="G25" s="507">
        <f t="shared" si="0"/>
        <v>2020</v>
      </c>
    </row>
    <row r="26" spans="1:18" x14ac:dyDescent="0.25">
      <c r="B26" s="508" t="s">
        <v>355</v>
      </c>
      <c r="C26" s="509">
        <v>7.9720594179999997</v>
      </c>
      <c r="D26" s="509">
        <v>8.1206433562000004</v>
      </c>
      <c r="E26" s="509">
        <v>7.7042093451999998</v>
      </c>
      <c r="F26" s="509">
        <v>7.3816611616000003</v>
      </c>
      <c r="G26" s="509">
        <v>7.1736989781</v>
      </c>
      <c r="N26" s="172"/>
      <c r="O26" s="172"/>
      <c r="P26" s="172"/>
      <c r="Q26" s="172"/>
      <c r="R26" s="172"/>
    </row>
    <row r="27" spans="1:18" x14ac:dyDescent="0.25">
      <c r="B27" s="507" t="s">
        <v>353</v>
      </c>
      <c r="C27" s="510">
        <v>0.24144010929000001</v>
      </c>
      <c r="D27" s="510">
        <v>0.21372901095999999</v>
      </c>
      <c r="E27" s="510">
        <v>0.20945425478999999</v>
      </c>
      <c r="F27" s="510">
        <v>0.16657997057999999</v>
      </c>
      <c r="G27" s="510">
        <v>0.19862602459000001</v>
      </c>
      <c r="N27" s="172"/>
      <c r="O27" s="172"/>
      <c r="P27" s="172"/>
      <c r="Q27" s="172"/>
      <c r="R27" s="172"/>
    </row>
    <row r="28" spans="1:18" x14ac:dyDescent="0.25">
      <c r="B28" s="507" t="s">
        <v>356</v>
      </c>
      <c r="C28" s="510">
        <v>-5.8705115519</v>
      </c>
      <c r="D28" s="510">
        <v>-6.7405887699000004</v>
      </c>
      <c r="E28" s="510">
        <v>-6.9158895150999999</v>
      </c>
      <c r="F28" s="510">
        <v>-7.564714811</v>
      </c>
      <c r="G28" s="510">
        <v>-8.2156056584999995</v>
      </c>
      <c r="N28" s="172"/>
      <c r="O28" s="172"/>
      <c r="P28" s="172"/>
      <c r="Q28" s="172"/>
      <c r="R28" s="172"/>
    </row>
    <row r="29" spans="1:18" x14ac:dyDescent="0.25">
      <c r="B29" s="507" t="s">
        <v>354</v>
      </c>
      <c r="C29" s="510">
        <v>-0.51049440164000004</v>
      </c>
      <c r="D29" s="510">
        <v>-1.9384710110000001</v>
      </c>
      <c r="E29" s="510">
        <v>-2.9674461699000001</v>
      </c>
      <c r="F29" s="510">
        <v>-4.6086293479</v>
      </c>
      <c r="G29" s="510">
        <v>-6.3848678271999999</v>
      </c>
      <c r="N29" s="172"/>
      <c r="O29" s="172"/>
      <c r="P29" s="172"/>
      <c r="Q29" s="172"/>
      <c r="R29" s="172"/>
    </row>
    <row r="30" spans="1:18" x14ac:dyDescent="0.25">
      <c r="B30" s="511" t="s">
        <v>367</v>
      </c>
      <c r="C30" s="512">
        <f>+SUM(C26:C29)</f>
        <v>1.832493573749999</v>
      </c>
      <c r="D30" s="512">
        <f t="shared" ref="D30:G30" si="1">+SUM(D26:D29)</f>
        <v>-0.34468741374000023</v>
      </c>
      <c r="E30" s="512">
        <f t="shared" si="1"/>
        <v>-1.9696720850100005</v>
      </c>
      <c r="F30" s="512">
        <f t="shared" si="1"/>
        <v>-4.6251030267199997</v>
      </c>
      <c r="G30" s="512">
        <f t="shared" si="1"/>
        <v>-7.2281484830099991</v>
      </c>
      <c r="N30" s="172"/>
      <c r="O30" s="172"/>
      <c r="P30" s="172"/>
      <c r="Q30" s="172"/>
      <c r="R30" s="172"/>
    </row>
    <row r="32" spans="1:18" x14ac:dyDescent="0.25">
      <c r="B32" s="376" t="s">
        <v>552</v>
      </c>
      <c r="C32" s="507"/>
    </row>
    <row r="33" spans="2:3" x14ac:dyDescent="0.25">
      <c r="B33" s="507"/>
      <c r="C33" s="507"/>
    </row>
    <row r="34" spans="2:3" x14ac:dyDescent="0.25">
      <c r="B34" s="507"/>
      <c r="C34" s="507"/>
    </row>
    <row r="35" spans="2:3" x14ac:dyDescent="0.25">
      <c r="B35" s="507"/>
      <c r="C35" s="507"/>
    </row>
    <row r="36" spans="2:3" x14ac:dyDescent="0.25">
      <c r="B36" s="507"/>
      <c r="C36" s="507"/>
    </row>
    <row r="37" spans="2:3" x14ac:dyDescent="0.25">
      <c r="B37" s="507"/>
      <c r="C37" s="507"/>
    </row>
    <row r="38" spans="2:3" x14ac:dyDescent="0.25">
      <c r="B38" s="507"/>
      <c r="C38" s="507"/>
    </row>
    <row r="39" spans="2:3" x14ac:dyDescent="0.25">
      <c r="B39" s="507"/>
      <c r="C39" s="507"/>
    </row>
    <row r="40" spans="2:3" x14ac:dyDescent="0.25">
      <c r="B40" s="507"/>
      <c r="C40" s="507"/>
    </row>
    <row r="41" spans="2:3" x14ac:dyDescent="0.25">
      <c r="B41" s="507"/>
      <c r="C41" s="507"/>
    </row>
    <row r="42" spans="2:3" x14ac:dyDescent="0.25">
      <c r="B42" s="75"/>
      <c r="C42" s="75" t="s">
        <v>0</v>
      </c>
    </row>
    <row r="43" spans="2:3" x14ac:dyDescent="0.25">
      <c r="B43" s="30">
        <v>3.5</v>
      </c>
      <c r="C43" s="29">
        <v>-2</v>
      </c>
    </row>
    <row r="44" spans="2:3" x14ac:dyDescent="0.25">
      <c r="B44" s="30">
        <v>3.5</v>
      </c>
      <c r="C44" s="29">
        <v>4</v>
      </c>
    </row>
  </sheetData>
  <hyperlinks>
    <hyperlink ref="A3" location="Contents!A1" display="Return to Contents"/>
  </hyperlinks>
  <pageMargins left="0.7" right="0.7" top="0.75" bottom="0.75" header="0.3" footer="0.3"/>
  <pageSetup scale="49" orientation="landscape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R123"/>
  <sheetViews>
    <sheetView workbookViewId="0"/>
  </sheetViews>
  <sheetFormatPr defaultRowHeight="12.75" x14ac:dyDescent="0.2"/>
  <cols>
    <col min="1" max="1" width="9.140625" style="1"/>
    <col min="17" max="17" width="32.5703125" customWidth="1"/>
    <col min="18" max="18" width="12" customWidth="1"/>
  </cols>
  <sheetData>
    <row r="1" spans="1:18" x14ac:dyDescent="0.2">
      <c r="M1" s="117"/>
    </row>
    <row r="2" spans="1:18" ht="15.75" x14ac:dyDescent="0.25">
      <c r="A2" s="44" t="s">
        <v>550</v>
      </c>
      <c r="B2" s="325"/>
    </row>
    <row r="3" spans="1:18" x14ac:dyDescent="0.2">
      <c r="A3" s="22" t="s">
        <v>16</v>
      </c>
      <c r="B3" s="22"/>
    </row>
    <row r="4" spans="1:18" x14ac:dyDescent="0.2">
      <c r="A4" s="406"/>
      <c r="B4" s="322"/>
      <c r="C4" s="322"/>
      <c r="D4" s="322"/>
      <c r="E4" s="322"/>
      <c r="F4" s="322"/>
      <c r="G4" s="322"/>
      <c r="H4" s="322"/>
      <c r="I4" s="322"/>
      <c r="J4" s="322"/>
      <c r="K4" s="322"/>
    </row>
    <row r="5" spans="1:18" x14ac:dyDescent="0.2">
      <c r="A5" s="406"/>
      <c r="B5" s="322"/>
      <c r="C5" s="322"/>
      <c r="D5" s="322"/>
      <c r="E5" s="322"/>
      <c r="F5" s="322"/>
      <c r="G5" s="322"/>
      <c r="H5" s="322"/>
      <c r="I5" s="322"/>
      <c r="J5" s="322"/>
      <c r="K5" s="322"/>
      <c r="Q5" s="180" t="s">
        <v>361</v>
      </c>
      <c r="R5" s="181"/>
    </row>
    <row r="6" spans="1:18" x14ac:dyDescent="0.2">
      <c r="A6" s="406"/>
      <c r="B6" s="322"/>
      <c r="C6" s="322"/>
      <c r="D6" s="322"/>
      <c r="E6" s="322"/>
      <c r="F6" s="322"/>
      <c r="G6" s="322"/>
      <c r="H6" s="322"/>
      <c r="I6" s="322"/>
      <c r="J6" s="322"/>
      <c r="K6" s="322"/>
      <c r="Q6" s="329" t="s">
        <v>208</v>
      </c>
      <c r="R6" s="246" t="s">
        <v>352</v>
      </c>
    </row>
    <row r="7" spans="1:18" x14ac:dyDescent="0.2">
      <c r="A7" s="406"/>
      <c r="B7" s="322"/>
      <c r="C7" s="322"/>
      <c r="D7" s="322"/>
      <c r="E7" s="322"/>
      <c r="F7" s="322"/>
      <c r="G7" s="322"/>
      <c r="H7" s="322"/>
      <c r="I7" s="322"/>
      <c r="J7" s="322"/>
      <c r="K7" s="322"/>
    </row>
    <row r="8" spans="1:18" x14ac:dyDescent="0.2">
      <c r="A8" s="406"/>
      <c r="B8" s="322"/>
      <c r="C8" s="322"/>
      <c r="D8" s="322"/>
      <c r="E8" s="322"/>
      <c r="F8" s="322"/>
      <c r="G8" s="322"/>
      <c r="H8" s="322"/>
      <c r="I8" s="322"/>
      <c r="J8" s="322"/>
      <c r="K8" s="322"/>
    </row>
    <row r="9" spans="1:18" x14ac:dyDescent="0.2">
      <c r="A9" s="406"/>
      <c r="B9" s="322"/>
      <c r="C9" s="322"/>
      <c r="D9" s="322"/>
      <c r="E9" s="322"/>
      <c r="F9" s="322"/>
      <c r="G9" s="322"/>
      <c r="H9" s="322"/>
      <c r="I9" s="322"/>
      <c r="J9" s="322"/>
      <c r="K9" s="322"/>
    </row>
    <row r="10" spans="1:18" x14ac:dyDescent="0.2">
      <c r="A10" s="406"/>
      <c r="B10" s="322"/>
      <c r="C10" s="322"/>
      <c r="D10" s="322"/>
      <c r="E10" s="322"/>
      <c r="F10" s="322"/>
      <c r="G10" s="322"/>
      <c r="H10" s="322"/>
      <c r="I10" s="322"/>
      <c r="J10" s="322"/>
      <c r="K10" s="322"/>
    </row>
    <row r="11" spans="1:18" x14ac:dyDescent="0.2">
      <c r="A11" s="406"/>
      <c r="B11" s="322"/>
      <c r="C11" s="322"/>
      <c r="D11" s="322"/>
      <c r="E11" s="322"/>
      <c r="F11" s="322"/>
      <c r="G11" s="322"/>
      <c r="H11" s="322"/>
      <c r="I11" s="322"/>
      <c r="J11" s="322"/>
      <c r="K11" s="322"/>
    </row>
    <row r="12" spans="1:18" x14ac:dyDescent="0.2">
      <c r="A12" s="406"/>
      <c r="B12" s="322"/>
      <c r="C12" s="322"/>
      <c r="D12" s="322"/>
      <c r="E12" s="322"/>
      <c r="F12" s="322"/>
      <c r="G12" s="322"/>
      <c r="H12" s="322"/>
      <c r="I12" s="322"/>
      <c r="J12" s="322"/>
      <c r="K12" s="322"/>
    </row>
    <row r="13" spans="1:18" x14ac:dyDescent="0.2">
      <c r="A13" s="406"/>
      <c r="B13" s="322"/>
      <c r="C13" s="322"/>
      <c r="D13" s="322"/>
      <c r="E13" s="322"/>
      <c r="F13" s="322"/>
      <c r="G13" s="322"/>
      <c r="H13" s="322"/>
      <c r="I13" s="322"/>
      <c r="J13" s="322"/>
      <c r="K13" s="322"/>
    </row>
    <row r="14" spans="1:18" x14ac:dyDescent="0.2">
      <c r="A14" s="406"/>
      <c r="B14" s="322"/>
      <c r="C14" s="322"/>
      <c r="D14" s="322"/>
      <c r="E14" s="322"/>
      <c r="F14" s="322"/>
      <c r="G14" s="322"/>
      <c r="H14" s="322"/>
      <c r="I14" s="322"/>
      <c r="J14" s="322"/>
      <c r="K14" s="322"/>
    </row>
    <row r="15" spans="1:18" x14ac:dyDescent="0.2">
      <c r="A15" s="406"/>
      <c r="B15" s="322"/>
      <c r="C15" s="322"/>
      <c r="D15" s="322"/>
      <c r="E15" s="322"/>
      <c r="F15" s="322"/>
      <c r="G15" s="322"/>
      <c r="H15" s="322"/>
      <c r="I15" s="322"/>
      <c r="J15" s="322"/>
      <c r="K15" s="322"/>
    </row>
    <row r="16" spans="1:18" x14ac:dyDescent="0.2">
      <c r="A16" s="406"/>
      <c r="B16" s="322"/>
      <c r="C16" s="322"/>
      <c r="D16" s="322"/>
      <c r="E16" s="322"/>
      <c r="F16" s="322"/>
      <c r="G16" s="322"/>
      <c r="H16" s="322"/>
      <c r="I16" s="322"/>
      <c r="J16" s="322"/>
      <c r="K16" s="322"/>
    </row>
    <row r="17" spans="1:11" x14ac:dyDescent="0.2">
      <c r="A17" s="406"/>
      <c r="B17" s="322"/>
      <c r="C17" s="322"/>
      <c r="D17" s="322"/>
      <c r="E17" s="322"/>
      <c r="F17" s="322"/>
      <c r="G17" s="322"/>
      <c r="H17" s="322"/>
      <c r="I17" s="322"/>
      <c r="J17" s="322"/>
      <c r="K17" s="322"/>
    </row>
    <row r="18" spans="1:11" x14ac:dyDescent="0.2">
      <c r="A18" s="406"/>
      <c r="B18" s="322"/>
      <c r="C18" s="322"/>
      <c r="D18" s="322"/>
      <c r="E18" s="322"/>
      <c r="F18" s="322"/>
      <c r="G18" s="322"/>
      <c r="H18" s="322"/>
      <c r="I18" s="322"/>
      <c r="J18" s="322"/>
      <c r="K18" s="322"/>
    </row>
    <row r="19" spans="1:11" x14ac:dyDescent="0.2">
      <c r="A19" s="406"/>
      <c r="B19" s="322"/>
      <c r="C19" s="322"/>
      <c r="D19" s="322"/>
      <c r="E19" s="322"/>
      <c r="F19" s="322"/>
      <c r="G19" s="322"/>
      <c r="H19" s="322"/>
      <c r="I19" s="322"/>
      <c r="J19" s="322"/>
      <c r="K19" s="322"/>
    </row>
    <row r="20" spans="1:11" x14ac:dyDescent="0.2">
      <c r="A20" s="406"/>
      <c r="B20" s="322"/>
      <c r="C20" s="322"/>
      <c r="D20" s="322"/>
      <c r="E20" s="322"/>
      <c r="F20" s="322"/>
      <c r="G20" s="322"/>
      <c r="H20" s="322"/>
      <c r="I20" s="322"/>
      <c r="J20" s="322"/>
      <c r="K20" s="322"/>
    </row>
    <row r="21" spans="1:11" x14ac:dyDescent="0.2">
      <c r="A21" s="406"/>
      <c r="B21" s="322"/>
      <c r="C21" s="322"/>
      <c r="D21" s="322"/>
      <c r="E21" s="322"/>
      <c r="F21" s="322"/>
      <c r="G21" s="322"/>
      <c r="H21" s="322"/>
      <c r="I21" s="322"/>
      <c r="J21" s="322"/>
      <c r="K21" s="322"/>
    </row>
    <row r="22" spans="1:11" x14ac:dyDescent="0.2">
      <c r="A22" s="406"/>
      <c r="B22" s="322"/>
      <c r="C22" s="322"/>
      <c r="D22" s="322"/>
      <c r="E22" s="322"/>
      <c r="F22" s="322"/>
      <c r="G22" s="322"/>
      <c r="H22" s="322"/>
      <c r="I22" s="322"/>
      <c r="J22" s="322"/>
      <c r="K22" s="322"/>
    </row>
    <row r="23" spans="1:11" x14ac:dyDescent="0.2">
      <c r="A23" s="406"/>
      <c r="B23" s="322"/>
      <c r="C23" s="322"/>
      <c r="D23" s="322"/>
      <c r="E23" s="322"/>
      <c r="F23" s="322"/>
      <c r="G23" s="322"/>
      <c r="H23" s="322"/>
      <c r="I23" s="322"/>
      <c r="J23" s="322"/>
      <c r="K23" s="322"/>
    </row>
    <row r="24" spans="1:11" x14ac:dyDescent="0.2">
      <c r="A24" s="406"/>
      <c r="B24" s="322"/>
      <c r="C24" s="322"/>
      <c r="D24" s="322"/>
      <c r="E24" s="322"/>
      <c r="F24" s="322"/>
      <c r="G24" s="322"/>
      <c r="H24" s="322"/>
      <c r="I24" s="322"/>
      <c r="J24" s="322"/>
      <c r="K24" s="322"/>
    </row>
    <row r="25" spans="1:11" x14ac:dyDescent="0.2">
      <c r="A25" s="406"/>
      <c r="B25" s="322"/>
      <c r="C25" s="322"/>
      <c r="D25" s="322"/>
      <c r="E25" s="322"/>
      <c r="F25" s="322"/>
      <c r="G25" s="322"/>
      <c r="H25" s="322"/>
      <c r="I25" s="322"/>
      <c r="J25" s="322"/>
      <c r="K25" s="322"/>
    </row>
    <row r="26" spans="1:11" ht="25.15" customHeight="1" x14ac:dyDescent="0.2">
      <c r="A26" s="519"/>
      <c r="B26" s="591" t="s">
        <v>505</v>
      </c>
      <c r="C26" s="591"/>
      <c r="D26" s="591"/>
      <c r="E26" s="591"/>
      <c r="F26" s="591"/>
      <c r="G26" s="591"/>
    </row>
    <row r="27" spans="1:11" x14ac:dyDescent="0.2">
      <c r="A27" s="519"/>
      <c r="B27" s="520" t="s">
        <v>45</v>
      </c>
      <c r="C27" s="592" t="s">
        <v>583</v>
      </c>
      <c r="D27" s="592"/>
      <c r="E27" s="592"/>
      <c r="F27" s="592"/>
      <c r="G27" s="592"/>
    </row>
    <row r="28" spans="1:11" ht="12.75" customHeight="1" x14ac:dyDescent="0.2">
      <c r="A28" s="107"/>
      <c r="B28" s="430" t="s">
        <v>39</v>
      </c>
      <c r="C28" s="430" t="s">
        <v>8</v>
      </c>
      <c r="D28" s="430" t="s">
        <v>9</v>
      </c>
      <c r="E28" s="76" t="s">
        <v>13</v>
      </c>
      <c r="F28" s="76" t="s">
        <v>11</v>
      </c>
      <c r="G28" s="521" t="s">
        <v>46</v>
      </c>
      <c r="H28" t="s">
        <v>47</v>
      </c>
    </row>
    <row r="29" spans="1:11" x14ac:dyDescent="0.2">
      <c r="A29" s="522">
        <v>41640</v>
      </c>
      <c r="B29" s="523">
        <v>1924.922</v>
      </c>
      <c r="C29" s="523">
        <f>MIN($B$29,$B$41,$B$53,$B$65,$B$77)</f>
        <v>1924.922</v>
      </c>
      <c r="D29" s="523">
        <f>MAX($B$29,$B$41,$B$53,$B$65,$B$77)</f>
        <v>2938.0889999999999</v>
      </c>
      <c r="E29" s="523">
        <f t="shared" ref="E29:E92" si="0">D29-C29</f>
        <v>1013.1669999999999</v>
      </c>
      <c r="F29" s="523">
        <f>AVERAGE($B$29,$B$41,$B$53,$B$65,$B$77)</f>
        <v>2406.5691999999999</v>
      </c>
      <c r="G29" s="31">
        <f t="shared" ref="G29:G92" si="1">B29/F29-1</f>
        <v>-0.20013852084535944</v>
      </c>
    </row>
    <row r="30" spans="1:11" x14ac:dyDescent="0.2">
      <c r="A30" s="522">
        <v>41671</v>
      </c>
      <c r="B30" s="523">
        <v>1199.9870000000001</v>
      </c>
      <c r="C30" s="523">
        <f>MIN($B$30,$B$42,$B$54,$B$66,$B$78)</f>
        <v>1199.9870000000001</v>
      </c>
      <c r="D30" s="523">
        <f>MAX($B$30,$B$42,$B$54,$B$66,$B$78)</f>
        <v>2534.2919999999999</v>
      </c>
      <c r="E30" s="523">
        <f t="shared" si="0"/>
        <v>1334.3049999999998</v>
      </c>
      <c r="F30" s="523">
        <f>AVERAGE($B$30,$B$42,$B$54,$B$66,$B$78)</f>
        <v>1881.9639999999999</v>
      </c>
      <c r="G30" s="31">
        <f t="shared" si="1"/>
        <v>-0.36237515701681855</v>
      </c>
    </row>
    <row r="31" spans="1:11" x14ac:dyDescent="0.2">
      <c r="A31" s="522">
        <v>41699</v>
      </c>
      <c r="B31" s="523">
        <v>857.31</v>
      </c>
      <c r="C31" s="523">
        <f>MIN($B$31,$B$43,$B$55,$B$67,$B$79)</f>
        <v>857.31</v>
      </c>
      <c r="D31" s="523">
        <f>MAX($B$31,$B$43,$B$55,$B$67,$B$79)</f>
        <v>2486.3220000000001</v>
      </c>
      <c r="E31" s="523">
        <f t="shared" si="0"/>
        <v>1629.0120000000002</v>
      </c>
      <c r="F31" s="523">
        <f>AVERAGE($B$31,$B$43,$B$55,$B$67,$B$79)</f>
        <v>1653.5781999999999</v>
      </c>
      <c r="G31" s="31">
        <f t="shared" si="1"/>
        <v>-0.48154251186910912</v>
      </c>
    </row>
    <row r="32" spans="1:11" x14ac:dyDescent="0.2">
      <c r="A32" s="522">
        <v>41730</v>
      </c>
      <c r="B32" s="523">
        <v>1066.3800000000001</v>
      </c>
      <c r="C32" s="523">
        <f>MIN($B$32,$B$44,$B$56,$B$68,$B$80)</f>
        <v>1066.3800000000001</v>
      </c>
      <c r="D32" s="523">
        <f>MAX($B$32,$B$44,$B$56,$B$68,$B$80)</f>
        <v>2645.56</v>
      </c>
      <c r="E32" s="523">
        <f t="shared" si="0"/>
        <v>1579.1799999999998</v>
      </c>
      <c r="F32" s="523">
        <f>AVERAGE($B$32,$B$44,$B$56,$B$68,$B$80)</f>
        <v>1844.6150000000002</v>
      </c>
      <c r="G32" s="31">
        <f t="shared" si="1"/>
        <v>-0.42189562591651919</v>
      </c>
    </row>
    <row r="33" spans="1:7" x14ac:dyDescent="0.2">
      <c r="A33" s="522">
        <v>41760</v>
      </c>
      <c r="B33" s="523">
        <v>1547.944</v>
      </c>
      <c r="C33" s="523">
        <f>MIN($B$33,$B$45,$B$57,$B$69,$B$81)</f>
        <v>1547.944</v>
      </c>
      <c r="D33" s="523">
        <f>MAX($B$33,$B$45,$B$57,$B$69,$B$81)</f>
        <v>2966.2649999999999</v>
      </c>
      <c r="E33" s="523">
        <f t="shared" si="0"/>
        <v>1418.3209999999999</v>
      </c>
      <c r="F33" s="523">
        <f>AVERAGE($B$33,$B$45,$B$57,$B$69,$B$81)</f>
        <v>2255.0816</v>
      </c>
      <c r="G33" s="31">
        <f t="shared" si="1"/>
        <v>-0.31357517173657934</v>
      </c>
    </row>
    <row r="34" spans="1:7" x14ac:dyDescent="0.2">
      <c r="A34" s="522">
        <v>41791</v>
      </c>
      <c r="B34" s="523">
        <v>2005.4749999999999</v>
      </c>
      <c r="C34" s="523">
        <f>MIN($B$34,$B$46,$B$58,$B$70,$B$82)</f>
        <v>2005.4749999999999</v>
      </c>
      <c r="D34" s="523">
        <f>MAX($B$34,$B$46,$B$58,$B$70,$B$82)</f>
        <v>3186.0320000000002</v>
      </c>
      <c r="E34" s="523">
        <f t="shared" si="0"/>
        <v>1180.5570000000002</v>
      </c>
      <c r="F34" s="523">
        <f>AVERAGE($B$34,$B$46,$B$58,$B$70,$B$82)</f>
        <v>2588.0147999999999</v>
      </c>
      <c r="G34" s="31">
        <f t="shared" si="1"/>
        <v>-0.22509137119308598</v>
      </c>
    </row>
    <row r="35" spans="1:7" x14ac:dyDescent="0.2">
      <c r="A35" s="522">
        <v>41821</v>
      </c>
      <c r="B35" s="523">
        <v>2399.9740000000002</v>
      </c>
      <c r="C35" s="523">
        <f>MIN($B$35,$B$47,$B$59,$B$71,$B$83)</f>
        <v>2381.2689999999998</v>
      </c>
      <c r="D35" s="523">
        <f>MAX($B$35,$B$47,$B$59,$B$71,$B$83)</f>
        <v>3318.1390000000001</v>
      </c>
      <c r="E35" s="523">
        <f t="shared" si="0"/>
        <v>936.87000000000035</v>
      </c>
      <c r="F35" s="523">
        <f>AVERAGE($B$35,$B$47,$B$59,$B$71,$B$83)</f>
        <v>2815.5918000000001</v>
      </c>
      <c r="G35" s="31">
        <f t="shared" si="1"/>
        <v>-0.14761294588228302</v>
      </c>
    </row>
    <row r="36" spans="1:7" x14ac:dyDescent="0.2">
      <c r="A36" s="522">
        <v>41852</v>
      </c>
      <c r="B36" s="523">
        <v>2768.3980000000001</v>
      </c>
      <c r="C36" s="523">
        <f>MIN($B$36,$B$48,$B$60,$B$72,$B$84)</f>
        <v>2616.8409999999999</v>
      </c>
      <c r="D36" s="523">
        <f>MAX($B$36,$B$48,$B$60,$B$72,$B$84)</f>
        <v>3441.3249999999998</v>
      </c>
      <c r="E36" s="523">
        <f t="shared" si="0"/>
        <v>824.48399999999992</v>
      </c>
      <c r="F36" s="523">
        <f>AVERAGE($B$36,$B$48,$B$60,$B$72,$B$84)</f>
        <v>3063.6181999999999</v>
      </c>
      <c r="G36" s="31">
        <f t="shared" si="1"/>
        <v>-9.6363247874686087E-2</v>
      </c>
    </row>
    <row r="37" spans="1:7" x14ac:dyDescent="0.2">
      <c r="A37" s="522">
        <v>41883</v>
      </c>
      <c r="B37" s="523">
        <v>3187.0160000000001</v>
      </c>
      <c r="C37" s="523">
        <f>MIN($B$37,$B$49,$B$61,$B$73,$B$85)</f>
        <v>2950.3679999999999</v>
      </c>
      <c r="D37" s="523">
        <f>MAX($B$37,$B$49,$B$61,$B$73,$B$85)</f>
        <v>3705.1610000000001</v>
      </c>
      <c r="E37" s="523">
        <f t="shared" si="0"/>
        <v>754.79300000000012</v>
      </c>
      <c r="F37" s="523">
        <f>AVERAGE($B$37,$B$49,$B$61,$B$73,$B$85)</f>
        <v>3404.7705999999998</v>
      </c>
      <c r="G37" s="31">
        <f t="shared" si="1"/>
        <v>-6.395573317039327E-2</v>
      </c>
    </row>
    <row r="38" spans="1:7" x14ac:dyDescent="0.2">
      <c r="A38" s="522">
        <v>41913</v>
      </c>
      <c r="B38" s="523">
        <v>3587.27</v>
      </c>
      <c r="C38" s="523">
        <f>MIN($B$38,$B$50,$B$62,$B$74,$B$86)</f>
        <v>3236.2539999999999</v>
      </c>
      <c r="D38" s="523">
        <f>MAX($B$38,$B$50,$B$62,$B$74,$B$86)</f>
        <v>4012.723</v>
      </c>
      <c r="E38" s="523">
        <f t="shared" si="0"/>
        <v>776.46900000000005</v>
      </c>
      <c r="F38" s="523">
        <f>AVERAGE($B$38,$B$50,$B$62,$B$74,$B$86)</f>
        <v>3719.0044000000003</v>
      </c>
      <c r="G38" s="31">
        <f t="shared" si="1"/>
        <v>-3.5421953251789762E-2</v>
      </c>
    </row>
    <row r="39" spans="1:7" x14ac:dyDescent="0.2">
      <c r="A39" s="522">
        <v>41944</v>
      </c>
      <c r="B39" s="523">
        <v>3426.8679999999999</v>
      </c>
      <c r="C39" s="523">
        <f>MIN($B$39,$B$51,$B$63,$B$75,$B$87)</f>
        <v>3030.0790000000002</v>
      </c>
      <c r="D39" s="523">
        <f>MAX($B$39,$B$51,$B$63,$B$75,$B$87)</f>
        <v>3976.5810000000001</v>
      </c>
      <c r="E39" s="523">
        <f t="shared" si="0"/>
        <v>946.50199999999995</v>
      </c>
      <c r="F39" s="523">
        <f>AVERAGE($B$39,$B$51,$B$63,$B$75,$B$87)</f>
        <v>3613.9226000000003</v>
      </c>
      <c r="G39" s="31">
        <f t="shared" si="1"/>
        <v>-5.1759437238639405E-2</v>
      </c>
    </row>
    <row r="40" spans="1:7" x14ac:dyDescent="0.2">
      <c r="A40" s="522">
        <v>41974</v>
      </c>
      <c r="B40" s="523">
        <v>3141.2220000000002</v>
      </c>
      <c r="C40" s="523">
        <f>MIN($B$40,$B$52,$B$64,$B$76,$B$88)</f>
        <v>2708.3180000000002</v>
      </c>
      <c r="D40" s="523">
        <f>MAX($B$40,$B$52,$B$64,$B$76,$B$88)</f>
        <v>3666.6320000000001</v>
      </c>
      <c r="E40" s="523">
        <f t="shared" si="0"/>
        <v>958.31399999999985</v>
      </c>
      <c r="F40" s="523">
        <f>AVERAGE($B$40,$B$52,$B$64,$B$76,$B$88)</f>
        <v>3169.1433999999999</v>
      </c>
      <c r="G40" s="31">
        <f t="shared" si="1"/>
        <v>-8.8103933700190984E-3</v>
      </c>
    </row>
    <row r="41" spans="1:7" x14ac:dyDescent="0.2">
      <c r="A41" s="522">
        <v>42005</v>
      </c>
      <c r="B41" s="523">
        <v>2407.1210000000001</v>
      </c>
      <c r="C41" s="523">
        <f>MIN($B$29,$B$41,$B$53,$B$65,$B$77)</f>
        <v>1924.922</v>
      </c>
      <c r="D41" s="523">
        <f>MAX($B$29,$B$41,$B$53,$B$65,$B$77)</f>
        <v>2938.0889999999999</v>
      </c>
      <c r="E41" s="523">
        <f t="shared" si="0"/>
        <v>1013.1669999999999</v>
      </c>
      <c r="F41" s="523">
        <f>AVERAGE($B$29,$B$41,$B$53,$B$65,$B$77)</f>
        <v>2406.5691999999999</v>
      </c>
      <c r="G41" s="31">
        <f t="shared" si="1"/>
        <v>2.2928906428298923E-4</v>
      </c>
    </row>
    <row r="42" spans="1:7" x14ac:dyDescent="0.2">
      <c r="A42" s="522">
        <v>42036</v>
      </c>
      <c r="B42" s="523">
        <v>1665.548</v>
      </c>
      <c r="C42" s="523">
        <f>MIN($B$30,$B$42,$B$54,$B$66,$B$78)</f>
        <v>1199.9870000000001</v>
      </c>
      <c r="D42" s="523">
        <f>MAX($B$30,$B$42,$B$54,$B$66,$B$78)</f>
        <v>2534.2919999999999</v>
      </c>
      <c r="E42" s="523">
        <f t="shared" si="0"/>
        <v>1334.3049999999998</v>
      </c>
      <c r="F42" s="523">
        <f>AVERAGE($B$30,$B$42,$B$54,$B$66,$B$78)</f>
        <v>1881.9639999999999</v>
      </c>
      <c r="G42" s="31">
        <f t="shared" si="1"/>
        <v>-0.11499476079244875</v>
      </c>
    </row>
    <row r="43" spans="1:7" x14ac:dyDescent="0.2">
      <c r="A43" s="522">
        <v>42064</v>
      </c>
      <c r="B43" s="523">
        <v>1471.4760000000001</v>
      </c>
      <c r="C43" s="523">
        <f>MIN($B$31,$B$43,$B$55,$B$67,$B$79)</f>
        <v>857.31</v>
      </c>
      <c r="D43" s="523">
        <f>MAX($B$31,$B$43,$B$55,$B$67,$B$79)</f>
        <v>2486.3220000000001</v>
      </c>
      <c r="E43" s="523">
        <f t="shared" si="0"/>
        <v>1629.0120000000002</v>
      </c>
      <c r="F43" s="523">
        <f>AVERAGE($B$31,$B$43,$B$55,$B$67,$B$79)</f>
        <v>1653.5781999999999</v>
      </c>
      <c r="G43" s="31">
        <f t="shared" si="1"/>
        <v>-0.11012614946181554</v>
      </c>
    </row>
    <row r="44" spans="1:7" x14ac:dyDescent="0.2">
      <c r="A44" s="522">
        <v>42095</v>
      </c>
      <c r="B44" s="523">
        <v>1793.086</v>
      </c>
      <c r="C44" s="523">
        <f>MIN($B$32,$B$44,$B$56,$B$68,$B$80)</f>
        <v>1066.3800000000001</v>
      </c>
      <c r="D44" s="523">
        <f>MAX($B$32,$B$44,$B$56,$B$68,$B$80)</f>
        <v>2645.56</v>
      </c>
      <c r="E44" s="523">
        <f t="shared" si="0"/>
        <v>1579.1799999999998</v>
      </c>
      <c r="F44" s="523">
        <f>AVERAGE($B$32,$B$44,$B$56,$B$68,$B$80)</f>
        <v>1844.6150000000002</v>
      </c>
      <c r="G44" s="31">
        <f t="shared" si="1"/>
        <v>-2.7934826508512756E-2</v>
      </c>
    </row>
    <row r="45" spans="1:7" x14ac:dyDescent="0.2">
      <c r="A45" s="522">
        <v>42125</v>
      </c>
      <c r="B45" s="523">
        <v>2287.2379999999998</v>
      </c>
      <c r="C45" s="523">
        <f>MIN($B$33,$B$45,$B$57,$B$69,$B$81)</f>
        <v>1547.944</v>
      </c>
      <c r="D45" s="523">
        <f>MAX($B$33,$B$45,$B$57,$B$69,$B$81)</f>
        <v>2966.2649999999999</v>
      </c>
      <c r="E45" s="523">
        <f t="shared" si="0"/>
        <v>1418.3209999999999</v>
      </c>
      <c r="F45" s="523">
        <f>AVERAGE($B$33,$B$45,$B$57,$B$69,$B$81)</f>
        <v>2255.0816</v>
      </c>
      <c r="G45" s="31">
        <f t="shared" si="1"/>
        <v>1.4259528347000838E-2</v>
      </c>
    </row>
    <row r="46" spans="1:7" x14ac:dyDescent="0.2">
      <c r="A46" s="522">
        <v>42156</v>
      </c>
      <c r="B46" s="523">
        <v>2646.5329999999999</v>
      </c>
      <c r="C46" s="523">
        <f>MIN($B$34,$B$46,$B$58,$B$70,$B$82)</f>
        <v>2005.4749999999999</v>
      </c>
      <c r="D46" s="523">
        <f>MAX($B$34,$B$46,$B$58,$B$70,$B$82)</f>
        <v>3186.0320000000002</v>
      </c>
      <c r="E46" s="523">
        <f t="shared" si="0"/>
        <v>1180.5570000000002</v>
      </c>
      <c r="F46" s="523">
        <f>AVERAGE($B$34,$B$46,$B$58,$B$70,$B$82)</f>
        <v>2588.0147999999999</v>
      </c>
      <c r="G46" s="31">
        <f t="shared" si="1"/>
        <v>2.2611230816763417E-2</v>
      </c>
    </row>
    <row r="47" spans="1:7" x14ac:dyDescent="0.2">
      <c r="A47" s="522">
        <v>42186</v>
      </c>
      <c r="B47" s="523">
        <v>2924.4259999999999</v>
      </c>
      <c r="C47" s="523">
        <f>MIN($B$35,$B$47,$B$59,$B$71,$B$83)</f>
        <v>2381.2689999999998</v>
      </c>
      <c r="D47" s="523">
        <f>MAX($B$35,$B$47,$B$59,$B$71,$B$83)</f>
        <v>3318.1390000000001</v>
      </c>
      <c r="E47" s="523">
        <f t="shared" si="0"/>
        <v>936.87000000000035</v>
      </c>
      <c r="F47" s="523">
        <f>AVERAGE($B$35,$B$47,$B$59,$B$71,$B$83)</f>
        <v>2815.5918000000001</v>
      </c>
      <c r="G47" s="31">
        <f t="shared" si="1"/>
        <v>3.8654111721734496E-2</v>
      </c>
    </row>
    <row r="48" spans="1:7" x14ac:dyDescent="0.2">
      <c r="A48" s="522">
        <v>42217</v>
      </c>
      <c r="B48" s="523">
        <v>3241.6309999999999</v>
      </c>
      <c r="C48" s="523">
        <f>MIN($B$36,$B$48,$B$60,$B$72,$B$84)</f>
        <v>2616.8409999999999</v>
      </c>
      <c r="D48" s="523">
        <f>MAX($B$36,$B$48,$B$60,$B$72,$B$84)</f>
        <v>3441.3249999999998</v>
      </c>
      <c r="E48" s="523">
        <f t="shared" si="0"/>
        <v>824.48399999999992</v>
      </c>
      <c r="F48" s="523">
        <f>AVERAGE($B$36,$B$48,$B$60,$B$72,$B$84)</f>
        <v>3063.6181999999999</v>
      </c>
      <c r="G48" s="31">
        <f t="shared" si="1"/>
        <v>5.8105412743663765E-2</v>
      </c>
    </row>
    <row r="49" spans="1:7" x14ac:dyDescent="0.2">
      <c r="A49" s="522">
        <v>42248</v>
      </c>
      <c r="B49" s="523">
        <v>3614.08</v>
      </c>
      <c r="C49" s="523">
        <f>MIN($B$37,$B$49,$B$61,$B$73,$B$85)</f>
        <v>2950.3679999999999</v>
      </c>
      <c r="D49" s="523">
        <f>MAX($B$37,$B$49,$B$61,$B$73,$B$85)</f>
        <v>3705.1610000000001</v>
      </c>
      <c r="E49" s="523">
        <f t="shared" si="0"/>
        <v>754.79300000000012</v>
      </c>
      <c r="F49" s="523">
        <f>AVERAGE($B$37,$B$49,$B$61,$B$73,$B$85)</f>
        <v>3404.7705999999998</v>
      </c>
      <c r="G49" s="31">
        <f t="shared" si="1"/>
        <v>6.147533111335024E-2</v>
      </c>
    </row>
    <row r="50" spans="1:7" x14ac:dyDescent="0.2">
      <c r="A50" s="522">
        <v>42278</v>
      </c>
      <c r="B50" s="523">
        <v>3942.279</v>
      </c>
      <c r="C50" s="523">
        <f>MIN($B$38,$B$50,$B$62,$B$74,$B$86)</f>
        <v>3236.2539999999999</v>
      </c>
      <c r="D50" s="523">
        <f>MAX($B$38,$B$50,$B$62,$B$74,$B$86)</f>
        <v>4012.723</v>
      </c>
      <c r="E50" s="523">
        <f t="shared" si="0"/>
        <v>776.46900000000005</v>
      </c>
      <c r="F50" s="523">
        <f>AVERAGE($B$38,$B$50,$B$62,$B$74,$B$86)</f>
        <v>3719.0044000000003</v>
      </c>
      <c r="G50" s="31">
        <f t="shared" si="1"/>
        <v>6.0036121495312011E-2</v>
      </c>
    </row>
    <row r="51" spans="1:7" x14ac:dyDescent="0.2">
      <c r="A51" s="522">
        <v>42309</v>
      </c>
      <c r="B51" s="523">
        <v>3926.8220000000001</v>
      </c>
      <c r="C51" s="523">
        <f>MIN($B$39,$B$51,$B$63,$B$75,$B$87)</f>
        <v>3030.0790000000002</v>
      </c>
      <c r="D51" s="523">
        <f>MAX($B$39,$B$51,$B$63,$B$75,$B$87)</f>
        <v>3976.5810000000001</v>
      </c>
      <c r="E51" s="523">
        <f t="shared" si="0"/>
        <v>946.50199999999995</v>
      </c>
      <c r="F51" s="523">
        <f>AVERAGE($B$39,$B$51,$B$63,$B$75,$B$87)</f>
        <v>3613.9226000000003</v>
      </c>
      <c r="G51" s="31">
        <f t="shared" si="1"/>
        <v>8.6581655069203789E-2</v>
      </c>
    </row>
    <row r="52" spans="1:7" x14ac:dyDescent="0.2">
      <c r="A52" s="522">
        <v>42339</v>
      </c>
      <c r="B52" s="523">
        <v>3666.6320000000001</v>
      </c>
      <c r="C52" s="523">
        <f>MIN($B$40,$B$52,$B$64,$B$76,$B$88)</f>
        <v>2708.3180000000002</v>
      </c>
      <c r="D52" s="523">
        <f>MAX($B$40,$B$52,$B$64,$B$76,$B$88)</f>
        <v>3666.6320000000001</v>
      </c>
      <c r="E52" s="523">
        <f t="shared" si="0"/>
        <v>958.31399999999985</v>
      </c>
      <c r="F52" s="523">
        <f>AVERAGE($B$40,$B$52,$B$64,$B$76,$B$88)</f>
        <v>3169.1433999999999</v>
      </c>
      <c r="G52" s="31">
        <f t="shared" si="1"/>
        <v>0.15697888584025588</v>
      </c>
    </row>
    <row r="53" spans="1:7" x14ac:dyDescent="0.2">
      <c r="A53" s="522">
        <v>42370</v>
      </c>
      <c r="B53" s="523">
        <v>2938.0889999999999</v>
      </c>
      <c r="C53" s="523">
        <f>MIN($B$29,$B$41,$B$53,$B$65,$B$77)</f>
        <v>1924.922</v>
      </c>
      <c r="D53" s="523">
        <f>MAX($B$29,$B$41,$B$53,$B$65,$B$77)</f>
        <v>2938.0889999999999</v>
      </c>
      <c r="E53" s="523">
        <f t="shared" si="0"/>
        <v>1013.1669999999999</v>
      </c>
      <c r="F53" s="523">
        <f>AVERAGE($B$29,$B$41,$B$53,$B$65,$B$77)</f>
        <v>2406.5691999999999</v>
      </c>
      <c r="G53" s="31">
        <f t="shared" si="1"/>
        <v>0.22086204710007928</v>
      </c>
    </row>
    <row r="54" spans="1:7" x14ac:dyDescent="0.2">
      <c r="A54" s="522">
        <v>42401</v>
      </c>
      <c r="B54" s="523">
        <v>2534.2919999999999</v>
      </c>
      <c r="C54" s="523">
        <f>MIN($B$30,$B$42,$B$54,$B$66,$B$78)</f>
        <v>1199.9870000000001</v>
      </c>
      <c r="D54" s="523">
        <f>MAX($B$30,$B$42,$B$54,$B$66,$B$78)</f>
        <v>2534.2919999999999</v>
      </c>
      <c r="E54" s="523">
        <f t="shared" si="0"/>
        <v>1334.3049999999998</v>
      </c>
      <c r="F54" s="523">
        <f>AVERAGE($B$30,$B$42,$B$54,$B$66,$B$78)</f>
        <v>1881.9639999999999</v>
      </c>
      <c r="G54" s="31">
        <f t="shared" si="1"/>
        <v>0.34662087053737478</v>
      </c>
    </row>
    <row r="55" spans="1:7" x14ac:dyDescent="0.2">
      <c r="A55" s="522">
        <v>42430</v>
      </c>
      <c r="B55" s="523">
        <v>2486.3220000000001</v>
      </c>
      <c r="C55" s="523">
        <f>MIN($B$31,$B$43,$B$55,$B$67,$B$79)</f>
        <v>857.31</v>
      </c>
      <c r="D55" s="523">
        <f>MAX($B$31,$B$43,$B$55,$B$67,$B$79)</f>
        <v>2486.3220000000001</v>
      </c>
      <c r="E55" s="523">
        <f t="shared" si="0"/>
        <v>1629.0120000000002</v>
      </c>
      <c r="F55" s="523">
        <f>AVERAGE($B$31,$B$43,$B$55,$B$67,$B$79)</f>
        <v>1653.5781999999999</v>
      </c>
      <c r="G55" s="31">
        <f t="shared" si="1"/>
        <v>0.5036010997242224</v>
      </c>
    </row>
    <row r="56" spans="1:7" x14ac:dyDescent="0.2">
      <c r="A56" s="522">
        <v>42461</v>
      </c>
      <c r="B56" s="523">
        <v>2645.56</v>
      </c>
      <c r="C56" s="523">
        <f>MIN($B$32,$B$44,$B$56,$B$68,$B$80)</f>
        <v>1066.3800000000001</v>
      </c>
      <c r="D56" s="523">
        <f>MAX($B$32,$B$44,$B$56,$B$68,$B$80)</f>
        <v>2645.56</v>
      </c>
      <c r="E56" s="523">
        <f t="shared" si="0"/>
        <v>1579.1799999999998</v>
      </c>
      <c r="F56" s="523">
        <f>AVERAGE($B$32,$B$44,$B$56,$B$68,$B$80)</f>
        <v>1844.6150000000002</v>
      </c>
      <c r="G56" s="31">
        <f t="shared" si="1"/>
        <v>0.43420713807488265</v>
      </c>
    </row>
    <row r="57" spans="1:7" x14ac:dyDescent="0.2">
      <c r="A57" s="522">
        <v>42491</v>
      </c>
      <c r="B57" s="523">
        <v>2966.2649999999999</v>
      </c>
      <c r="C57" s="523">
        <f>MIN($B$33,$B$45,$B$57,$B$69,$B$81)</f>
        <v>1547.944</v>
      </c>
      <c r="D57" s="523">
        <f>MAX($B$33,$B$45,$B$57,$B$69,$B$81)</f>
        <v>2966.2649999999999</v>
      </c>
      <c r="E57" s="523">
        <f t="shared" si="0"/>
        <v>1418.3209999999999</v>
      </c>
      <c r="F57" s="523">
        <f>AVERAGE($B$33,$B$45,$B$57,$B$69,$B$81)</f>
        <v>2255.0816</v>
      </c>
      <c r="G57" s="31">
        <f t="shared" si="1"/>
        <v>0.31536925315695896</v>
      </c>
    </row>
    <row r="58" spans="1:7" x14ac:dyDescent="0.2">
      <c r="A58" s="522">
        <v>42522</v>
      </c>
      <c r="B58" s="523">
        <v>3186.0320000000002</v>
      </c>
      <c r="C58" s="523">
        <f>MIN($B$34,$B$46,$B$58,$B$70,$B$82)</f>
        <v>2005.4749999999999</v>
      </c>
      <c r="D58" s="523">
        <f>MAX($B$34,$B$46,$B$58,$B$70,$B$82)</f>
        <v>3186.0320000000002</v>
      </c>
      <c r="E58" s="523">
        <f t="shared" si="0"/>
        <v>1180.5570000000002</v>
      </c>
      <c r="F58" s="523">
        <f>AVERAGE($B$34,$B$46,$B$58,$B$70,$B$82)</f>
        <v>2588.0147999999999</v>
      </c>
      <c r="G58" s="31">
        <f t="shared" si="1"/>
        <v>0.2310717852154478</v>
      </c>
    </row>
    <row r="59" spans="1:7" x14ac:dyDescent="0.2">
      <c r="A59" s="522">
        <v>42552</v>
      </c>
      <c r="B59" s="523">
        <v>3318.1390000000001</v>
      </c>
      <c r="C59" s="523">
        <f>MIN($B$35,$B$47,$B$59,$B$71,$B$83)</f>
        <v>2381.2689999999998</v>
      </c>
      <c r="D59" s="523">
        <f>MAX($B$35,$B$47,$B$59,$B$71,$B$83)</f>
        <v>3318.1390000000001</v>
      </c>
      <c r="E59" s="523">
        <f t="shared" si="0"/>
        <v>936.87000000000035</v>
      </c>
      <c r="F59" s="523">
        <f>AVERAGE($B$35,$B$47,$B$59,$B$71,$B$83)</f>
        <v>2815.5918000000001</v>
      </c>
      <c r="G59" s="31">
        <f t="shared" si="1"/>
        <v>0.17848723667969191</v>
      </c>
    </row>
    <row r="60" spans="1:7" x14ac:dyDescent="0.2">
      <c r="A60" s="522">
        <v>42583</v>
      </c>
      <c r="B60" s="523">
        <v>3441.3249999999998</v>
      </c>
      <c r="C60" s="523">
        <f>MIN($B$36,$B$48,$B$60,$B$72,$B$84)</f>
        <v>2616.8409999999999</v>
      </c>
      <c r="D60" s="523">
        <f>MAX($B$36,$B$48,$B$60,$B$72,$B$84)</f>
        <v>3441.3249999999998</v>
      </c>
      <c r="E60" s="523">
        <f t="shared" si="0"/>
        <v>824.48399999999992</v>
      </c>
      <c r="F60" s="523">
        <f>AVERAGE($B$36,$B$48,$B$60,$B$72,$B$84)</f>
        <v>3063.6181999999999</v>
      </c>
      <c r="G60" s="31">
        <f t="shared" si="1"/>
        <v>0.12328781700017322</v>
      </c>
    </row>
    <row r="61" spans="1:7" x14ac:dyDescent="0.2">
      <c r="A61" s="522">
        <v>42614</v>
      </c>
      <c r="B61" s="523">
        <v>3705.1610000000001</v>
      </c>
      <c r="C61" s="523">
        <f>MIN($B$37,$B$49,$B$61,$B$73,$B$85)</f>
        <v>2950.3679999999999</v>
      </c>
      <c r="D61" s="523">
        <f>MAX($B$37,$B$49,$B$61,$B$73,$B$85)</f>
        <v>3705.1610000000001</v>
      </c>
      <c r="E61" s="523">
        <f t="shared" si="0"/>
        <v>754.79300000000012</v>
      </c>
      <c r="F61" s="523">
        <f>AVERAGE($B$37,$B$49,$B$61,$B$73,$B$85)</f>
        <v>3404.7705999999998</v>
      </c>
      <c r="G61" s="31">
        <f t="shared" si="1"/>
        <v>8.8226325732488453E-2</v>
      </c>
    </row>
    <row r="62" spans="1:7" x14ac:dyDescent="0.2">
      <c r="A62" s="522">
        <v>42644</v>
      </c>
      <c r="B62" s="523">
        <v>4012.723</v>
      </c>
      <c r="C62" s="523">
        <f>MIN($B$38,$B$50,$B$62,$B$74,$B$86)</f>
        <v>3236.2539999999999</v>
      </c>
      <c r="D62" s="523">
        <f>MAX($B$38,$B$50,$B$62,$B$74,$B$86)</f>
        <v>4012.723</v>
      </c>
      <c r="E62" s="523">
        <f t="shared" si="0"/>
        <v>776.46900000000005</v>
      </c>
      <c r="F62" s="523">
        <f>AVERAGE($B$38,$B$50,$B$62,$B$74,$B$86)</f>
        <v>3719.0044000000003</v>
      </c>
      <c r="G62" s="31">
        <f t="shared" si="1"/>
        <v>7.8977750066657526E-2</v>
      </c>
    </row>
    <row r="63" spans="1:7" x14ac:dyDescent="0.2">
      <c r="A63" s="522">
        <v>42675</v>
      </c>
      <c r="B63" s="523">
        <v>3976.5810000000001</v>
      </c>
      <c r="C63" s="523">
        <f>MIN($B$39,$B$51,$B$63,$B$75,$B$87)</f>
        <v>3030.0790000000002</v>
      </c>
      <c r="D63" s="523">
        <f>MAX($B$39,$B$51,$B$63,$B$75,$B$87)</f>
        <v>3976.5810000000001</v>
      </c>
      <c r="E63" s="523">
        <f t="shared" si="0"/>
        <v>946.50199999999995</v>
      </c>
      <c r="F63" s="523">
        <f>AVERAGE($B$39,$B$51,$B$63,$B$75,$B$87)</f>
        <v>3613.9226000000003</v>
      </c>
      <c r="G63" s="31">
        <f t="shared" si="1"/>
        <v>0.10035035061348574</v>
      </c>
    </row>
    <row r="64" spans="1:7" x14ac:dyDescent="0.2">
      <c r="A64" s="522">
        <v>42705</v>
      </c>
      <c r="B64" s="523">
        <v>3296.944</v>
      </c>
      <c r="C64" s="523">
        <f>MIN($B$40,$B$52,$B$64,$B$76,$B$88)</f>
        <v>2708.3180000000002</v>
      </c>
      <c r="D64" s="523">
        <f>MAX($B$40,$B$52,$B$64,$B$76,$B$88)</f>
        <v>3666.6320000000001</v>
      </c>
      <c r="E64" s="523">
        <f t="shared" si="0"/>
        <v>958.31399999999985</v>
      </c>
      <c r="F64" s="523">
        <f>AVERAGE($B$40,$B$52,$B$64,$B$76,$B$88)</f>
        <v>3169.1433999999999</v>
      </c>
      <c r="G64" s="31">
        <f t="shared" si="1"/>
        <v>4.0326543759427347E-2</v>
      </c>
    </row>
    <row r="65" spans="1:7" x14ac:dyDescent="0.2">
      <c r="A65" s="522">
        <v>42736</v>
      </c>
      <c r="B65" s="523">
        <v>2622.1579999999999</v>
      </c>
      <c r="C65" s="523">
        <f>MIN($B$29,$B$41,$B$53,$B$65,$B$77)</f>
        <v>1924.922</v>
      </c>
      <c r="D65" s="523">
        <f>MAX($B$29,$B$41,$B$53,$B$65,$B$77)</f>
        <v>2938.0889999999999</v>
      </c>
      <c r="E65" s="523">
        <f t="shared" si="0"/>
        <v>1013.1669999999999</v>
      </c>
      <c r="F65" s="523">
        <f>AVERAGE($B$29,$B$41,$B$53,$B$65,$B$77)</f>
        <v>2406.5691999999999</v>
      </c>
      <c r="G65" s="31">
        <f t="shared" si="1"/>
        <v>8.9583461801139963E-2</v>
      </c>
    </row>
    <row r="66" spans="1:7" x14ac:dyDescent="0.2">
      <c r="A66" s="522">
        <v>42767</v>
      </c>
      <c r="B66" s="523">
        <v>2337.3310000000001</v>
      </c>
      <c r="C66" s="523">
        <f>MIN($B$30,$B$42,$B$54,$B$66,$B$78)</f>
        <v>1199.9870000000001</v>
      </c>
      <c r="D66" s="523">
        <f>MAX($B$30,$B$42,$B$54,$B$66,$B$78)</f>
        <v>2534.2919999999999</v>
      </c>
      <c r="E66" s="523">
        <f t="shared" si="0"/>
        <v>1334.3049999999998</v>
      </c>
      <c r="F66" s="523">
        <f>AVERAGE($B$30,$B$42,$B$54,$B$66,$B$78)</f>
        <v>1881.9639999999999</v>
      </c>
      <c r="G66" s="31">
        <f t="shared" si="1"/>
        <v>0.24196371450250909</v>
      </c>
    </row>
    <row r="67" spans="1:7" x14ac:dyDescent="0.2">
      <c r="A67" s="522">
        <v>42795</v>
      </c>
      <c r="B67" s="523">
        <v>2062.5039999999999</v>
      </c>
      <c r="C67" s="523">
        <f>MIN($B$31,$B$43,$B$55,$B$67,$B$79)</f>
        <v>857.31</v>
      </c>
      <c r="D67" s="523">
        <f>MAX($B$31,$B$43,$B$55,$B$67,$B$79)</f>
        <v>2486.3220000000001</v>
      </c>
      <c r="E67" s="523">
        <f t="shared" si="0"/>
        <v>1629.0120000000002</v>
      </c>
      <c r="F67" s="523">
        <f>AVERAGE($B$31,$B$43,$B$55,$B$67,$B$79)</f>
        <v>1653.5781999999999</v>
      </c>
      <c r="G67" s="31">
        <f t="shared" si="1"/>
        <v>0.24729752726541743</v>
      </c>
    </row>
    <row r="68" spans="1:7" x14ac:dyDescent="0.2">
      <c r="A68" s="522">
        <v>42826</v>
      </c>
      <c r="B68" s="523">
        <v>2291.25</v>
      </c>
      <c r="C68" s="523">
        <f>MIN($B$32,$B$44,$B$56,$B$68,$B$80)</f>
        <v>1066.3800000000001</v>
      </c>
      <c r="D68" s="523">
        <f>MAX($B$32,$B$44,$B$56,$B$68,$B$80)</f>
        <v>2645.56</v>
      </c>
      <c r="E68" s="523">
        <f t="shared" si="0"/>
        <v>1579.1799999999998</v>
      </c>
      <c r="F68" s="523">
        <f>AVERAGE($B$32,$B$44,$B$56,$B$68,$B$80)</f>
        <v>1844.6150000000002</v>
      </c>
      <c r="G68" s="31">
        <f t="shared" si="1"/>
        <v>0.24212911637387724</v>
      </c>
    </row>
    <row r="69" spans="1:7" x14ac:dyDescent="0.2">
      <c r="A69" s="522">
        <v>42856</v>
      </c>
      <c r="B69" s="523">
        <v>2626.5070000000001</v>
      </c>
      <c r="C69" s="523">
        <f>MIN($B$33,$B$45,$B$57,$B$69,$B$81)</f>
        <v>1547.944</v>
      </c>
      <c r="D69" s="523">
        <f>MAX($B$33,$B$45,$B$57,$B$69,$B$81)</f>
        <v>2966.2649999999999</v>
      </c>
      <c r="E69" s="523">
        <f t="shared" si="0"/>
        <v>1418.3209999999999</v>
      </c>
      <c r="F69" s="523">
        <f>AVERAGE($B$33,$B$45,$B$57,$B$69,$B$81)</f>
        <v>2255.0816</v>
      </c>
      <c r="G69" s="31">
        <f t="shared" si="1"/>
        <v>0.16470596895473766</v>
      </c>
    </row>
    <row r="70" spans="1:7" x14ac:dyDescent="0.2">
      <c r="A70" s="522">
        <v>42887</v>
      </c>
      <c r="B70" s="523">
        <v>2906.808</v>
      </c>
      <c r="C70" s="523">
        <f>MIN($B$34,$B$46,$B$58,$B$70,$B$82)</f>
        <v>2005.4749999999999</v>
      </c>
      <c r="D70" s="523">
        <f>MAX($B$34,$B$46,$B$58,$B$70,$B$82)</f>
        <v>3186.0320000000002</v>
      </c>
      <c r="E70" s="523">
        <f t="shared" si="0"/>
        <v>1180.5570000000002</v>
      </c>
      <c r="F70" s="523">
        <f>AVERAGE($B$34,$B$46,$B$58,$B$70,$B$82)</f>
        <v>2588.0147999999999</v>
      </c>
      <c r="G70" s="31">
        <f t="shared" si="1"/>
        <v>0.12318059386677382</v>
      </c>
    </row>
    <row r="71" spans="1:7" x14ac:dyDescent="0.2">
      <c r="A71" s="522">
        <v>42917</v>
      </c>
      <c r="B71" s="523">
        <v>3054.1509999999998</v>
      </c>
      <c r="C71" s="523">
        <f>MIN($B$35,$B$47,$B$59,$B$71,$B$83)</f>
        <v>2381.2689999999998</v>
      </c>
      <c r="D71" s="523">
        <f>MAX($B$35,$B$47,$B$59,$B$71,$B$83)</f>
        <v>3318.1390000000001</v>
      </c>
      <c r="E71" s="523">
        <f t="shared" si="0"/>
        <v>936.87000000000035</v>
      </c>
      <c r="F71" s="523">
        <f>AVERAGE($B$35,$B$47,$B$59,$B$71,$B$83)</f>
        <v>2815.5918000000001</v>
      </c>
      <c r="G71" s="31">
        <f t="shared" si="1"/>
        <v>8.4727906935941455E-2</v>
      </c>
    </row>
    <row r="72" spans="1:7" x14ac:dyDescent="0.2">
      <c r="A72" s="522">
        <v>42948</v>
      </c>
      <c r="B72" s="523">
        <v>3249.8960000000002</v>
      </c>
      <c r="C72" s="523">
        <f>MIN($B$36,$B$48,$B$60,$B$72,$B$84)</f>
        <v>2616.8409999999999</v>
      </c>
      <c r="D72" s="523">
        <f>MAX($B$36,$B$48,$B$60,$B$72,$B$84)</f>
        <v>3441.3249999999998</v>
      </c>
      <c r="E72" s="523">
        <f t="shared" si="0"/>
        <v>824.48399999999992</v>
      </c>
      <c r="F72" s="523">
        <f>AVERAGE($B$36,$B$48,$B$60,$B$72,$B$84)</f>
        <v>3063.6181999999999</v>
      </c>
      <c r="G72" s="31">
        <f t="shared" si="1"/>
        <v>6.0803203218991353E-2</v>
      </c>
    </row>
    <row r="73" spans="1:7" x14ac:dyDescent="0.2">
      <c r="A73" s="522">
        <v>42979</v>
      </c>
      <c r="B73" s="523">
        <v>3567.2280000000001</v>
      </c>
      <c r="C73" s="523">
        <f>MIN($B$37,$B$49,$B$61,$B$73,$B$85)</f>
        <v>2950.3679999999999</v>
      </c>
      <c r="D73" s="523">
        <f>MAX($B$37,$B$49,$B$61,$B$73,$B$85)</f>
        <v>3705.1610000000001</v>
      </c>
      <c r="E73" s="523">
        <f t="shared" si="0"/>
        <v>754.79300000000012</v>
      </c>
      <c r="F73" s="523">
        <f>AVERAGE($B$37,$B$49,$B$61,$B$73,$B$85)</f>
        <v>3404.7705999999998</v>
      </c>
      <c r="G73" s="31">
        <f t="shared" si="1"/>
        <v>4.7714638983313629E-2</v>
      </c>
    </row>
    <row r="74" spans="1:7" x14ac:dyDescent="0.2">
      <c r="A74" s="522">
        <v>43009</v>
      </c>
      <c r="B74" s="523">
        <v>3816.4960000000001</v>
      </c>
      <c r="C74" s="523">
        <f>MIN($B$38,$B$50,$B$62,$B$74,$B$86)</f>
        <v>3236.2539999999999</v>
      </c>
      <c r="D74" s="523">
        <f>MAX($B$38,$B$50,$B$62,$B$74,$B$86)</f>
        <v>4012.723</v>
      </c>
      <c r="E74" s="523">
        <f t="shared" si="0"/>
        <v>776.46900000000005</v>
      </c>
      <c r="F74" s="523">
        <f>AVERAGE($B$38,$B$50,$B$62,$B$74,$B$86)</f>
        <v>3719.0044000000003</v>
      </c>
      <c r="G74" s="31">
        <f t="shared" si="1"/>
        <v>2.6214435239710898E-2</v>
      </c>
    </row>
    <row r="75" spans="1:7" x14ac:dyDescent="0.2">
      <c r="A75" s="522">
        <v>43040</v>
      </c>
      <c r="B75" s="523">
        <v>3709.2629999999999</v>
      </c>
      <c r="C75" s="523">
        <f>MIN($B$39,$B$51,$B$63,$B$75,$B$87)</f>
        <v>3030.0790000000002</v>
      </c>
      <c r="D75" s="523">
        <f>MAX($B$39,$B$51,$B$63,$B$75,$B$87)</f>
        <v>3976.5810000000001</v>
      </c>
      <c r="E75" s="523">
        <f t="shared" si="0"/>
        <v>946.50199999999995</v>
      </c>
      <c r="F75" s="523">
        <f>AVERAGE($B$39,$B$51,$B$63,$B$75,$B$87)</f>
        <v>3613.9226000000003</v>
      </c>
      <c r="G75" s="31">
        <f t="shared" si="1"/>
        <v>2.6381417244519811E-2</v>
      </c>
    </row>
    <row r="76" spans="1:7" x14ac:dyDescent="0.2">
      <c r="A76" s="522">
        <v>43070</v>
      </c>
      <c r="B76" s="523">
        <v>3032.6010000000001</v>
      </c>
      <c r="C76" s="523">
        <f>MIN($B$40,$B$52,$B$64,$B$76,$B$88)</f>
        <v>2708.3180000000002</v>
      </c>
      <c r="D76" s="523">
        <f>MAX($B$40,$B$52,$B$64,$B$76,$B$88)</f>
        <v>3666.6320000000001</v>
      </c>
      <c r="E76" s="523">
        <f t="shared" si="0"/>
        <v>958.31399999999985</v>
      </c>
      <c r="F76" s="523">
        <f>AVERAGE($B$40,$B$52,$B$64,$B$76,$B$88)</f>
        <v>3169.1433999999999</v>
      </c>
      <c r="G76" s="31">
        <f t="shared" si="1"/>
        <v>-4.3084954754650684E-2</v>
      </c>
    </row>
    <row r="77" spans="1:7" x14ac:dyDescent="0.2">
      <c r="A77" s="522">
        <v>43101</v>
      </c>
      <c r="B77" s="523">
        <v>2140.556</v>
      </c>
      <c r="C77" s="523">
        <f>MIN($B$29,$B$41,$B$53,$B$65,$B$77)</f>
        <v>1924.922</v>
      </c>
      <c r="D77" s="523">
        <f>MAX($B$29,$B$41,$B$53,$B$65,$B$77)</f>
        <v>2938.0889999999999</v>
      </c>
      <c r="E77" s="523">
        <f t="shared" si="0"/>
        <v>1013.1669999999999</v>
      </c>
      <c r="F77" s="523">
        <f>AVERAGE($B$29,$B$41,$B$53,$B$65,$B$77)</f>
        <v>2406.5691999999999</v>
      </c>
      <c r="G77" s="31">
        <f t="shared" si="1"/>
        <v>-0.11053627712014258</v>
      </c>
    </row>
    <row r="78" spans="1:7" x14ac:dyDescent="0.2">
      <c r="A78" s="522">
        <v>43132</v>
      </c>
      <c r="B78" s="523">
        <v>1672.662</v>
      </c>
      <c r="C78" s="523">
        <f>MIN($B$30,$B$42,$B$54,$B$66,$B$78)</f>
        <v>1199.9870000000001</v>
      </c>
      <c r="D78" s="523">
        <f>MAX($B$30,$B$42,$B$54,$B$66,$B$78)</f>
        <v>2534.2919999999999</v>
      </c>
      <c r="E78" s="523">
        <f t="shared" si="0"/>
        <v>1334.3049999999998</v>
      </c>
      <c r="F78" s="523">
        <f>AVERAGE($B$30,$B$42,$B$54,$B$66,$B$78)</f>
        <v>1881.9639999999999</v>
      </c>
      <c r="G78" s="31">
        <f t="shared" si="1"/>
        <v>-0.11121466723061646</v>
      </c>
    </row>
    <row r="79" spans="1:7" x14ac:dyDescent="0.2">
      <c r="A79" s="522">
        <v>43160</v>
      </c>
      <c r="B79" s="523">
        <v>1390.279</v>
      </c>
      <c r="C79" s="523">
        <f>MIN($B$31,$B$43,$B$55,$B$67,$B$79)</f>
        <v>857.31</v>
      </c>
      <c r="D79" s="523">
        <f>MAX($B$31,$B$43,$B$55,$B$67,$B$79)</f>
        <v>2486.3220000000001</v>
      </c>
      <c r="E79" s="523">
        <f t="shared" si="0"/>
        <v>1629.0120000000002</v>
      </c>
      <c r="F79" s="523">
        <f>AVERAGE($B$31,$B$43,$B$55,$B$67,$B$79)</f>
        <v>1653.5781999999999</v>
      </c>
      <c r="G79" s="31">
        <f t="shared" si="1"/>
        <v>-0.15922996565871506</v>
      </c>
    </row>
    <row r="80" spans="1:7" x14ac:dyDescent="0.2">
      <c r="A80" s="522">
        <v>43191</v>
      </c>
      <c r="B80" s="523">
        <v>1426.799</v>
      </c>
      <c r="C80" s="523">
        <f>MIN($B$32,$B$44,$B$56,$B$68,$B$80)</f>
        <v>1066.3800000000001</v>
      </c>
      <c r="D80" s="523">
        <f>MAX($B$32,$B$44,$B$56,$B$68,$B$80)</f>
        <v>2645.56</v>
      </c>
      <c r="E80" s="523">
        <f t="shared" si="0"/>
        <v>1579.1799999999998</v>
      </c>
      <c r="F80" s="523">
        <f>AVERAGE($B$32,$B$44,$B$56,$B$68,$B$80)</f>
        <v>1844.6150000000002</v>
      </c>
      <c r="G80" s="31">
        <f t="shared" si="1"/>
        <v>-0.22650580202372861</v>
      </c>
    </row>
    <row r="81" spans="1:7" x14ac:dyDescent="0.2">
      <c r="A81" s="522">
        <v>43221</v>
      </c>
      <c r="B81" s="523">
        <v>1847.454</v>
      </c>
      <c r="C81" s="523">
        <f>MIN($B$33,$B$45,$B$57,$B$69,$B$81)</f>
        <v>1547.944</v>
      </c>
      <c r="D81" s="523">
        <f>MAX($B$33,$B$45,$B$57,$B$69,$B$81)</f>
        <v>2966.2649999999999</v>
      </c>
      <c r="E81" s="523">
        <f t="shared" si="0"/>
        <v>1418.3209999999999</v>
      </c>
      <c r="F81" s="523">
        <f>AVERAGE($B$33,$B$45,$B$57,$B$69,$B$81)</f>
        <v>2255.0816</v>
      </c>
      <c r="G81" s="31">
        <f t="shared" si="1"/>
        <v>-0.18075957872211812</v>
      </c>
    </row>
    <row r="82" spans="1:7" x14ac:dyDescent="0.2">
      <c r="A82" s="522">
        <v>43252</v>
      </c>
      <c r="B82" s="523">
        <v>2195.2260000000001</v>
      </c>
      <c r="C82" s="523">
        <f>MIN($B$34,$B$46,$B$58,$B$70,$B$82)</f>
        <v>2005.4749999999999</v>
      </c>
      <c r="D82" s="523">
        <f>MAX($B$34,$B$46,$B$58,$B$70,$B$82)</f>
        <v>3186.0320000000002</v>
      </c>
      <c r="E82" s="523">
        <f t="shared" si="0"/>
        <v>1180.5570000000002</v>
      </c>
      <c r="F82" s="523">
        <f>AVERAGE($B$34,$B$46,$B$58,$B$70,$B$82)</f>
        <v>2588.0147999999999</v>
      </c>
      <c r="G82" s="31">
        <f t="shared" si="1"/>
        <v>-0.15177223870589918</v>
      </c>
    </row>
    <row r="83" spans="1:7" x14ac:dyDescent="0.2">
      <c r="A83" s="522">
        <v>43282</v>
      </c>
      <c r="B83" s="523">
        <v>2381.2689999999998</v>
      </c>
      <c r="C83" s="523">
        <f>MIN($B$35,$B$47,$B$59,$B$71,$B$83)</f>
        <v>2381.2689999999998</v>
      </c>
      <c r="D83" s="523">
        <f>MAX($B$35,$B$47,$B$59,$B$71,$B$83)</f>
        <v>3318.1390000000001</v>
      </c>
      <c r="E83" s="523">
        <f t="shared" si="0"/>
        <v>936.87000000000035</v>
      </c>
      <c r="F83" s="523">
        <f>AVERAGE($B$35,$B$47,$B$59,$B$71,$B$83)</f>
        <v>2815.5918000000001</v>
      </c>
      <c r="G83" s="31">
        <f t="shared" si="1"/>
        <v>-0.15425630945508517</v>
      </c>
    </row>
    <row r="84" spans="1:7" x14ac:dyDescent="0.2">
      <c r="A84" s="522">
        <v>43313</v>
      </c>
      <c r="B84" s="523">
        <v>2616.8409999999999</v>
      </c>
      <c r="C84" s="523">
        <f>MIN($B$36,$B$48,$B$60,$B$72,$B$84)</f>
        <v>2616.8409999999999</v>
      </c>
      <c r="D84" s="523">
        <f>MAX($B$36,$B$48,$B$60,$B$72,$B$84)</f>
        <v>3441.3249999999998</v>
      </c>
      <c r="E84" s="523">
        <f t="shared" si="0"/>
        <v>824.48399999999992</v>
      </c>
      <c r="F84" s="523">
        <f>AVERAGE($B$36,$B$48,$B$60,$B$72,$B$84)</f>
        <v>3063.6181999999999</v>
      </c>
      <c r="G84" s="31">
        <f t="shared" si="1"/>
        <v>-0.14583318508814191</v>
      </c>
    </row>
    <row r="85" spans="1:7" x14ac:dyDescent="0.2">
      <c r="A85" s="522">
        <v>43344</v>
      </c>
      <c r="B85" s="523">
        <v>2950.3679999999999</v>
      </c>
      <c r="C85" s="523">
        <f>MIN($B$37,$B$49,$B$61,$B$73,$B$85)</f>
        <v>2950.3679999999999</v>
      </c>
      <c r="D85" s="523">
        <f>MAX($B$37,$B$49,$B$61,$B$73,$B$85)</f>
        <v>3705.1610000000001</v>
      </c>
      <c r="E85" s="523">
        <f t="shared" si="0"/>
        <v>754.79300000000012</v>
      </c>
      <c r="F85" s="523">
        <f>AVERAGE($B$37,$B$49,$B$61,$B$73,$B$85)</f>
        <v>3404.7705999999998</v>
      </c>
      <c r="G85" s="31">
        <f t="shared" si="1"/>
        <v>-0.13346056265875883</v>
      </c>
    </row>
    <row r="86" spans="1:7" x14ac:dyDescent="0.2">
      <c r="A86" s="522">
        <v>43374</v>
      </c>
      <c r="B86" s="523">
        <v>3236.2539999999999</v>
      </c>
      <c r="C86" s="523">
        <f>MIN($B$38,$B$50,$B$62,$B$74,$B$86)</f>
        <v>3236.2539999999999</v>
      </c>
      <c r="D86" s="523">
        <f>MAX($B$38,$B$50,$B$62,$B$74,$B$86)</f>
        <v>4012.723</v>
      </c>
      <c r="E86" s="523">
        <f t="shared" si="0"/>
        <v>776.46900000000005</v>
      </c>
      <c r="F86" s="523">
        <f>AVERAGE($B$38,$B$50,$B$62,$B$74,$B$86)</f>
        <v>3719.0044000000003</v>
      </c>
      <c r="G86" s="31">
        <f t="shared" si="1"/>
        <v>-0.12980635354989101</v>
      </c>
    </row>
    <row r="87" spans="1:7" x14ac:dyDescent="0.2">
      <c r="A87" s="522">
        <v>43405</v>
      </c>
      <c r="B87" s="523">
        <v>3030.0790000000002</v>
      </c>
      <c r="C87" s="523">
        <f>MIN($B$39,$B$51,$B$63,$B$75,$B$87)</f>
        <v>3030.0790000000002</v>
      </c>
      <c r="D87" s="523">
        <f>MAX($B$39,$B$51,$B$63,$B$75,$B$87)</f>
        <v>3976.5810000000001</v>
      </c>
      <c r="E87" s="523">
        <f t="shared" si="0"/>
        <v>946.50199999999995</v>
      </c>
      <c r="F87" s="523">
        <f>AVERAGE($B$39,$B$51,$B$63,$B$75,$B$87)</f>
        <v>3613.9226000000003</v>
      </c>
      <c r="G87" s="31">
        <f t="shared" si="1"/>
        <v>-0.16155398568857016</v>
      </c>
    </row>
    <row r="88" spans="1:7" x14ac:dyDescent="0.2">
      <c r="A88" s="522">
        <v>43435</v>
      </c>
      <c r="B88" s="523">
        <v>2708.3180000000002</v>
      </c>
      <c r="C88" s="523">
        <f>MIN($B$40,$B$52,$B$64,$B$76,$B$88)</f>
        <v>2708.3180000000002</v>
      </c>
      <c r="D88" s="523">
        <f>MAX($B$40,$B$52,$B$64,$B$76,$B$88)</f>
        <v>3666.6320000000001</v>
      </c>
      <c r="E88" s="523">
        <f t="shared" si="0"/>
        <v>958.31399999999985</v>
      </c>
      <c r="F88" s="523">
        <f>AVERAGE($B$40,$B$52,$B$64,$B$76,$B$88)</f>
        <v>3169.1433999999999</v>
      </c>
      <c r="G88" s="31">
        <f t="shared" si="1"/>
        <v>-0.145410081475013</v>
      </c>
    </row>
    <row r="89" spans="1:7" x14ac:dyDescent="0.2">
      <c r="A89" s="522">
        <v>43466</v>
      </c>
      <c r="B89" s="523">
        <v>1993.454</v>
      </c>
      <c r="C89" s="523">
        <f>MIN($B$29,$B$41,$B$53,$B$65,$B$77)</f>
        <v>1924.922</v>
      </c>
      <c r="D89" s="523">
        <f>MAX($B$29,$B$41,$B$53,$B$65,$B$77)</f>
        <v>2938.0889999999999</v>
      </c>
      <c r="E89" s="523">
        <f t="shared" si="0"/>
        <v>1013.1669999999999</v>
      </c>
      <c r="F89" s="523">
        <f>AVERAGE($B$29,$B$41,$B$53,$B$65,$B$77)</f>
        <v>2406.5691999999999</v>
      </c>
      <c r="G89" s="31">
        <f t="shared" si="1"/>
        <v>-0.17166146728712395</v>
      </c>
    </row>
    <row r="90" spans="1:7" x14ac:dyDescent="0.2">
      <c r="A90" s="522">
        <v>43497</v>
      </c>
      <c r="B90" s="523">
        <v>1425.546</v>
      </c>
      <c r="C90" s="523">
        <f>MIN($B$30,$B$42,$B$54,$B$66,$B$78)</f>
        <v>1199.9870000000001</v>
      </c>
      <c r="D90" s="523">
        <f>MAX($B$30,$B$42,$B$54,$B$66,$B$78)</f>
        <v>2534.2919999999999</v>
      </c>
      <c r="E90" s="523">
        <f t="shared" si="0"/>
        <v>1334.3049999999998</v>
      </c>
      <c r="F90" s="523">
        <f>AVERAGE($B$30,$B$42,$B$54,$B$66,$B$78)</f>
        <v>1881.9639999999999</v>
      </c>
      <c r="G90" s="31">
        <f t="shared" si="1"/>
        <v>-0.2425221736441292</v>
      </c>
    </row>
    <row r="91" spans="1:7" x14ac:dyDescent="0.2">
      <c r="A91" s="522">
        <v>43525</v>
      </c>
      <c r="B91" s="523">
        <v>1184.5989999999999</v>
      </c>
      <c r="C91" s="523">
        <f>MIN($B$31,$B$43,$B$55,$B$67,$B$79)</f>
        <v>857.31</v>
      </c>
      <c r="D91" s="523">
        <f>MAX($B$31,$B$43,$B$55,$B$67,$B$79)</f>
        <v>2486.3220000000001</v>
      </c>
      <c r="E91" s="523">
        <f t="shared" si="0"/>
        <v>1629.0120000000002</v>
      </c>
      <c r="F91" s="523">
        <f>AVERAGE($B$31,$B$43,$B$55,$B$67,$B$79)</f>
        <v>1653.5781999999999</v>
      </c>
      <c r="G91" s="31">
        <f t="shared" si="1"/>
        <v>-0.28361476947385977</v>
      </c>
    </row>
    <row r="92" spans="1:7" x14ac:dyDescent="0.2">
      <c r="A92" s="522">
        <v>43556</v>
      </c>
      <c r="B92" s="523">
        <v>1558.9570000000001</v>
      </c>
      <c r="C92" s="523">
        <f>MIN($B$32,$B$44,$B$56,$B$68,$B$80)</f>
        <v>1066.3800000000001</v>
      </c>
      <c r="D92" s="523">
        <f>MAX($B$32,$B$44,$B$56,$B$68,$B$80)</f>
        <v>2645.56</v>
      </c>
      <c r="E92" s="523">
        <f t="shared" si="0"/>
        <v>1579.1799999999998</v>
      </c>
      <c r="F92" s="523">
        <f>AVERAGE($B$32,$B$44,$B$56,$B$68,$B$80)</f>
        <v>1844.6150000000002</v>
      </c>
      <c r="G92" s="31">
        <f t="shared" si="1"/>
        <v>-0.15486049934539192</v>
      </c>
    </row>
    <row r="93" spans="1:7" x14ac:dyDescent="0.2">
      <c r="A93" s="522">
        <v>43586</v>
      </c>
      <c r="B93" s="523">
        <v>2030.6110000000001</v>
      </c>
      <c r="C93" s="523">
        <f>MIN($B$33,$B$45,$B$57,$B$69,$B$81)</f>
        <v>1547.944</v>
      </c>
      <c r="D93" s="523">
        <f>MAX($B$33,$B$45,$B$57,$B$69,$B$81)</f>
        <v>2966.2649999999999</v>
      </c>
      <c r="E93" s="523">
        <f t="shared" ref="E93:E112" si="2">D93-C93</f>
        <v>1418.3209999999999</v>
      </c>
      <c r="F93" s="523">
        <f>AVERAGE($B$33,$B$45,$B$57,$B$69,$B$81)</f>
        <v>2255.0816</v>
      </c>
      <c r="G93" s="31">
        <f t="shared" ref="G93:G112" si="3">B93/F93-1</f>
        <v>-9.9539901349911197E-2</v>
      </c>
    </row>
    <row r="94" spans="1:7" x14ac:dyDescent="0.2">
      <c r="A94" s="522">
        <v>43617</v>
      </c>
      <c r="B94" s="523">
        <v>2460.2040000000002</v>
      </c>
      <c r="C94" s="523">
        <f>MIN($B$34,$B$46,$B$58,$B$70,$B$82)</f>
        <v>2005.4749999999999</v>
      </c>
      <c r="D94" s="523">
        <f>MAX($B$34,$B$46,$B$58,$B$70,$B$82)</f>
        <v>3186.0320000000002</v>
      </c>
      <c r="E94" s="523">
        <f t="shared" si="2"/>
        <v>1180.5570000000002</v>
      </c>
      <c r="F94" s="523">
        <f>AVERAGE($B$34,$B$46,$B$58,$B$70,$B$82)</f>
        <v>2588.0147999999999</v>
      </c>
      <c r="G94" s="31">
        <f t="shared" si="3"/>
        <v>-4.9385652663191837E-2</v>
      </c>
    </row>
    <row r="95" spans="1:7" x14ac:dyDescent="0.2">
      <c r="A95" s="522">
        <v>43647</v>
      </c>
      <c r="B95" s="523">
        <v>2713.8150000000001</v>
      </c>
      <c r="C95" s="523">
        <f>MIN($B$35,$B$47,$B$59,$B$71,$B$83)</f>
        <v>2381.2689999999998</v>
      </c>
      <c r="D95" s="523">
        <f>MAX($B$35,$B$47,$B$59,$B$71,$B$83)</f>
        <v>3318.1390000000001</v>
      </c>
      <c r="E95" s="523">
        <f t="shared" si="2"/>
        <v>936.87000000000035</v>
      </c>
      <c r="F95" s="523">
        <f>AVERAGE($B$35,$B$47,$B$59,$B$71,$B$83)</f>
        <v>2815.5918000000001</v>
      </c>
      <c r="G95" s="31">
        <f t="shared" si="3"/>
        <v>-3.6147569402638635E-2</v>
      </c>
    </row>
    <row r="96" spans="1:7" x14ac:dyDescent="0.2">
      <c r="A96" s="522">
        <v>43678</v>
      </c>
      <c r="B96" s="523">
        <v>2988.2898571000001</v>
      </c>
      <c r="C96" s="523">
        <f>MIN($B$36,$B$48,$B$60,$B$72,$B$84)</f>
        <v>2616.8409999999999</v>
      </c>
      <c r="D96" s="523">
        <f>MAX($B$36,$B$48,$B$60,$B$72,$B$84)</f>
        <v>3441.3249999999998</v>
      </c>
      <c r="E96" s="523">
        <f t="shared" si="2"/>
        <v>824.48399999999992</v>
      </c>
      <c r="F96" s="523">
        <f>AVERAGE($B$36,$B$48,$B$60,$B$72,$B$84)</f>
        <v>3063.6181999999999</v>
      </c>
      <c r="G96" s="31">
        <f t="shared" si="3"/>
        <v>-2.4588032183644803E-2</v>
      </c>
    </row>
    <row r="97" spans="1:7" x14ac:dyDescent="0.2">
      <c r="A97" s="522">
        <v>43709</v>
      </c>
      <c r="B97" s="523">
        <v>3414.9411429000002</v>
      </c>
      <c r="C97" s="523">
        <f>MIN($B$37,$B$49,$B$61,$B$73,$B$85)</f>
        <v>2950.3679999999999</v>
      </c>
      <c r="D97" s="523">
        <f>MAX($B$37,$B$49,$B$61,$B$73,$B$85)</f>
        <v>3705.1610000000001</v>
      </c>
      <c r="E97" s="523">
        <f t="shared" si="2"/>
        <v>754.79300000000012</v>
      </c>
      <c r="F97" s="523">
        <f>AVERAGE($B$37,$B$49,$B$61,$B$73,$B$85)</f>
        <v>3404.7705999999998</v>
      </c>
      <c r="G97" s="31">
        <f t="shared" si="3"/>
        <v>2.9871448314315874E-3</v>
      </c>
    </row>
    <row r="98" spans="1:7" x14ac:dyDescent="0.2">
      <c r="A98" s="522">
        <v>43739</v>
      </c>
      <c r="B98" s="523">
        <v>3792.125</v>
      </c>
      <c r="C98" s="523">
        <f>MIN($B$38,$B$50,$B$62,$B$74,$B$86)</f>
        <v>3236.2539999999999</v>
      </c>
      <c r="D98" s="523">
        <f>MAX($B$38,$B$50,$B$62,$B$74,$B$86)</f>
        <v>4012.723</v>
      </c>
      <c r="E98" s="523">
        <f t="shared" si="2"/>
        <v>776.46900000000005</v>
      </c>
      <c r="F98" s="523">
        <f>AVERAGE($B$38,$B$50,$B$62,$B$74,$B$86)</f>
        <v>3719.0044000000003</v>
      </c>
      <c r="G98" s="31">
        <f t="shared" si="3"/>
        <v>1.9661337319202943E-2</v>
      </c>
    </row>
    <row r="99" spans="1:7" x14ac:dyDescent="0.2">
      <c r="A99" s="522">
        <v>43770</v>
      </c>
      <c r="B99" s="523">
        <v>3752.5839999999998</v>
      </c>
      <c r="C99" s="523">
        <f>MIN($B$39,$B$51,$B$63,$B$75,$B$87)</f>
        <v>3030.0790000000002</v>
      </c>
      <c r="D99" s="523">
        <f>MAX($B$39,$B$51,$B$63,$B$75,$B$87)</f>
        <v>3976.5810000000001</v>
      </c>
      <c r="E99" s="523">
        <f t="shared" si="2"/>
        <v>946.50199999999995</v>
      </c>
      <c r="F99" s="523">
        <f>AVERAGE($B$39,$B$51,$B$63,$B$75,$B$87)</f>
        <v>3613.9226000000003</v>
      </c>
      <c r="G99" s="31">
        <f t="shared" si="3"/>
        <v>3.8368668991416444E-2</v>
      </c>
    </row>
    <row r="100" spans="1:7" x14ac:dyDescent="0.2">
      <c r="A100" s="522">
        <v>43800</v>
      </c>
      <c r="B100" s="523">
        <v>3289.712</v>
      </c>
      <c r="C100" s="523">
        <f>MIN($B$40,$B$52,$B$64,$B$76,$B$88)</f>
        <v>2708.3180000000002</v>
      </c>
      <c r="D100" s="523">
        <f>MAX($B$40,$B$52,$B$64,$B$76,$B$88)</f>
        <v>3666.6320000000001</v>
      </c>
      <c r="E100" s="523">
        <f t="shared" si="2"/>
        <v>958.31399999999985</v>
      </c>
      <c r="F100" s="523">
        <f>AVERAGE($B$40,$B$52,$B$64,$B$76,$B$88)</f>
        <v>3169.1433999999999</v>
      </c>
      <c r="G100" s="31">
        <f t="shared" si="3"/>
        <v>3.804453910163863E-2</v>
      </c>
    </row>
    <row r="101" spans="1:7" x14ac:dyDescent="0.2">
      <c r="A101" s="522">
        <v>43831</v>
      </c>
      <c r="B101" s="523">
        <v>2548.1790000000001</v>
      </c>
      <c r="C101" s="523">
        <f>MIN($B$29,$B$41,$B$53,$B$65,$B$77)</f>
        <v>1924.922</v>
      </c>
      <c r="D101" s="523">
        <f>MAX($B$29,$B$41,$B$53,$B$65,$B$77)</f>
        <v>2938.0889999999999</v>
      </c>
      <c r="E101" s="523">
        <f t="shared" si="2"/>
        <v>1013.1669999999999</v>
      </c>
      <c r="F101" s="523">
        <f>AVERAGE($B$29,$B$41,$B$53,$B$65,$B$77)</f>
        <v>2406.5691999999999</v>
      </c>
      <c r="G101" s="31">
        <f t="shared" si="3"/>
        <v>5.8843020179930816E-2</v>
      </c>
    </row>
    <row r="102" spans="1:7" x14ac:dyDescent="0.2">
      <c r="A102" s="522">
        <v>43862</v>
      </c>
      <c r="B102" s="523">
        <v>2029.3340000000001</v>
      </c>
      <c r="C102" s="523">
        <f>MIN($B$30,$B$42,$B$54,$B$66,$B$78)</f>
        <v>1199.9870000000001</v>
      </c>
      <c r="D102" s="523">
        <f>MAX($B$30,$B$42,$B$54,$B$66,$B$78)</f>
        <v>2534.2919999999999</v>
      </c>
      <c r="E102" s="523">
        <f t="shared" si="2"/>
        <v>1334.3049999999998</v>
      </c>
      <c r="F102" s="523">
        <f>AVERAGE($B$30,$B$42,$B$54,$B$66,$B$78)</f>
        <v>1881.9639999999999</v>
      </c>
      <c r="G102" s="31">
        <f t="shared" si="3"/>
        <v>7.8306492579029108E-2</v>
      </c>
    </row>
    <row r="103" spans="1:7" x14ac:dyDescent="0.2">
      <c r="A103" s="522">
        <v>43891</v>
      </c>
      <c r="B103" s="523">
        <v>1827.4480000000001</v>
      </c>
      <c r="C103" s="523">
        <f>MIN($B$31,$B$43,$B$55,$B$67,$B$79)</f>
        <v>857.31</v>
      </c>
      <c r="D103" s="523">
        <f>MAX($B$31,$B$43,$B$55,$B$67,$B$79)</f>
        <v>2486.3220000000001</v>
      </c>
      <c r="E103" s="523">
        <f t="shared" si="2"/>
        <v>1629.0120000000002</v>
      </c>
      <c r="F103" s="523">
        <f>AVERAGE($B$31,$B$43,$B$55,$B$67,$B$79)</f>
        <v>1653.5781999999999</v>
      </c>
      <c r="G103" s="31">
        <f t="shared" si="3"/>
        <v>0.10514761261366412</v>
      </c>
    </row>
    <row r="104" spans="1:7" x14ac:dyDescent="0.2">
      <c r="A104" s="522">
        <v>43922</v>
      </c>
      <c r="B104" s="523">
        <v>2079.1869999999999</v>
      </c>
      <c r="C104" s="523">
        <f>MIN($B$32,$B$44,$B$56,$B$68,$B$80)</f>
        <v>1066.3800000000001</v>
      </c>
      <c r="D104" s="523">
        <f>MAX($B$32,$B$44,$B$56,$B$68,$B$80)</f>
        <v>2645.56</v>
      </c>
      <c r="E104" s="523">
        <f t="shared" si="2"/>
        <v>1579.1799999999998</v>
      </c>
      <c r="F104" s="523">
        <f>AVERAGE($B$32,$B$44,$B$56,$B$68,$B$80)</f>
        <v>1844.6150000000002</v>
      </c>
      <c r="G104" s="31">
        <f t="shared" si="3"/>
        <v>0.12716583135234161</v>
      </c>
    </row>
    <row r="105" spans="1:7" x14ac:dyDescent="0.2">
      <c r="A105" s="522">
        <v>43952</v>
      </c>
      <c r="B105" s="523">
        <v>2552.4540000000002</v>
      </c>
      <c r="C105" s="523">
        <f>MIN($B$33,$B$45,$B$57,$B$69,$B$81)</f>
        <v>1547.944</v>
      </c>
      <c r="D105" s="523">
        <f>MAX($B$33,$B$45,$B$57,$B$69,$B$81)</f>
        <v>2966.2649999999999</v>
      </c>
      <c r="E105" s="523">
        <f t="shared" si="2"/>
        <v>1418.3209999999999</v>
      </c>
      <c r="F105" s="523">
        <f>AVERAGE($B$33,$B$45,$B$57,$B$69,$B$81)</f>
        <v>2255.0816</v>
      </c>
      <c r="G105" s="31">
        <f t="shared" si="3"/>
        <v>0.13186768939979832</v>
      </c>
    </row>
    <row r="106" spans="1:7" x14ac:dyDescent="0.2">
      <c r="A106" s="522">
        <v>43983</v>
      </c>
      <c r="B106" s="523">
        <v>2912.623</v>
      </c>
      <c r="C106" s="523">
        <f>MIN($B$34,$B$46,$B$58,$B$70,$B$82)</f>
        <v>2005.4749999999999</v>
      </c>
      <c r="D106" s="523">
        <f>MAX($B$34,$B$46,$B$58,$B$70,$B$82)</f>
        <v>3186.0320000000002</v>
      </c>
      <c r="E106" s="523">
        <f t="shared" si="2"/>
        <v>1180.5570000000002</v>
      </c>
      <c r="F106" s="523">
        <f>AVERAGE($B$34,$B$46,$B$58,$B$70,$B$82)</f>
        <v>2588.0147999999999</v>
      </c>
      <c r="G106" s="31">
        <f t="shared" si="3"/>
        <v>0.12542748982733798</v>
      </c>
    </row>
    <row r="107" spans="1:7" x14ac:dyDescent="0.2">
      <c r="A107" s="522">
        <v>44013</v>
      </c>
      <c r="B107" s="523">
        <v>3146.0329999999999</v>
      </c>
      <c r="C107" s="523">
        <f>MIN($B$35,$B$47,$B$59,$B$71,$B$83)</f>
        <v>2381.2689999999998</v>
      </c>
      <c r="D107" s="523">
        <f>MAX($B$35,$B$47,$B$59,$B$71,$B$83)</f>
        <v>3318.1390000000001</v>
      </c>
      <c r="E107" s="523">
        <f t="shared" si="2"/>
        <v>936.87000000000035</v>
      </c>
      <c r="F107" s="523">
        <f>AVERAGE($B$35,$B$47,$B$59,$B$71,$B$83)</f>
        <v>2815.5918000000001</v>
      </c>
      <c r="G107" s="31">
        <f t="shared" si="3"/>
        <v>0.11736118850751009</v>
      </c>
    </row>
    <row r="108" spans="1:7" x14ac:dyDescent="0.2">
      <c r="A108" s="522">
        <v>44044</v>
      </c>
      <c r="B108" s="523">
        <v>3353.748</v>
      </c>
      <c r="C108" s="523">
        <f>MIN($B$36,$B$48,$B$60,$B$72,$B$84)</f>
        <v>2616.8409999999999</v>
      </c>
      <c r="D108" s="523">
        <f>MAX($B$36,$B$48,$B$60,$B$72,$B$84)</f>
        <v>3441.3249999999998</v>
      </c>
      <c r="E108" s="523">
        <f t="shared" si="2"/>
        <v>824.48399999999992</v>
      </c>
      <c r="F108" s="523">
        <f>AVERAGE($B$36,$B$48,$B$60,$B$72,$B$84)</f>
        <v>3063.6181999999999</v>
      </c>
      <c r="G108" s="31">
        <f t="shared" si="3"/>
        <v>9.470168312748628E-2</v>
      </c>
    </row>
    <row r="109" spans="1:7" x14ac:dyDescent="0.2">
      <c r="A109" s="522">
        <v>44075</v>
      </c>
      <c r="B109" s="523">
        <v>3719.0039999999999</v>
      </c>
      <c r="C109" s="523">
        <f>MIN($B$37,$B$49,$B$61,$B$73,$B$85)</f>
        <v>2950.3679999999999</v>
      </c>
      <c r="D109" s="523">
        <f>MAX($B$37,$B$49,$B$61,$B$73,$B$85)</f>
        <v>3705.1610000000001</v>
      </c>
      <c r="E109" s="523">
        <f t="shared" si="2"/>
        <v>754.79300000000012</v>
      </c>
      <c r="F109" s="523">
        <f>AVERAGE($B$37,$B$49,$B$61,$B$73,$B$85)</f>
        <v>3404.7705999999998</v>
      </c>
      <c r="G109" s="31">
        <f t="shared" si="3"/>
        <v>9.2292091572924173E-2</v>
      </c>
    </row>
    <row r="110" spans="1:7" x14ac:dyDescent="0.2">
      <c r="A110" s="522">
        <v>44105</v>
      </c>
      <c r="B110" s="523">
        <v>4005.25</v>
      </c>
      <c r="C110" s="523">
        <f>MIN($B$38,$B$50,$B$62,$B$74,$B$86)</f>
        <v>3236.2539999999999</v>
      </c>
      <c r="D110" s="523">
        <f>MAX($B$38,$B$50,$B$62,$B$74,$B$86)</f>
        <v>4012.723</v>
      </c>
      <c r="E110" s="523">
        <f t="shared" si="2"/>
        <v>776.46900000000005</v>
      </c>
      <c r="F110" s="523">
        <f>AVERAGE($B$38,$B$50,$B$62,$B$74,$B$86)</f>
        <v>3719.0044000000003</v>
      </c>
      <c r="G110" s="31">
        <f t="shared" si="3"/>
        <v>7.6968341311991928E-2</v>
      </c>
    </row>
    <row r="111" spans="1:7" x14ac:dyDescent="0.2">
      <c r="A111" s="522">
        <v>44136</v>
      </c>
      <c r="B111" s="523">
        <v>3898.877</v>
      </c>
      <c r="C111" s="523">
        <f>MIN($B$39,$B$51,$B$63,$B$75,$B$87)</f>
        <v>3030.0790000000002</v>
      </c>
      <c r="D111" s="523">
        <f>MAX($B$39,$B$51,$B$63,$B$75,$B$87)</f>
        <v>3976.5810000000001</v>
      </c>
      <c r="E111" s="523">
        <f t="shared" si="2"/>
        <v>946.50199999999995</v>
      </c>
      <c r="F111" s="523">
        <f>AVERAGE($B$39,$B$51,$B$63,$B$75,$B$87)</f>
        <v>3613.9226000000003</v>
      </c>
      <c r="G111" s="31">
        <f t="shared" si="3"/>
        <v>7.8849060021373818E-2</v>
      </c>
    </row>
    <row r="112" spans="1:7" x14ac:dyDescent="0.2">
      <c r="A112" s="524">
        <v>44166</v>
      </c>
      <c r="B112" s="523">
        <v>3425.433</v>
      </c>
      <c r="C112" s="525">
        <f>MIN($B$40,$B$52,$B$64,$B$76,$B$88)</f>
        <v>2708.3180000000002</v>
      </c>
      <c r="D112" s="525">
        <f>MAX($B$40,$B$52,$B$64,$B$76,$B$88)</f>
        <v>3666.6320000000001</v>
      </c>
      <c r="E112" s="525">
        <f t="shared" si="2"/>
        <v>958.31399999999985</v>
      </c>
      <c r="F112" s="525">
        <f>AVERAGE($B$40,$B$52,$B$64,$B$76,$B$88)</f>
        <v>3169.1433999999999</v>
      </c>
      <c r="G112" s="526">
        <f t="shared" si="3"/>
        <v>8.0870307099388361E-2</v>
      </c>
    </row>
    <row r="113" spans="1:5" x14ac:dyDescent="0.2">
      <c r="A113" s="376" t="s">
        <v>552</v>
      </c>
    </row>
    <row r="114" spans="1:5" x14ac:dyDescent="0.2">
      <c r="A114" t="s">
        <v>589</v>
      </c>
    </row>
    <row r="115" spans="1:5" x14ac:dyDescent="0.2">
      <c r="A115" s="410" t="s">
        <v>590</v>
      </c>
    </row>
    <row r="116" spans="1:5" x14ac:dyDescent="0.2">
      <c r="A116" s="380" t="s">
        <v>585</v>
      </c>
    </row>
    <row r="117" spans="1:5" x14ac:dyDescent="0.2">
      <c r="A117" s="4"/>
      <c r="B117" s="75" t="s">
        <v>360</v>
      </c>
    </row>
    <row r="118" spans="1:5" x14ac:dyDescent="0.2">
      <c r="A118" s="2">
        <v>69</v>
      </c>
      <c r="B118" s="17">
        <v>0</v>
      </c>
      <c r="E118" s="1"/>
    </row>
    <row r="119" spans="1:5" x14ac:dyDescent="0.2">
      <c r="A119" s="2">
        <v>69</v>
      </c>
      <c r="B119" s="17">
        <v>5000</v>
      </c>
    </row>
    <row r="121" spans="1:5" x14ac:dyDescent="0.2">
      <c r="A121" s="4"/>
      <c r="B121" s="75" t="s">
        <v>360</v>
      </c>
    </row>
    <row r="122" spans="1:5" x14ac:dyDescent="0.2">
      <c r="A122" s="2">
        <v>69</v>
      </c>
      <c r="B122" s="92">
        <v>-0.5</v>
      </c>
    </row>
    <row r="123" spans="1:5" x14ac:dyDescent="0.2">
      <c r="A123" s="2">
        <v>69</v>
      </c>
      <c r="B123" s="92">
        <v>0.5</v>
      </c>
    </row>
  </sheetData>
  <mergeCells count="2">
    <mergeCell ref="B26:G26"/>
    <mergeCell ref="C27:G27"/>
  </mergeCells>
  <hyperlinks>
    <hyperlink ref="A3" location="Contents!A1" display="Return to Contents"/>
  </hyperlinks>
  <pageMargins left="0.75" right="0.75" top="1" bottom="1" header="0.5" footer="0.5"/>
  <pageSetup scale="64" fitToHeight="2" orientation="landscape" r:id="rId1"/>
  <headerFooter alignWithMargins="0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AB141"/>
  <sheetViews>
    <sheetView workbookViewId="0"/>
  </sheetViews>
  <sheetFormatPr defaultRowHeight="15" x14ac:dyDescent="0.25"/>
  <cols>
    <col min="1" max="1" width="9.140625" style="131"/>
    <col min="2" max="2" width="14.7109375" style="131" customWidth="1"/>
    <col min="3" max="13" width="9.140625" style="131"/>
    <col min="14" max="15" width="9.140625" style="133"/>
    <col min="16" max="16" width="9.140625" style="131"/>
    <col min="17" max="17" width="16.7109375" style="131" customWidth="1"/>
    <col min="18" max="18" width="15.5703125" style="131" customWidth="1"/>
    <col min="19" max="26" width="9.140625" style="131"/>
    <col min="27" max="28" width="9.140625" style="133"/>
    <col min="29" max="16384" width="9.140625" style="131"/>
  </cols>
  <sheetData>
    <row r="1" spans="1:19" x14ac:dyDescent="0.25">
      <c r="A1" s="187"/>
    </row>
    <row r="2" spans="1:19" ht="15.75" x14ac:dyDescent="0.25">
      <c r="A2" s="403" t="s">
        <v>550</v>
      </c>
      <c r="L2" s="133"/>
    </row>
    <row r="3" spans="1:19" x14ac:dyDescent="0.25">
      <c r="A3" s="22" t="s">
        <v>16</v>
      </c>
      <c r="C3" s="393"/>
      <c r="D3" s="393"/>
      <c r="E3" s="393"/>
      <c r="F3" s="393"/>
      <c r="G3" s="393"/>
      <c r="H3" s="393"/>
      <c r="I3" s="393"/>
      <c r="J3" s="393"/>
      <c r="L3" s="133"/>
      <c r="Q3" s="137"/>
    </row>
    <row r="4" spans="1:19" x14ac:dyDescent="0.25">
      <c r="A4" s="144"/>
      <c r="B4" s="144"/>
      <c r="C4" s="144"/>
      <c r="D4" s="144"/>
      <c r="E4" s="144"/>
      <c r="F4" s="144"/>
      <c r="G4" s="144"/>
      <c r="H4" s="144"/>
      <c r="I4" s="144"/>
      <c r="J4" s="144"/>
      <c r="L4" s="133"/>
      <c r="Q4" s="137"/>
    </row>
    <row r="5" spans="1:19" x14ac:dyDescent="0.25">
      <c r="A5" s="144"/>
      <c r="B5" s="144"/>
      <c r="C5" s="144"/>
      <c r="D5" s="144"/>
      <c r="E5" s="144"/>
      <c r="F5" s="144"/>
      <c r="G5" s="144"/>
      <c r="H5" s="144"/>
      <c r="I5" s="144"/>
      <c r="J5" s="144"/>
      <c r="L5" s="133"/>
      <c r="Q5" s="180" t="s">
        <v>361</v>
      </c>
      <c r="R5" s="181"/>
    </row>
    <row r="6" spans="1:19" x14ac:dyDescent="0.25">
      <c r="A6" s="144"/>
      <c r="B6" s="144"/>
      <c r="C6" s="144"/>
      <c r="D6" s="144"/>
      <c r="E6" s="144"/>
      <c r="F6" s="144"/>
      <c r="G6" s="144"/>
      <c r="H6" s="144"/>
      <c r="I6" s="144"/>
      <c r="J6" s="144"/>
      <c r="Q6" s="331" t="s">
        <v>79</v>
      </c>
      <c r="R6" s="332" t="s">
        <v>314</v>
      </c>
      <c r="S6" s="330"/>
    </row>
    <row r="7" spans="1:19" x14ac:dyDescent="0.25">
      <c r="A7" s="144"/>
      <c r="B7" s="144"/>
      <c r="C7" s="144"/>
      <c r="D7" s="144"/>
      <c r="E7" s="144"/>
      <c r="F7" s="144"/>
      <c r="G7" s="144"/>
      <c r="H7" s="144"/>
      <c r="I7" s="144"/>
      <c r="J7" s="144"/>
      <c r="Q7" s="333" t="s">
        <v>80</v>
      </c>
      <c r="R7" s="334" t="s">
        <v>315</v>
      </c>
      <c r="S7" s="330"/>
    </row>
    <row r="8" spans="1:19" x14ac:dyDescent="0.25">
      <c r="A8" s="144"/>
      <c r="B8" s="144"/>
      <c r="C8" s="144"/>
      <c r="D8" s="144"/>
      <c r="E8" s="144"/>
      <c r="F8" s="144"/>
      <c r="G8" s="144"/>
      <c r="H8" s="144"/>
      <c r="I8" s="144"/>
      <c r="J8" s="144"/>
      <c r="Q8" s="333" t="s">
        <v>81</v>
      </c>
      <c r="R8" s="334" t="s">
        <v>316</v>
      </c>
      <c r="S8" s="330"/>
    </row>
    <row r="9" spans="1:19" x14ac:dyDescent="0.25">
      <c r="A9" s="144"/>
      <c r="B9" s="144"/>
      <c r="C9" s="144"/>
      <c r="D9" s="144"/>
      <c r="E9" s="144"/>
      <c r="F9" s="144"/>
      <c r="G9" s="144"/>
      <c r="H9" s="144"/>
      <c r="I9" s="144"/>
      <c r="J9" s="144"/>
      <c r="Q9" s="335" t="s">
        <v>82</v>
      </c>
      <c r="R9" s="336" t="s">
        <v>313</v>
      </c>
      <c r="S9" s="330"/>
    </row>
    <row r="10" spans="1:19" x14ac:dyDescent="0.25">
      <c r="A10" s="144"/>
      <c r="B10" s="144"/>
      <c r="C10" s="144"/>
      <c r="D10" s="144"/>
      <c r="E10" s="144"/>
      <c r="F10" s="144"/>
      <c r="G10" s="144"/>
      <c r="H10" s="144"/>
      <c r="I10" s="144"/>
      <c r="J10" s="144"/>
      <c r="R10" s="42"/>
    </row>
    <row r="11" spans="1:19" x14ac:dyDescent="0.25">
      <c r="A11" s="144"/>
      <c r="B11" s="144"/>
      <c r="C11" s="144"/>
      <c r="D11" s="144"/>
      <c r="E11" s="144"/>
      <c r="F11" s="144"/>
      <c r="G11" s="144"/>
      <c r="H11" s="144"/>
      <c r="I11" s="144"/>
      <c r="J11" s="144"/>
    </row>
    <row r="12" spans="1:19" x14ac:dyDescent="0.25">
      <c r="A12" s="144"/>
      <c r="B12" s="144"/>
      <c r="C12" s="144"/>
      <c r="D12" s="144"/>
      <c r="E12" s="144"/>
      <c r="F12" s="144"/>
      <c r="G12" s="144"/>
      <c r="H12" s="144"/>
      <c r="I12" s="144"/>
      <c r="J12" s="144"/>
    </row>
    <row r="13" spans="1:19" x14ac:dyDescent="0.25">
      <c r="A13" s="144"/>
      <c r="B13" s="144"/>
      <c r="C13" s="144"/>
      <c r="D13" s="144"/>
      <c r="E13" s="144"/>
      <c r="F13" s="144"/>
      <c r="G13" s="144"/>
      <c r="H13" s="144"/>
      <c r="I13" s="144"/>
      <c r="J13" s="144"/>
    </row>
    <row r="14" spans="1:19" x14ac:dyDescent="0.25">
      <c r="A14" s="144"/>
      <c r="B14" s="144"/>
      <c r="C14" s="144"/>
      <c r="D14" s="144"/>
      <c r="E14" s="144"/>
      <c r="F14" s="144"/>
      <c r="G14" s="144"/>
      <c r="H14" s="144"/>
      <c r="I14" s="144"/>
      <c r="J14" s="144"/>
    </row>
    <row r="15" spans="1:19" x14ac:dyDescent="0.25">
      <c r="A15" s="144"/>
      <c r="B15" s="144"/>
      <c r="C15" s="144"/>
      <c r="D15" s="144"/>
      <c r="E15" s="144"/>
      <c r="F15" s="144"/>
      <c r="G15" s="144"/>
      <c r="H15" s="144"/>
      <c r="I15" s="144"/>
      <c r="J15" s="144"/>
    </row>
    <row r="16" spans="1:19" x14ac:dyDescent="0.25">
      <c r="A16" s="144"/>
      <c r="B16" s="144"/>
      <c r="C16" s="144"/>
      <c r="D16" s="144"/>
      <c r="E16" s="144"/>
      <c r="F16" s="144"/>
      <c r="G16" s="144"/>
      <c r="H16" s="144"/>
      <c r="I16" s="144"/>
      <c r="J16" s="144"/>
    </row>
    <row r="17" spans="1:12" x14ac:dyDescent="0.25">
      <c r="A17" s="144"/>
      <c r="B17" s="144"/>
      <c r="C17" s="144"/>
      <c r="D17" s="144"/>
      <c r="E17" s="144"/>
      <c r="F17" s="144"/>
      <c r="G17" s="144"/>
      <c r="H17" s="144"/>
      <c r="I17" s="144"/>
      <c r="J17" s="144"/>
    </row>
    <row r="18" spans="1:12" x14ac:dyDescent="0.25">
      <c r="A18" s="144"/>
      <c r="B18" s="144"/>
      <c r="C18" s="144"/>
      <c r="D18" s="144"/>
      <c r="E18" s="144"/>
      <c r="F18" s="144"/>
      <c r="G18" s="144"/>
      <c r="H18" s="144"/>
      <c r="I18" s="144"/>
      <c r="J18" s="144"/>
    </row>
    <row r="19" spans="1:12" x14ac:dyDescent="0.25">
      <c r="A19" s="144"/>
      <c r="B19" s="144"/>
      <c r="C19" s="144"/>
      <c r="D19" s="144"/>
      <c r="E19" s="144"/>
      <c r="F19" s="144"/>
      <c r="G19" s="185"/>
      <c r="H19" s="185"/>
      <c r="I19" s="144"/>
      <c r="J19" s="144"/>
    </row>
    <row r="20" spans="1:12" x14ac:dyDescent="0.25">
      <c r="A20" s="144"/>
      <c r="B20" s="144"/>
      <c r="C20" s="144"/>
      <c r="D20" s="144"/>
      <c r="E20" s="144"/>
      <c r="F20" s="144"/>
      <c r="G20" s="144"/>
      <c r="H20" s="144"/>
      <c r="I20" s="144"/>
      <c r="J20" s="144"/>
    </row>
    <row r="21" spans="1:12" x14ac:dyDescent="0.25">
      <c r="A21" s="144"/>
      <c r="B21" s="144"/>
      <c r="C21" s="144"/>
      <c r="D21" s="144"/>
      <c r="E21" s="144"/>
      <c r="F21" s="144"/>
      <c r="G21" s="144"/>
      <c r="H21" s="144"/>
      <c r="I21" s="144"/>
      <c r="J21" s="144"/>
    </row>
    <row r="22" spans="1:12" x14ac:dyDescent="0.25">
      <c r="A22" s="144"/>
      <c r="B22" s="144"/>
      <c r="C22" s="144"/>
      <c r="D22" s="144"/>
      <c r="E22" s="144"/>
      <c r="F22" s="144"/>
      <c r="G22" s="144"/>
      <c r="H22" s="144"/>
      <c r="I22" s="144"/>
      <c r="J22" s="144"/>
    </row>
    <row r="24" spans="1:12" x14ac:dyDescent="0.25">
      <c r="A24"/>
      <c r="B24"/>
      <c r="C24" s="580" t="s">
        <v>77</v>
      </c>
      <c r="D24" s="580"/>
      <c r="E24" s="580"/>
      <c r="F24" s="580"/>
      <c r="G24" s="580"/>
      <c r="H24" s="32"/>
      <c r="I24" s="580" t="s">
        <v>78</v>
      </c>
      <c r="J24" s="580"/>
      <c r="K24" s="580"/>
      <c r="L24" s="580"/>
    </row>
    <row r="25" spans="1:12" x14ac:dyDescent="0.25">
      <c r="A25"/>
      <c r="B25" s="9"/>
      <c r="C25" s="82">
        <v>2016</v>
      </c>
      <c r="D25" s="82">
        <v>2017</v>
      </c>
      <c r="E25" s="82">
        <v>2018</v>
      </c>
      <c r="F25" s="82">
        <v>2019</v>
      </c>
      <c r="G25" s="82">
        <v>2020</v>
      </c>
      <c r="H25" s="364"/>
      <c r="I25" s="82">
        <v>2017</v>
      </c>
      <c r="J25" s="82">
        <v>2018</v>
      </c>
      <c r="K25" s="82">
        <v>2019</v>
      </c>
      <c r="L25" s="82">
        <v>2020</v>
      </c>
    </row>
    <row r="26" spans="1:12" x14ac:dyDescent="0.25">
      <c r="A26"/>
      <c r="B26" s="10" t="s">
        <v>79</v>
      </c>
      <c r="C26" s="83">
        <v>403.97477800000001</v>
      </c>
      <c r="D26" s="83">
        <v>430.870183</v>
      </c>
      <c r="E26" s="83">
        <v>418.32286499999998</v>
      </c>
      <c r="F26" s="83">
        <v>369.69322097000003</v>
      </c>
      <c r="G26" s="83">
        <v>330.69175999999999</v>
      </c>
      <c r="H26" s="142"/>
      <c r="I26" s="20">
        <f t="shared" ref="I26:L28" si="0">D26-C26</f>
        <v>26.895404999999982</v>
      </c>
      <c r="J26" s="20">
        <f t="shared" si="0"/>
        <v>-12.547318000000018</v>
      </c>
      <c r="K26" s="20">
        <f t="shared" si="0"/>
        <v>-48.629644029999952</v>
      </c>
      <c r="L26" s="20">
        <f t="shared" si="0"/>
        <v>-39.001460970000039</v>
      </c>
    </row>
    <row r="27" spans="1:12" x14ac:dyDescent="0.25">
      <c r="A27"/>
      <c r="B27" s="10" t="s">
        <v>80</v>
      </c>
      <c r="C27" s="83">
        <v>180.30641199999999</v>
      </c>
      <c r="D27" s="83">
        <v>198.44550699999999</v>
      </c>
      <c r="E27" s="83">
        <v>200.078564</v>
      </c>
      <c r="F27" s="83">
        <v>184.15898399</v>
      </c>
      <c r="G27" s="83">
        <v>149.00161</v>
      </c>
      <c r="H27" s="142"/>
      <c r="I27" s="20">
        <f t="shared" si="0"/>
        <v>18.139094999999998</v>
      </c>
      <c r="J27" s="20">
        <f t="shared" si="0"/>
        <v>1.633057000000008</v>
      </c>
      <c r="K27" s="20">
        <f t="shared" si="0"/>
        <v>-15.919580010000004</v>
      </c>
      <c r="L27" s="20">
        <f t="shared" si="0"/>
        <v>-35.157373989999996</v>
      </c>
    </row>
    <row r="28" spans="1:12" x14ac:dyDescent="0.25">
      <c r="A28"/>
      <c r="B28" s="10" t="s">
        <v>81</v>
      </c>
      <c r="C28" s="83">
        <v>144.08330799999999</v>
      </c>
      <c r="D28" s="83">
        <v>145.293667</v>
      </c>
      <c r="E28" s="83">
        <v>137.12111100000001</v>
      </c>
      <c r="F28" s="83">
        <v>125.47337849</v>
      </c>
      <c r="G28" s="83">
        <v>123.32901699999999</v>
      </c>
      <c r="H28" s="142"/>
      <c r="I28" s="20">
        <f t="shared" si="0"/>
        <v>1.2103590000000111</v>
      </c>
      <c r="J28" s="20">
        <f t="shared" si="0"/>
        <v>-8.1725559999999859</v>
      </c>
      <c r="K28" s="20">
        <f t="shared" si="0"/>
        <v>-11.647732510000012</v>
      </c>
      <c r="L28" s="20">
        <f t="shared" si="0"/>
        <v>-2.1443614900000085</v>
      </c>
    </row>
    <row r="29" spans="1:12" x14ac:dyDescent="0.25">
      <c r="A29"/>
      <c r="B29" s="361" t="s">
        <v>82</v>
      </c>
      <c r="C29" s="362">
        <v>728.36449800000003</v>
      </c>
      <c r="D29" s="362">
        <v>774.60935700000005</v>
      </c>
      <c r="E29" s="362">
        <v>755.52254000000005</v>
      </c>
      <c r="F29" s="362">
        <v>679.32557044999999</v>
      </c>
      <c r="G29" s="362">
        <v>603.02238999999997</v>
      </c>
      <c r="H29" s="9"/>
      <c r="I29" s="363">
        <f>+SUM(I26:I28)</f>
        <v>46.244858999999991</v>
      </c>
      <c r="J29" s="363">
        <f>+SUM(J26:J28)</f>
        <v>-19.086816999999996</v>
      </c>
      <c r="K29" s="363">
        <f>+SUM(K26:K28)</f>
        <v>-76.196956549999967</v>
      </c>
      <c r="L29" s="363">
        <f>+SUM(L26:L28)</f>
        <v>-76.303196450000044</v>
      </c>
    </row>
    <row r="30" spans="1:12" x14ac:dyDescent="0.25">
      <c r="A30" s="367" t="s">
        <v>552</v>
      </c>
      <c r="B30"/>
      <c r="C30"/>
      <c r="D30" s="10"/>
      <c r="E30"/>
      <c r="F30"/>
      <c r="G30"/>
      <c r="H30"/>
      <c r="I30" s="10"/>
      <c r="J30" s="27"/>
      <c r="K30" s="27"/>
      <c r="L30" s="27"/>
    </row>
    <row r="32" spans="1:12" x14ac:dyDescent="0.25">
      <c r="E32" s="189"/>
    </row>
    <row r="33" spans="1:7" x14ac:dyDescent="0.25">
      <c r="A33" s="147"/>
      <c r="B33" s="147"/>
      <c r="C33" s="147" t="s">
        <v>317</v>
      </c>
      <c r="D33" s="147" t="s">
        <v>239</v>
      </c>
      <c r="E33" s="468" t="s">
        <v>238</v>
      </c>
      <c r="F33" s="468" t="s">
        <v>480</v>
      </c>
    </row>
    <row r="34" spans="1:7" x14ac:dyDescent="0.25">
      <c r="A34" s="147">
        <f t="shared" ref="A34:A45" si="1">YEAR(B34)</f>
        <v>2016</v>
      </c>
      <c r="B34" s="444">
        <v>42370</v>
      </c>
      <c r="C34" s="445">
        <v>60.568714999999997</v>
      </c>
      <c r="D34" s="141" t="e">
        <v>#N/A</v>
      </c>
      <c r="E34" s="446"/>
      <c r="F34" s="446">
        <v>60.568714999999997</v>
      </c>
      <c r="G34" s="138"/>
    </row>
    <row r="35" spans="1:7" x14ac:dyDescent="0.25">
      <c r="A35" s="147">
        <f t="shared" si="1"/>
        <v>2016</v>
      </c>
      <c r="B35" s="444">
        <v>42401</v>
      </c>
      <c r="C35" s="445">
        <v>57.328505999999997</v>
      </c>
      <c r="D35" s="141" t="e">
        <v>#N/A</v>
      </c>
      <c r="E35" s="527">
        <f>AVERAGEIF($A$34:$A$45,A35,$F$34:$F$45)</f>
        <v>60.697041500000012</v>
      </c>
      <c r="F35" s="446">
        <v>57.328505999999997</v>
      </c>
      <c r="G35" s="138"/>
    </row>
    <row r="36" spans="1:7" x14ac:dyDescent="0.25">
      <c r="A36" s="147">
        <f t="shared" si="1"/>
        <v>2016</v>
      </c>
      <c r="B36" s="444">
        <v>42430</v>
      </c>
      <c r="C36" s="445">
        <v>55.327888000000002</v>
      </c>
      <c r="D36" s="141" t="e">
        <v>#N/A</v>
      </c>
      <c r="E36" s="527">
        <f>AVERAGEIF($A$34:$A$45,A36,$F$34:$F$45)</f>
        <v>60.697041500000012</v>
      </c>
      <c r="F36" s="446">
        <v>55.327888000000002</v>
      </c>
      <c r="G36" s="416"/>
    </row>
    <row r="37" spans="1:7" x14ac:dyDescent="0.25">
      <c r="A37" s="147">
        <f t="shared" si="1"/>
        <v>2016</v>
      </c>
      <c r="B37" s="444">
        <v>42461</v>
      </c>
      <c r="C37" s="445">
        <v>48.216355</v>
      </c>
      <c r="D37" s="141" t="e">
        <v>#N/A</v>
      </c>
      <c r="E37" s="527">
        <f t="shared" ref="E37:E43" si="2">AVERAGEIF($A$34:$A$45,A37,$F$34:$F$45)</f>
        <v>60.697041500000012</v>
      </c>
      <c r="F37" s="446">
        <v>48.216355</v>
      </c>
      <c r="G37" s="138"/>
    </row>
    <row r="38" spans="1:7" x14ac:dyDescent="0.25">
      <c r="A38" s="147">
        <f t="shared" si="1"/>
        <v>2016</v>
      </c>
      <c r="B38" s="444">
        <v>42491</v>
      </c>
      <c r="C38" s="445">
        <v>53.123077000000002</v>
      </c>
      <c r="D38" s="141" t="e">
        <v>#N/A</v>
      </c>
      <c r="E38" s="527">
        <f t="shared" si="2"/>
        <v>60.697041500000012</v>
      </c>
      <c r="F38" s="446">
        <v>53.123077000000002</v>
      </c>
      <c r="G38" s="138"/>
    </row>
    <row r="39" spans="1:7" x14ac:dyDescent="0.25">
      <c r="A39" s="147">
        <f t="shared" si="1"/>
        <v>2016</v>
      </c>
      <c r="B39" s="444">
        <v>42522</v>
      </c>
      <c r="C39" s="445">
        <v>59.513340999999997</v>
      </c>
      <c r="D39" s="141" t="e">
        <v>#N/A</v>
      </c>
      <c r="E39" s="527">
        <f t="shared" si="2"/>
        <v>60.697041500000012</v>
      </c>
      <c r="F39" s="446">
        <v>59.513340999999997</v>
      </c>
      <c r="G39" s="138"/>
    </row>
    <row r="40" spans="1:7" x14ac:dyDescent="0.25">
      <c r="A40" s="147">
        <f t="shared" si="1"/>
        <v>2016</v>
      </c>
      <c r="B40" s="444">
        <v>42552</v>
      </c>
      <c r="C40" s="445">
        <v>61.783814</v>
      </c>
      <c r="D40" s="141" t="e">
        <v>#N/A</v>
      </c>
      <c r="E40" s="527">
        <f t="shared" si="2"/>
        <v>60.697041500000012</v>
      </c>
      <c r="F40" s="446">
        <v>61.783814</v>
      </c>
      <c r="G40" s="138"/>
    </row>
    <row r="41" spans="1:7" x14ac:dyDescent="0.25">
      <c r="A41" s="147">
        <f t="shared" si="1"/>
        <v>2016</v>
      </c>
      <c r="B41" s="444">
        <v>42583</v>
      </c>
      <c r="C41" s="445">
        <v>68.246998000000005</v>
      </c>
      <c r="D41" s="141" t="e">
        <v>#N/A</v>
      </c>
      <c r="E41" s="527">
        <f t="shared" si="2"/>
        <v>60.697041500000012</v>
      </c>
      <c r="F41" s="446">
        <v>68.246998000000005</v>
      </c>
      <c r="G41" s="138"/>
    </row>
    <row r="42" spans="1:7" x14ac:dyDescent="0.25">
      <c r="A42" s="147">
        <f t="shared" si="1"/>
        <v>2016</v>
      </c>
      <c r="B42" s="444">
        <v>42614</v>
      </c>
      <c r="C42" s="445">
        <v>65.069716999999997</v>
      </c>
      <c r="D42" s="141" t="e">
        <v>#N/A</v>
      </c>
      <c r="E42" s="527">
        <f t="shared" si="2"/>
        <v>60.697041500000012</v>
      </c>
      <c r="F42" s="446">
        <v>65.069716999999997</v>
      </c>
      <c r="G42" s="138"/>
    </row>
    <row r="43" spans="1:7" x14ac:dyDescent="0.25">
      <c r="A43" s="147">
        <f t="shared" si="1"/>
        <v>2016</v>
      </c>
      <c r="B43" s="444">
        <v>42644</v>
      </c>
      <c r="C43" s="445">
        <v>68.725230999999994</v>
      </c>
      <c r="D43" s="141" t="e">
        <v>#N/A</v>
      </c>
      <c r="E43" s="527">
        <f t="shared" si="2"/>
        <v>60.697041500000012</v>
      </c>
      <c r="F43" s="446">
        <v>68.725230999999994</v>
      </c>
      <c r="G43" s="138"/>
    </row>
    <row r="44" spans="1:7" x14ac:dyDescent="0.25">
      <c r="A44" s="147">
        <f t="shared" si="1"/>
        <v>2016</v>
      </c>
      <c r="B44" s="444">
        <v>42675</v>
      </c>
      <c r="C44" s="445">
        <v>67.149752000000007</v>
      </c>
      <c r="D44" s="141" t="e">
        <v>#N/A</v>
      </c>
      <c r="E44" s="527">
        <f>AVERAGEIF($A$34:$A$45,A44,$F$34:$F$45)</f>
        <v>60.697041500000012</v>
      </c>
      <c r="F44" s="446">
        <v>67.149752000000007</v>
      </c>
      <c r="G44" s="138"/>
    </row>
    <row r="45" spans="1:7" x14ac:dyDescent="0.25">
      <c r="A45" s="147">
        <f t="shared" si="1"/>
        <v>2016</v>
      </c>
      <c r="B45" s="444">
        <v>42705</v>
      </c>
      <c r="C45" s="445">
        <v>63.311104</v>
      </c>
      <c r="D45" s="141" t="e">
        <v>#N/A</v>
      </c>
      <c r="E45" s="446"/>
      <c r="F45" s="446">
        <v>63.311104</v>
      </c>
      <c r="G45" s="138"/>
    </row>
    <row r="46" spans="1:7" x14ac:dyDescent="0.25">
      <c r="A46" s="147">
        <f t="shared" ref="A46:A93" si="3">YEAR(B46)</f>
        <v>2017</v>
      </c>
      <c r="B46" s="444">
        <v>42736</v>
      </c>
      <c r="C46" s="445">
        <v>68.414385999999993</v>
      </c>
      <c r="D46" s="141" t="e">
        <v>#N/A</v>
      </c>
      <c r="E46" s="446"/>
      <c r="F46" s="446">
        <v>68.414385999999993</v>
      </c>
      <c r="G46" s="138"/>
    </row>
    <row r="47" spans="1:7" x14ac:dyDescent="0.25">
      <c r="A47" s="147">
        <f t="shared" si="3"/>
        <v>2017</v>
      </c>
      <c r="B47" s="444">
        <v>42767</v>
      </c>
      <c r="C47" s="445">
        <v>64.389031000000003</v>
      </c>
      <c r="D47" s="141" t="e">
        <v>#N/A</v>
      </c>
      <c r="E47" s="446">
        <f t="shared" ref="E47:E56" si="4">AVERAGEIF($A$46:$A$107,A47,$F$46:$F$107)</f>
        <v>64.550779750000018</v>
      </c>
      <c r="F47" s="446">
        <v>64.389031000000003</v>
      </c>
      <c r="G47" s="138"/>
    </row>
    <row r="48" spans="1:7" x14ac:dyDescent="0.25">
      <c r="A48" s="147">
        <f t="shared" si="3"/>
        <v>2017</v>
      </c>
      <c r="B48" s="444">
        <v>42795</v>
      </c>
      <c r="C48" s="445">
        <v>64.335048</v>
      </c>
      <c r="D48" s="141" t="e">
        <v>#N/A</v>
      </c>
      <c r="E48" s="446">
        <f t="shared" si="4"/>
        <v>64.550779750000018</v>
      </c>
      <c r="F48" s="446">
        <v>64.335048</v>
      </c>
      <c r="G48" s="416"/>
    </row>
    <row r="49" spans="1:7" x14ac:dyDescent="0.25">
      <c r="A49" s="147">
        <f t="shared" si="3"/>
        <v>2017</v>
      </c>
      <c r="B49" s="444">
        <v>42826</v>
      </c>
      <c r="C49" s="445">
        <v>58.753723000000001</v>
      </c>
      <c r="D49" s="141" t="e">
        <v>#N/A</v>
      </c>
      <c r="E49" s="446">
        <f t="shared" si="4"/>
        <v>64.550779750000018</v>
      </c>
      <c r="F49" s="446">
        <v>58.753723000000001</v>
      </c>
      <c r="G49" s="138"/>
    </row>
    <row r="50" spans="1:7" x14ac:dyDescent="0.25">
      <c r="A50" s="147">
        <f t="shared" si="3"/>
        <v>2017</v>
      </c>
      <c r="B50" s="444">
        <v>42856</v>
      </c>
      <c r="C50" s="445">
        <v>62.115414000000001</v>
      </c>
      <c r="D50" s="141" t="e">
        <v>#N/A</v>
      </c>
      <c r="E50" s="446">
        <f t="shared" si="4"/>
        <v>64.550779750000018</v>
      </c>
      <c r="F50" s="446">
        <v>62.115414000000001</v>
      </c>
      <c r="G50" s="138"/>
    </row>
    <row r="51" spans="1:7" x14ac:dyDescent="0.25">
      <c r="A51" s="147">
        <f t="shared" si="3"/>
        <v>2017</v>
      </c>
      <c r="B51" s="444">
        <v>42887</v>
      </c>
      <c r="C51" s="445">
        <v>66.228987000000004</v>
      </c>
      <c r="D51" s="141" t="e">
        <v>#N/A</v>
      </c>
      <c r="E51" s="446">
        <f t="shared" si="4"/>
        <v>64.550779750000018</v>
      </c>
      <c r="F51" s="446">
        <v>66.228987000000004</v>
      </c>
      <c r="G51" s="138"/>
    </row>
    <row r="52" spans="1:7" x14ac:dyDescent="0.25">
      <c r="A52" s="147">
        <f t="shared" si="3"/>
        <v>2017</v>
      </c>
      <c r="B52" s="444">
        <v>42917</v>
      </c>
      <c r="C52" s="445">
        <v>62.966363999999999</v>
      </c>
      <c r="D52" s="141" t="e">
        <v>#N/A</v>
      </c>
      <c r="E52" s="446">
        <f t="shared" si="4"/>
        <v>64.550779750000018</v>
      </c>
      <c r="F52" s="446">
        <v>62.966363999999999</v>
      </c>
      <c r="G52" s="138"/>
    </row>
    <row r="53" spans="1:7" x14ac:dyDescent="0.25">
      <c r="A53" s="147">
        <f t="shared" si="3"/>
        <v>2017</v>
      </c>
      <c r="B53" s="444">
        <v>42948</v>
      </c>
      <c r="C53" s="445">
        <v>70.582329999999999</v>
      </c>
      <c r="D53" s="141" t="e">
        <v>#N/A</v>
      </c>
      <c r="E53" s="446">
        <f t="shared" si="4"/>
        <v>64.550779750000018</v>
      </c>
      <c r="F53" s="446">
        <v>70.582329999999999</v>
      </c>
      <c r="G53" s="138"/>
    </row>
    <row r="54" spans="1:7" x14ac:dyDescent="0.25">
      <c r="A54" s="147">
        <f t="shared" si="3"/>
        <v>2017</v>
      </c>
      <c r="B54" s="444">
        <v>42979</v>
      </c>
      <c r="C54" s="445">
        <v>62.891468000000003</v>
      </c>
      <c r="D54" s="141" t="e">
        <v>#N/A</v>
      </c>
      <c r="E54" s="446">
        <f t="shared" si="4"/>
        <v>64.550779750000018</v>
      </c>
      <c r="F54" s="446">
        <v>62.891468000000003</v>
      </c>
      <c r="G54" s="138"/>
    </row>
    <row r="55" spans="1:7" x14ac:dyDescent="0.25">
      <c r="A55" s="147">
        <f t="shared" si="3"/>
        <v>2017</v>
      </c>
      <c r="B55" s="444">
        <v>43009</v>
      </c>
      <c r="C55" s="445">
        <v>66.367608000000004</v>
      </c>
      <c r="D55" s="141" t="e">
        <v>#N/A</v>
      </c>
      <c r="E55" s="446">
        <f t="shared" si="4"/>
        <v>64.550779750000018</v>
      </c>
      <c r="F55" s="446">
        <v>66.367608000000004</v>
      </c>
      <c r="G55" s="138"/>
    </row>
    <row r="56" spans="1:7" x14ac:dyDescent="0.25">
      <c r="A56" s="147">
        <f t="shared" si="3"/>
        <v>2017</v>
      </c>
      <c r="B56" s="444">
        <v>43040</v>
      </c>
      <c r="C56" s="445">
        <v>64.345232999999993</v>
      </c>
      <c r="D56" s="141" t="e">
        <v>#N/A</v>
      </c>
      <c r="E56" s="446">
        <f t="shared" si="4"/>
        <v>64.550779750000018</v>
      </c>
      <c r="F56" s="446">
        <v>64.345232999999993</v>
      </c>
      <c r="G56" s="138"/>
    </row>
    <row r="57" spans="1:7" x14ac:dyDescent="0.25">
      <c r="A57" s="147">
        <f t="shared" si="3"/>
        <v>2017</v>
      </c>
      <c r="B57" s="444">
        <v>43070</v>
      </c>
      <c r="C57" s="445">
        <v>63.219765000000002</v>
      </c>
      <c r="D57" s="141" t="e">
        <v>#N/A</v>
      </c>
      <c r="E57" s="446"/>
      <c r="F57" s="446">
        <v>63.219765000000002</v>
      </c>
      <c r="G57" s="138"/>
    </row>
    <row r="58" spans="1:7" x14ac:dyDescent="0.25">
      <c r="A58" s="147">
        <f t="shared" si="3"/>
        <v>2018</v>
      </c>
      <c r="B58" s="444">
        <v>43101</v>
      </c>
      <c r="C58" s="445">
        <v>61.936683000000002</v>
      </c>
      <c r="D58" s="141" t="e">
        <v>#N/A</v>
      </c>
      <c r="E58" s="446"/>
      <c r="F58" s="446">
        <v>61.936683000000002</v>
      </c>
      <c r="G58" s="138"/>
    </row>
    <row r="59" spans="1:7" x14ac:dyDescent="0.25">
      <c r="A59" s="147">
        <f t="shared" si="3"/>
        <v>2018</v>
      </c>
      <c r="B59" s="444">
        <v>43132</v>
      </c>
      <c r="C59" s="445">
        <v>60.235142000000003</v>
      </c>
      <c r="D59" s="141" t="e">
        <v>#N/A</v>
      </c>
      <c r="E59" s="446">
        <f t="shared" ref="E59:E68" si="5">AVERAGEIF($A$46:$A$107,A59,$F$46:$F$107)</f>
        <v>62.960211666666659</v>
      </c>
      <c r="F59" s="446">
        <v>60.235142000000003</v>
      </c>
      <c r="G59" s="138"/>
    </row>
    <row r="60" spans="1:7" x14ac:dyDescent="0.25">
      <c r="A60" s="147">
        <f t="shared" si="3"/>
        <v>2018</v>
      </c>
      <c r="B60" s="444">
        <v>43160</v>
      </c>
      <c r="C60" s="445">
        <v>65.467141999999996</v>
      </c>
      <c r="D60" s="141" t="e">
        <v>#N/A</v>
      </c>
      <c r="E60" s="446">
        <f t="shared" si="5"/>
        <v>62.960211666666659</v>
      </c>
      <c r="F60" s="446">
        <v>65.467141999999996</v>
      </c>
      <c r="G60" s="416"/>
    </row>
    <row r="61" spans="1:7" x14ac:dyDescent="0.25">
      <c r="A61" s="147">
        <f t="shared" si="3"/>
        <v>2018</v>
      </c>
      <c r="B61" s="444">
        <v>43191</v>
      </c>
      <c r="C61" s="445">
        <v>58.032114</v>
      </c>
      <c r="D61" s="141" t="e">
        <v>#N/A</v>
      </c>
      <c r="E61" s="446">
        <f t="shared" si="5"/>
        <v>62.960211666666659</v>
      </c>
      <c r="F61" s="446">
        <v>58.032114</v>
      </c>
      <c r="G61" s="138"/>
    </row>
    <row r="62" spans="1:7" x14ac:dyDescent="0.25">
      <c r="A62" s="147">
        <f t="shared" si="3"/>
        <v>2018</v>
      </c>
      <c r="B62" s="444">
        <v>43221</v>
      </c>
      <c r="C62" s="445">
        <v>61.195974999999997</v>
      </c>
      <c r="D62" s="141" t="e">
        <v>#N/A</v>
      </c>
      <c r="E62" s="446">
        <f t="shared" si="5"/>
        <v>62.960211666666659</v>
      </c>
      <c r="F62" s="446">
        <v>61.195974999999997</v>
      </c>
      <c r="G62" s="138"/>
    </row>
    <row r="63" spans="1:7" x14ac:dyDescent="0.25">
      <c r="A63" s="147">
        <f t="shared" si="3"/>
        <v>2018</v>
      </c>
      <c r="B63" s="444">
        <v>43252</v>
      </c>
      <c r="C63" s="445">
        <v>61.557372000000001</v>
      </c>
      <c r="D63" s="141" t="e">
        <v>#N/A</v>
      </c>
      <c r="E63" s="446">
        <f t="shared" si="5"/>
        <v>62.960211666666659</v>
      </c>
      <c r="F63" s="446">
        <v>61.557372000000001</v>
      </c>
      <c r="G63" s="138"/>
    </row>
    <row r="64" spans="1:7" x14ac:dyDescent="0.25">
      <c r="A64" s="147">
        <f t="shared" si="3"/>
        <v>2018</v>
      </c>
      <c r="B64" s="444">
        <v>43282</v>
      </c>
      <c r="C64" s="445">
        <v>62.945245999999997</v>
      </c>
      <c r="D64" s="141" t="e">
        <v>#N/A</v>
      </c>
      <c r="E64" s="446">
        <f t="shared" si="5"/>
        <v>62.960211666666659</v>
      </c>
      <c r="F64" s="446">
        <v>62.945245999999997</v>
      </c>
      <c r="G64" s="138"/>
    </row>
    <row r="65" spans="1:7" x14ac:dyDescent="0.25">
      <c r="A65" s="147">
        <f t="shared" si="3"/>
        <v>2018</v>
      </c>
      <c r="B65" s="444">
        <v>43313</v>
      </c>
      <c r="C65" s="445">
        <v>69.301237999999998</v>
      </c>
      <c r="D65" s="141" t="e">
        <v>#N/A</v>
      </c>
      <c r="E65" s="446">
        <f t="shared" si="5"/>
        <v>62.960211666666659</v>
      </c>
      <c r="F65" s="446">
        <v>69.301237999999998</v>
      </c>
      <c r="G65" s="138"/>
    </row>
    <row r="66" spans="1:7" x14ac:dyDescent="0.25">
      <c r="A66" s="147">
        <f t="shared" si="3"/>
        <v>2018</v>
      </c>
      <c r="B66" s="444">
        <v>43344</v>
      </c>
      <c r="C66" s="445">
        <v>62.416694</v>
      </c>
      <c r="D66" s="141" t="e">
        <v>#N/A</v>
      </c>
      <c r="E66" s="446">
        <f t="shared" si="5"/>
        <v>62.960211666666659</v>
      </c>
      <c r="F66" s="446">
        <v>62.416694</v>
      </c>
      <c r="G66" s="138"/>
    </row>
    <row r="67" spans="1:7" x14ac:dyDescent="0.25">
      <c r="A67" s="147">
        <f t="shared" si="3"/>
        <v>2018</v>
      </c>
      <c r="B67" s="444">
        <v>43374</v>
      </c>
      <c r="C67" s="445">
        <v>66.384384999999995</v>
      </c>
      <c r="D67" s="141" t="e">
        <v>#N/A</v>
      </c>
      <c r="E67" s="446">
        <f t="shared" si="5"/>
        <v>62.960211666666659</v>
      </c>
      <c r="F67" s="446">
        <v>66.384384999999995</v>
      </c>
      <c r="G67" s="138"/>
    </row>
    <row r="68" spans="1:7" x14ac:dyDescent="0.25">
      <c r="A68" s="147">
        <f t="shared" si="3"/>
        <v>2018</v>
      </c>
      <c r="B68" s="444">
        <v>43405</v>
      </c>
      <c r="C68" s="445">
        <v>62.717784999999999</v>
      </c>
      <c r="D68" s="141" t="e">
        <v>#N/A</v>
      </c>
      <c r="E68" s="446">
        <f t="shared" si="5"/>
        <v>62.960211666666659</v>
      </c>
      <c r="F68" s="446">
        <v>62.717784999999999</v>
      </c>
      <c r="G68" s="138"/>
    </row>
    <row r="69" spans="1:7" x14ac:dyDescent="0.25">
      <c r="A69" s="147">
        <f t="shared" si="3"/>
        <v>2018</v>
      </c>
      <c r="B69" s="444">
        <v>43435</v>
      </c>
      <c r="C69" s="445">
        <v>63.332763999999997</v>
      </c>
      <c r="D69" s="141" t="e">
        <v>#N/A</v>
      </c>
      <c r="E69" s="446"/>
      <c r="F69" s="446">
        <v>63.332763999999997</v>
      </c>
      <c r="G69" s="138"/>
    </row>
    <row r="70" spans="1:7" x14ac:dyDescent="0.25">
      <c r="A70" s="147">
        <f t="shared" si="3"/>
        <v>2019</v>
      </c>
      <c r="B70" s="444">
        <v>43466</v>
      </c>
      <c r="C70" s="445">
        <v>62.479281</v>
      </c>
      <c r="D70" s="141" t="e">
        <v>#N/A</v>
      </c>
      <c r="E70" s="446"/>
      <c r="F70" s="446">
        <v>62.479281</v>
      </c>
      <c r="G70" s="138"/>
    </row>
    <row r="71" spans="1:7" x14ac:dyDescent="0.25">
      <c r="A71" s="147">
        <f t="shared" si="3"/>
        <v>2019</v>
      </c>
      <c r="B71" s="444">
        <v>43497</v>
      </c>
      <c r="C71" s="445">
        <v>55.139682000000001</v>
      </c>
      <c r="D71" s="141" t="e">
        <v>#N/A</v>
      </c>
      <c r="E71" s="446">
        <f t="shared" ref="E71:E80" si="6">AVERAGEIF($A$46:$A$107,A71,$F$46:$F$107)</f>
        <v>56.610464204000003</v>
      </c>
      <c r="F71" s="446">
        <v>55.139682000000001</v>
      </c>
      <c r="G71" s="138"/>
    </row>
    <row r="72" spans="1:7" x14ac:dyDescent="0.25">
      <c r="A72" s="147">
        <f t="shared" si="3"/>
        <v>2019</v>
      </c>
      <c r="B72" s="444">
        <v>43525</v>
      </c>
      <c r="C72" s="445">
        <v>52.656734</v>
      </c>
      <c r="D72" s="141" t="e">
        <v>#N/A</v>
      </c>
      <c r="E72" s="446">
        <f t="shared" si="6"/>
        <v>56.610464204000003</v>
      </c>
      <c r="F72" s="446">
        <v>52.656734</v>
      </c>
      <c r="G72" s="416"/>
    </row>
    <row r="73" spans="1:7" x14ac:dyDescent="0.25">
      <c r="A73" s="147">
        <f t="shared" si="3"/>
        <v>2019</v>
      </c>
      <c r="B73" s="444">
        <v>43556</v>
      </c>
      <c r="C73" s="445">
        <v>58.765053000000002</v>
      </c>
      <c r="D73" s="141" t="e">
        <v>#N/A</v>
      </c>
      <c r="E73" s="446">
        <f t="shared" si="6"/>
        <v>56.610464204000003</v>
      </c>
      <c r="F73" s="446">
        <v>58.765053000000002</v>
      </c>
      <c r="G73" s="138"/>
    </row>
    <row r="74" spans="1:7" x14ac:dyDescent="0.25">
      <c r="A74" s="147">
        <f t="shared" si="3"/>
        <v>2019</v>
      </c>
      <c r="B74" s="444">
        <v>43586</v>
      </c>
      <c r="C74" s="445">
        <v>61.662896338000003</v>
      </c>
      <c r="D74" s="141" t="e">
        <v>#N/A</v>
      </c>
      <c r="E74" s="446">
        <f t="shared" si="6"/>
        <v>56.610464204000003</v>
      </c>
      <c r="F74" s="446">
        <v>61.662896338000003</v>
      </c>
      <c r="G74" s="138"/>
    </row>
    <row r="75" spans="1:7" x14ac:dyDescent="0.25">
      <c r="A75" s="147">
        <f t="shared" si="3"/>
        <v>2019</v>
      </c>
      <c r="B75" s="444">
        <v>43617</v>
      </c>
      <c r="C75" s="445">
        <v>55.504253714000001</v>
      </c>
      <c r="D75" s="141" t="e">
        <v>#N/A</v>
      </c>
      <c r="E75" s="446">
        <f t="shared" si="6"/>
        <v>56.610464204000003</v>
      </c>
      <c r="F75" s="446">
        <v>55.504253714000001</v>
      </c>
      <c r="G75" s="138"/>
    </row>
    <row r="76" spans="1:7" x14ac:dyDescent="0.25">
      <c r="A76" s="147">
        <f t="shared" si="3"/>
        <v>2019</v>
      </c>
      <c r="B76" s="444">
        <v>43647</v>
      </c>
      <c r="C76" s="445">
        <v>57.268601052999998</v>
      </c>
      <c r="D76" s="141" t="e">
        <v>#N/A</v>
      </c>
      <c r="E76" s="446">
        <f t="shared" si="6"/>
        <v>56.610464204000003</v>
      </c>
      <c r="F76" s="446">
        <v>57.268601052999998</v>
      </c>
      <c r="G76" s="138"/>
    </row>
    <row r="77" spans="1:7" x14ac:dyDescent="0.25">
      <c r="A77" s="147">
        <f t="shared" si="3"/>
        <v>2019</v>
      </c>
      <c r="B77" s="444">
        <v>43678</v>
      </c>
      <c r="C77" s="445">
        <v>60.116543628999999</v>
      </c>
      <c r="D77" s="141" t="e">
        <v>#N/A</v>
      </c>
      <c r="E77" s="446">
        <f t="shared" si="6"/>
        <v>56.610464204000003</v>
      </c>
      <c r="F77" s="446">
        <v>60.116543628999999</v>
      </c>
      <c r="G77" s="138"/>
    </row>
    <row r="78" spans="1:7" x14ac:dyDescent="0.25">
      <c r="A78" s="147">
        <f t="shared" si="3"/>
        <v>2019</v>
      </c>
      <c r="B78" s="444">
        <v>43709</v>
      </c>
      <c r="C78" s="445">
        <v>56.965945714</v>
      </c>
      <c r="D78" s="141">
        <v>56.965945714</v>
      </c>
      <c r="E78" s="446">
        <f t="shared" si="6"/>
        <v>56.610464204000003</v>
      </c>
      <c r="F78" s="446">
        <v>56.965945714</v>
      </c>
      <c r="G78" s="138"/>
    </row>
    <row r="79" spans="1:7" x14ac:dyDescent="0.25">
      <c r="A79" s="147">
        <f t="shared" si="3"/>
        <v>2019</v>
      </c>
      <c r="B79" s="444">
        <v>43739</v>
      </c>
      <c r="C79" s="445" t="e">
        <v>#N/A</v>
      </c>
      <c r="D79" s="141">
        <v>54.573900000000002</v>
      </c>
      <c r="E79" s="446">
        <f t="shared" si="6"/>
        <v>56.610464204000003</v>
      </c>
      <c r="F79" s="446">
        <v>54.573900000000002</v>
      </c>
      <c r="G79" s="138"/>
    </row>
    <row r="80" spans="1:7" x14ac:dyDescent="0.25">
      <c r="A80" s="147">
        <f t="shared" si="3"/>
        <v>2019</v>
      </c>
      <c r="B80" s="444">
        <v>43770</v>
      </c>
      <c r="C80" s="445" t="e">
        <v>#N/A</v>
      </c>
      <c r="D80" s="141">
        <v>49.775509999999997</v>
      </c>
      <c r="E80" s="446">
        <f t="shared" si="6"/>
        <v>56.610464204000003</v>
      </c>
      <c r="F80" s="446">
        <v>49.775509999999997</v>
      </c>
      <c r="G80" s="138"/>
    </row>
    <row r="81" spans="1:7" x14ac:dyDescent="0.25">
      <c r="A81" s="147">
        <f t="shared" si="3"/>
        <v>2019</v>
      </c>
      <c r="B81" s="444">
        <v>43800</v>
      </c>
      <c r="C81" s="445" t="e">
        <v>#N/A</v>
      </c>
      <c r="D81" s="141">
        <v>54.417169999999999</v>
      </c>
      <c r="E81" s="446"/>
      <c r="F81" s="446">
        <v>54.417169999999999</v>
      </c>
      <c r="G81" s="138"/>
    </row>
    <row r="82" spans="1:7" x14ac:dyDescent="0.25">
      <c r="A82" s="147">
        <f t="shared" si="3"/>
        <v>2020</v>
      </c>
      <c r="B82" s="444">
        <v>43831</v>
      </c>
      <c r="C82" s="445" t="e">
        <v>#N/A</v>
      </c>
      <c r="D82" s="141">
        <v>56.530079999999998</v>
      </c>
      <c r="E82" s="446"/>
      <c r="F82" s="446">
        <v>56.530079999999998</v>
      </c>
      <c r="G82" s="138"/>
    </row>
    <row r="83" spans="1:7" x14ac:dyDescent="0.25">
      <c r="A83" s="147">
        <f t="shared" si="3"/>
        <v>2020</v>
      </c>
      <c r="B83" s="444">
        <v>43862</v>
      </c>
      <c r="C83" s="445" t="e">
        <v>#N/A</v>
      </c>
      <c r="D83" s="141">
        <v>49.9086</v>
      </c>
      <c r="E83" s="446">
        <f t="shared" ref="E83:E92" si="7">AVERAGEIF($A$46:$A$107,A83,$F$46:$F$107)</f>
        <v>50.251865833333333</v>
      </c>
      <c r="F83" s="446">
        <v>49.9086</v>
      </c>
      <c r="G83" s="138"/>
    </row>
    <row r="84" spans="1:7" x14ac:dyDescent="0.25">
      <c r="A84" s="147">
        <f t="shared" si="3"/>
        <v>2020</v>
      </c>
      <c r="B84" s="444">
        <v>43891</v>
      </c>
      <c r="C84" s="445" t="e">
        <v>#N/A</v>
      </c>
      <c r="D84" s="141">
        <v>61.142180000000003</v>
      </c>
      <c r="E84" s="446">
        <f t="shared" si="7"/>
        <v>50.251865833333333</v>
      </c>
      <c r="F84" s="446">
        <v>61.142180000000003</v>
      </c>
      <c r="G84" s="416"/>
    </row>
    <row r="85" spans="1:7" x14ac:dyDescent="0.25">
      <c r="A85" s="147">
        <f t="shared" si="3"/>
        <v>2020</v>
      </c>
      <c r="B85" s="444">
        <v>43922</v>
      </c>
      <c r="C85" s="445" t="e">
        <v>#N/A</v>
      </c>
      <c r="D85" s="141">
        <v>40.449269999999999</v>
      </c>
      <c r="E85" s="446">
        <f t="shared" si="7"/>
        <v>50.251865833333333</v>
      </c>
      <c r="F85" s="446">
        <v>40.449269999999999</v>
      </c>
      <c r="G85" s="138"/>
    </row>
    <row r="86" spans="1:7" x14ac:dyDescent="0.25">
      <c r="A86" s="147">
        <f t="shared" si="3"/>
        <v>2020</v>
      </c>
      <c r="B86" s="444">
        <v>43952</v>
      </c>
      <c r="C86" s="445" t="e">
        <v>#N/A</v>
      </c>
      <c r="D86" s="141">
        <v>48.113520000000001</v>
      </c>
      <c r="E86" s="446">
        <f t="shared" si="7"/>
        <v>50.251865833333333</v>
      </c>
      <c r="F86" s="446">
        <v>48.113520000000001</v>
      </c>
      <c r="G86" s="138"/>
    </row>
    <row r="87" spans="1:7" x14ac:dyDescent="0.25">
      <c r="A87" s="147">
        <f t="shared" si="3"/>
        <v>2020</v>
      </c>
      <c r="B87" s="444">
        <v>43983</v>
      </c>
      <c r="C87" s="445" t="e">
        <v>#N/A</v>
      </c>
      <c r="D87" s="141">
        <v>44.803150000000002</v>
      </c>
      <c r="E87" s="446">
        <f t="shared" si="7"/>
        <v>50.251865833333333</v>
      </c>
      <c r="F87" s="446">
        <v>44.803150000000002</v>
      </c>
      <c r="G87" s="138"/>
    </row>
    <row r="88" spans="1:7" x14ac:dyDescent="0.25">
      <c r="A88" s="147">
        <f t="shared" si="3"/>
        <v>2020</v>
      </c>
      <c r="B88" s="444">
        <v>44013</v>
      </c>
      <c r="C88" s="445" t="e">
        <v>#N/A</v>
      </c>
      <c r="D88" s="141">
        <v>57.686579999999999</v>
      </c>
      <c r="E88" s="446">
        <f t="shared" si="7"/>
        <v>50.251865833333333</v>
      </c>
      <c r="F88" s="446">
        <v>57.686579999999999</v>
      </c>
      <c r="G88" s="138"/>
    </row>
    <row r="89" spans="1:7" x14ac:dyDescent="0.25">
      <c r="A89" s="147">
        <f t="shared" si="3"/>
        <v>2020</v>
      </c>
      <c r="B89" s="444">
        <v>44044</v>
      </c>
      <c r="C89" s="445" t="e">
        <v>#N/A</v>
      </c>
      <c r="D89" s="141">
        <v>58.252940000000002</v>
      </c>
      <c r="E89" s="446">
        <f t="shared" si="7"/>
        <v>50.251865833333333</v>
      </c>
      <c r="F89" s="446">
        <v>58.252940000000002</v>
      </c>
      <c r="G89" s="138"/>
    </row>
    <row r="90" spans="1:7" x14ac:dyDescent="0.25">
      <c r="A90" s="147">
        <f t="shared" si="3"/>
        <v>2020</v>
      </c>
      <c r="B90" s="444">
        <v>44075</v>
      </c>
      <c r="C90" s="445" t="e">
        <v>#N/A</v>
      </c>
      <c r="D90" s="141">
        <v>43.65625</v>
      </c>
      <c r="E90" s="446">
        <f t="shared" si="7"/>
        <v>50.251865833333333</v>
      </c>
      <c r="F90" s="446">
        <v>43.65625</v>
      </c>
      <c r="G90" s="138"/>
    </row>
    <row r="91" spans="1:7" x14ac:dyDescent="0.25">
      <c r="A91" s="147">
        <f t="shared" si="3"/>
        <v>2020</v>
      </c>
      <c r="B91" s="444">
        <v>44105</v>
      </c>
      <c r="C91" s="445" t="e">
        <v>#N/A</v>
      </c>
      <c r="D91" s="141">
        <v>48.120660000000001</v>
      </c>
      <c r="E91" s="446">
        <f t="shared" si="7"/>
        <v>50.251865833333333</v>
      </c>
      <c r="F91" s="446">
        <v>48.120660000000001</v>
      </c>
      <c r="G91" s="138"/>
    </row>
    <row r="92" spans="1:7" x14ac:dyDescent="0.25">
      <c r="A92" s="147">
        <f t="shared" si="3"/>
        <v>2020</v>
      </c>
      <c r="B92" s="444">
        <v>44136</v>
      </c>
      <c r="C92" s="445" t="e">
        <v>#N/A</v>
      </c>
      <c r="D92" s="141">
        <v>45.082079999999998</v>
      </c>
      <c r="E92" s="446">
        <f t="shared" si="7"/>
        <v>50.251865833333333</v>
      </c>
      <c r="F92" s="446">
        <v>45.082079999999998</v>
      </c>
      <c r="G92" s="138"/>
    </row>
    <row r="93" spans="1:7" x14ac:dyDescent="0.25">
      <c r="A93" s="147">
        <f t="shared" si="3"/>
        <v>2020</v>
      </c>
      <c r="B93" s="444">
        <v>44166</v>
      </c>
      <c r="C93" s="445" t="e">
        <v>#N/A</v>
      </c>
      <c r="D93" s="141">
        <v>49.277079999999998</v>
      </c>
      <c r="E93" s="446"/>
      <c r="F93" s="446">
        <v>49.277079999999998</v>
      </c>
      <c r="G93" s="138"/>
    </row>
    <row r="94" spans="1:7" x14ac:dyDescent="0.25">
      <c r="A94" s="147"/>
      <c r="B94" s="444"/>
      <c r="C94" s="147"/>
      <c r="D94" s="147"/>
      <c r="E94" s="147"/>
      <c r="F94" s="446"/>
      <c r="G94" s="138"/>
    </row>
    <row r="95" spans="1:7" x14ac:dyDescent="0.25">
      <c r="A95" s="147"/>
      <c r="B95" s="444"/>
      <c r="C95" s="147"/>
      <c r="D95" s="147"/>
      <c r="E95" s="147"/>
      <c r="F95" s="446"/>
      <c r="G95" s="138"/>
    </row>
    <row r="96" spans="1:7" x14ac:dyDescent="0.25">
      <c r="A96" s="147"/>
      <c r="B96" s="444"/>
      <c r="C96" s="147"/>
      <c r="D96" s="147"/>
      <c r="E96" s="147"/>
      <c r="F96" s="446"/>
      <c r="G96" s="138"/>
    </row>
    <row r="97" spans="1:7" x14ac:dyDescent="0.25">
      <c r="A97" s="147"/>
      <c r="B97" s="444"/>
      <c r="C97" s="147"/>
      <c r="D97" s="147"/>
      <c r="E97" s="147"/>
      <c r="F97" s="446"/>
      <c r="G97" s="138"/>
    </row>
    <row r="98" spans="1:7" x14ac:dyDescent="0.25">
      <c r="A98" s="75"/>
      <c r="B98" s="75" t="s">
        <v>0</v>
      </c>
      <c r="C98" s="147"/>
      <c r="D98" s="147"/>
      <c r="E98" s="147"/>
      <c r="F98" s="446"/>
      <c r="G98" s="138"/>
    </row>
    <row r="99" spans="1:7" x14ac:dyDescent="0.25">
      <c r="A99" s="30">
        <v>2.5</v>
      </c>
      <c r="B99" s="29">
        <v>-200</v>
      </c>
      <c r="C99" s="147"/>
      <c r="D99" s="147"/>
      <c r="E99" s="147"/>
      <c r="F99" s="446"/>
      <c r="G99" s="138"/>
    </row>
    <row r="100" spans="1:7" x14ac:dyDescent="0.25">
      <c r="A100" s="30">
        <v>2.5</v>
      </c>
      <c r="B100" s="29">
        <v>70</v>
      </c>
      <c r="C100" s="147"/>
      <c r="D100" s="147"/>
      <c r="E100" s="147"/>
      <c r="F100" s="446"/>
      <c r="G100" s="138"/>
    </row>
    <row r="101" spans="1:7" x14ac:dyDescent="0.25">
      <c r="A101" s="147"/>
      <c r="B101" s="444"/>
      <c r="C101" s="147"/>
      <c r="D101" s="147"/>
      <c r="E101" s="147"/>
      <c r="F101" s="446"/>
      <c r="G101" s="138"/>
    </row>
    <row r="102" spans="1:7" x14ac:dyDescent="0.25">
      <c r="A102" s="147"/>
      <c r="B102" s="444"/>
      <c r="C102" s="147"/>
      <c r="D102" s="147"/>
      <c r="E102" s="147"/>
      <c r="F102" s="446"/>
      <c r="G102" s="138"/>
    </row>
    <row r="103" spans="1:7" x14ac:dyDescent="0.25">
      <c r="A103" s="147"/>
      <c r="B103" s="444"/>
      <c r="C103" s="147"/>
      <c r="D103" s="147"/>
      <c r="E103" s="147"/>
      <c r="F103" s="446"/>
      <c r="G103" s="138"/>
    </row>
    <row r="104" spans="1:7" x14ac:dyDescent="0.25">
      <c r="A104" s="147"/>
      <c r="B104" s="444"/>
      <c r="C104" s="147"/>
      <c r="D104" s="147"/>
      <c r="E104" s="147"/>
      <c r="F104" s="446"/>
      <c r="G104" s="138"/>
    </row>
    <row r="105" spans="1:7" x14ac:dyDescent="0.25">
      <c r="A105" s="147"/>
      <c r="B105" s="444"/>
      <c r="C105" s="147"/>
      <c r="D105" s="147"/>
      <c r="E105" s="147"/>
      <c r="F105" s="446"/>
      <c r="G105" s="138"/>
    </row>
    <row r="106" spans="1:7" x14ac:dyDescent="0.25">
      <c r="A106" s="147"/>
      <c r="B106" s="444"/>
      <c r="C106" s="446"/>
      <c r="D106" s="138"/>
      <c r="E106" s="147"/>
      <c r="F106" s="446"/>
      <c r="G106" s="138"/>
    </row>
    <row r="107" spans="1:7" x14ac:dyDescent="0.25">
      <c r="B107" s="134"/>
      <c r="C107" s="446"/>
      <c r="D107" s="138"/>
      <c r="F107" s="140"/>
      <c r="G107" s="138"/>
    </row>
    <row r="108" spans="1:7" x14ac:dyDescent="0.25">
      <c r="F108" s="140"/>
      <c r="G108" s="138"/>
    </row>
    <row r="109" spans="1:7" x14ac:dyDescent="0.25">
      <c r="F109" s="140"/>
      <c r="G109" s="138"/>
    </row>
    <row r="110" spans="1:7" x14ac:dyDescent="0.25">
      <c r="F110" s="140"/>
      <c r="G110" s="138"/>
    </row>
    <row r="111" spans="1:7" x14ac:dyDescent="0.25">
      <c r="F111" s="140"/>
      <c r="G111" s="138"/>
    </row>
    <row r="112" spans="1:7" x14ac:dyDescent="0.25">
      <c r="F112" s="140"/>
      <c r="G112" s="138"/>
    </row>
    <row r="113" spans="6:7" x14ac:dyDescent="0.25">
      <c r="F113" s="140"/>
      <c r="G113" s="138"/>
    </row>
    <row r="114" spans="6:7" x14ac:dyDescent="0.25">
      <c r="F114" s="140"/>
      <c r="G114" s="138"/>
    </row>
    <row r="115" spans="6:7" x14ac:dyDescent="0.25">
      <c r="F115" s="140"/>
      <c r="G115" s="138"/>
    </row>
    <row r="116" spans="6:7" x14ac:dyDescent="0.25">
      <c r="F116" s="140"/>
      <c r="G116" s="138"/>
    </row>
    <row r="117" spans="6:7" x14ac:dyDescent="0.25">
      <c r="F117" s="140"/>
    </row>
    <row r="118" spans="6:7" x14ac:dyDescent="0.25">
      <c r="F118" s="140"/>
    </row>
    <row r="119" spans="6:7" x14ac:dyDescent="0.25">
      <c r="F119" s="140"/>
    </row>
    <row r="120" spans="6:7" x14ac:dyDescent="0.25">
      <c r="F120" s="140"/>
    </row>
    <row r="121" spans="6:7" x14ac:dyDescent="0.25">
      <c r="F121" s="140"/>
    </row>
    <row r="122" spans="6:7" x14ac:dyDescent="0.25">
      <c r="F122" s="140"/>
    </row>
    <row r="123" spans="6:7" x14ac:dyDescent="0.25">
      <c r="F123" s="140"/>
    </row>
    <row r="124" spans="6:7" x14ac:dyDescent="0.25">
      <c r="F124" s="140"/>
    </row>
    <row r="125" spans="6:7" x14ac:dyDescent="0.25">
      <c r="F125" s="140"/>
    </row>
    <row r="126" spans="6:7" x14ac:dyDescent="0.25">
      <c r="F126" s="140"/>
    </row>
    <row r="127" spans="6:7" x14ac:dyDescent="0.25">
      <c r="F127" s="140"/>
    </row>
    <row r="128" spans="6:7" x14ac:dyDescent="0.25">
      <c r="F128" s="140"/>
    </row>
    <row r="129" spans="6:6" x14ac:dyDescent="0.25">
      <c r="F129" s="140"/>
    </row>
    <row r="130" spans="6:6" x14ac:dyDescent="0.25">
      <c r="F130" s="140"/>
    </row>
    <row r="131" spans="6:6" x14ac:dyDescent="0.25">
      <c r="F131" s="140"/>
    </row>
    <row r="132" spans="6:6" x14ac:dyDescent="0.25">
      <c r="F132" s="140"/>
    </row>
    <row r="133" spans="6:6" x14ac:dyDescent="0.25">
      <c r="F133" s="140"/>
    </row>
    <row r="134" spans="6:6" x14ac:dyDescent="0.25">
      <c r="F134" s="140"/>
    </row>
    <row r="135" spans="6:6" x14ac:dyDescent="0.25">
      <c r="F135" s="140"/>
    </row>
    <row r="136" spans="6:6" x14ac:dyDescent="0.25">
      <c r="F136" s="140"/>
    </row>
    <row r="137" spans="6:6" x14ac:dyDescent="0.25">
      <c r="F137" s="140"/>
    </row>
    <row r="138" spans="6:6" x14ac:dyDescent="0.25">
      <c r="F138" s="140"/>
    </row>
    <row r="139" spans="6:6" x14ac:dyDescent="0.25">
      <c r="F139" s="140"/>
    </row>
    <row r="140" spans="6:6" x14ac:dyDescent="0.25">
      <c r="F140" s="140"/>
    </row>
    <row r="141" spans="6:6" x14ac:dyDescent="0.25">
      <c r="F141" s="140"/>
    </row>
  </sheetData>
  <mergeCells count="2">
    <mergeCell ref="C24:G24"/>
    <mergeCell ref="I24:L24"/>
  </mergeCells>
  <conditionalFormatting sqref="C46">
    <cfRule type="expression" dxfId="33" priority="12" stopIfTrue="1">
      <formula>ISNA(C46)</formula>
    </cfRule>
  </conditionalFormatting>
  <conditionalFormatting sqref="C46">
    <cfRule type="expression" dxfId="32" priority="11" stopIfTrue="1">
      <formula>ISNA(C46)</formula>
    </cfRule>
  </conditionalFormatting>
  <conditionalFormatting sqref="D46">
    <cfRule type="expression" dxfId="31" priority="10" stopIfTrue="1">
      <formula>ISNA(D46)</formula>
    </cfRule>
  </conditionalFormatting>
  <conditionalFormatting sqref="C47:C93">
    <cfRule type="expression" dxfId="30" priority="9" stopIfTrue="1">
      <formula>ISNA(C47)</formula>
    </cfRule>
  </conditionalFormatting>
  <conditionalFormatting sqref="C47:C93">
    <cfRule type="expression" dxfId="29" priority="8" stopIfTrue="1">
      <formula>ISNA(C47)</formula>
    </cfRule>
  </conditionalFormatting>
  <conditionalFormatting sqref="D47:D93">
    <cfRule type="expression" dxfId="28" priority="7" stopIfTrue="1">
      <formula>ISNA(D47)</formula>
    </cfRule>
  </conditionalFormatting>
  <conditionalFormatting sqref="C34">
    <cfRule type="expression" dxfId="27" priority="6" stopIfTrue="1">
      <formula>ISNA(C34)</formula>
    </cfRule>
  </conditionalFormatting>
  <conditionalFormatting sqref="C34">
    <cfRule type="expression" dxfId="26" priority="5" stopIfTrue="1">
      <formula>ISNA(C34)</formula>
    </cfRule>
  </conditionalFormatting>
  <conditionalFormatting sqref="D34">
    <cfRule type="expression" dxfId="25" priority="4" stopIfTrue="1">
      <formula>ISNA(D34)</formula>
    </cfRule>
  </conditionalFormatting>
  <conditionalFormatting sqref="C35:C45">
    <cfRule type="expression" dxfId="24" priority="3" stopIfTrue="1">
      <formula>ISNA(C35)</formula>
    </cfRule>
  </conditionalFormatting>
  <conditionalFormatting sqref="C35:C45">
    <cfRule type="expression" dxfId="23" priority="2" stopIfTrue="1">
      <formula>ISNA(C35)</formula>
    </cfRule>
  </conditionalFormatting>
  <conditionalFormatting sqref="D35:D45">
    <cfRule type="expression" dxfId="22" priority="1" stopIfTrue="1">
      <formula>ISNA(D35)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2:AB142"/>
  <sheetViews>
    <sheetView workbookViewId="0"/>
  </sheetViews>
  <sheetFormatPr defaultRowHeight="15" x14ac:dyDescent="0.25"/>
  <cols>
    <col min="1" max="1" width="9.140625" style="131"/>
    <col min="2" max="2" width="14.7109375" style="131" customWidth="1"/>
    <col min="3" max="13" width="9.140625" style="131"/>
    <col min="14" max="15" width="9.140625" style="133"/>
    <col min="16" max="16" width="9.140625" style="131"/>
    <col min="17" max="17" width="15.28515625" style="131" customWidth="1"/>
    <col min="18" max="18" width="16.42578125" style="131" customWidth="1"/>
    <col min="19" max="19" width="19.85546875" style="131" customWidth="1"/>
    <col min="20" max="20" width="30.85546875" style="131" customWidth="1"/>
    <col min="21" max="26" width="9.140625" style="131"/>
    <col min="27" max="28" width="9.140625" style="133"/>
    <col min="29" max="16384" width="9.140625" style="131"/>
  </cols>
  <sheetData>
    <row r="2" spans="1:18" ht="15.75" x14ac:dyDescent="0.25">
      <c r="A2" s="44" t="s">
        <v>550</v>
      </c>
    </row>
    <row r="3" spans="1:18" x14ac:dyDescent="0.25">
      <c r="A3" s="22" t="s">
        <v>16</v>
      </c>
      <c r="Q3" s="137"/>
    </row>
    <row r="4" spans="1:18" x14ac:dyDescent="0.25">
      <c r="A4" s="144"/>
      <c r="B4" s="144"/>
      <c r="C4" s="144"/>
      <c r="D4" s="144"/>
      <c r="E4" s="144"/>
      <c r="F4" s="144"/>
      <c r="G4" s="144"/>
      <c r="H4" s="144"/>
      <c r="I4" s="144"/>
      <c r="J4" s="144"/>
      <c r="Q4" s="137"/>
    </row>
    <row r="5" spans="1:18" x14ac:dyDescent="0.25">
      <c r="A5" s="144"/>
      <c r="B5" s="144"/>
      <c r="C5" s="144"/>
      <c r="D5" s="144"/>
      <c r="E5" s="144"/>
      <c r="F5" s="144"/>
      <c r="G5" s="144"/>
      <c r="H5" s="144"/>
      <c r="I5" s="144"/>
      <c r="J5" s="144"/>
      <c r="Q5" s="180" t="s">
        <v>361</v>
      </c>
      <c r="R5" s="181"/>
    </row>
    <row r="6" spans="1:18" x14ac:dyDescent="0.25">
      <c r="A6" s="144"/>
      <c r="B6" s="144"/>
      <c r="C6" s="144"/>
      <c r="D6" s="144"/>
      <c r="E6" s="144"/>
      <c r="F6" s="144"/>
      <c r="G6" s="144"/>
      <c r="H6" s="144"/>
      <c r="I6" s="144"/>
      <c r="J6" s="144"/>
      <c r="Q6" s="232" t="s">
        <v>269</v>
      </c>
      <c r="R6" s="350" t="s">
        <v>279</v>
      </c>
    </row>
    <row r="7" spans="1:18" x14ac:dyDescent="0.25">
      <c r="A7" s="144"/>
      <c r="B7" s="144"/>
      <c r="C7" s="144"/>
      <c r="D7" s="144"/>
      <c r="E7" s="144"/>
      <c r="F7" s="144"/>
      <c r="G7" s="144"/>
      <c r="H7" s="144"/>
      <c r="I7" s="144"/>
      <c r="J7" s="144"/>
      <c r="Q7" s="233" t="s">
        <v>511</v>
      </c>
      <c r="R7" s="351" t="s">
        <v>280</v>
      </c>
    </row>
    <row r="8" spans="1:18" x14ac:dyDescent="0.25">
      <c r="A8" s="144"/>
      <c r="B8" s="144"/>
      <c r="C8" s="144"/>
      <c r="D8" s="144"/>
      <c r="E8" s="144"/>
      <c r="F8" s="144"/>
      <c r="G8" s="144"/>
      <c r="H8" s="144"/>
      <c r="I8" s="144"/>
      <c r="J8" s="144"/>
      <c r="Q8" s="233" t="s">
        <v>277</v>
      </c>
      <c r="R8" s="366" t="s">
        <v>281</v>
      </c>
    </row>
    <row r="9" spans="1:18" x14ac:dyDescent="0.25">
      <c r="A9" s="144"/>
      <c r="B9" s="144"/>
      <c r="C9" s="144"/>
      <c r="D9" s="144"/>
      <c r="E9" s="144"/>
      <c r="F9" s="144"/>
      <c r="G9" s="144"/>
      <c r="H9" s="144"/>
      <c r="I9" s="144"/>
      <c r="J9" s="144"/>
      <c r="Q9" s="236" t="s">
        <v>232</v>
      </c>
      <c r="R9" s="336" t="s">
        <v>278</v>
      </c>
    </row>
    <row r="10" spans="1:18" x14ac:dyDescent="0.25">
      <c r="A10" s="144"/>
      <c r="B10" s="144"/>
      <c r="C10" s="144"/>
      <c r="D10" s="144"/>
      <c r="E10" s="144"/>
      <c r="F10" s="144"/>
      <c r="G10" s="144"/>
      <c r="H10" s="144"/>
      <c r="I10" s="144"/>
      <c r="J10" s="144"/>
    </row>
    <row r="11" spans="1:18" x14ac:dyDescent="0.25">
      <c r="A11" s="144"/>
      <c r="B11" s="144"/>
      <c r="C11" s="144"/>
      <c r="D11" s="144"/>
      <c r="E11" s="144"/>
      <c r="F11" s="144"/>
      <c r="G11" s="144"/>
      <c r="H11" s="144"/>
      <c r="I11" s="144"/>
      <c r="J11" s="144"/>
    </row>
    <row r="12" spans="1:18" x14ac:dyDescent="0.25">
      <c r="A12" s="144"/>
      <c r="B12" s="144"/>
      <c r="C12" s="144"/>
      <c r="D12" s="144"/>
      <c r="E12" s="144"/>
      <c r="F12" s="144"/>
      <c r="G12" s="144"/>
      <c r="H12" s="144"/>
      <c r="I12" s="144"/>
      <c r="J12" s="144"/>
    </row>
    <row r="13" spans="1:18" x14ac:dyDescent="0.25">
      <c r="A13" s="144"/>
      <c r="B13" s="144"/>
      <c r="C13" s="144"/>
      <c r="D13" s="144"/>
      <c r="E13" s="144"/>
      <c r="F13" s="144"/>
      <c r="G13" s="144"/>
      <c r="H13" s="144"/>
      <c r="I13" s="144"/>
      <c r="J13" s="144"/>
    </row>
    <row r="14" spans="1:18" x14ac:dyDescent="0.25">
      <c r="A14" s="144"/>
      <c r="B14" s="144"/>
      <c r="C14" s="144"/>
      <c r="D14" s="144"/>
      <c r="E14" s="144"/>
      <c r="F14" s="144"/>
      <c r="G14" s="144"/>
      <c r="H14" s="144"/>
      <c r="I14" s="144"/>
      <c r="J14" s="144"/>
    </row>
    <row r="15" spans="1:18" x14ac:dyDescent="0.25">
      <c r="A15" s="144"/>
      <c r="B15" s="144"/>
      <c r="C15" s="144"/>
      <c r="D15" s="144"/>
      <c r="E15" s="144"/>
      <c r="F15" s="144"/>
      <c r="G15" s="144"/>
      <c r="H15" s="144"/>
      <c r="I15" s="144"/>
      <c r="J15" s="144"/>
    </row>
    <row r="16" spans="1:18" x14ac:dyDescent="0.25">
      <c r="A16" s="144"/>
      <c r="B16" s="144"/>
      <c r="C16" s="144"/>
      <c r="D16" s="144"/>
      <c r="E16" s="144"/>
      <c r="F16" s="144"/>
      <c r="G16" s="144"/>
      <c r="H16" s="144"/>
      <c r="I16" s="144"/>
      <c r="J16" s="144"/>
    </row>
    <row r="17" spans="1:12" x14ac:dyDescent="0.25">
      <c r="A17" s="144"/>
      <c r="B17" s="144"/>
      <c r="C17" s="144"/>
      <c r="D17" s="144"/>
      <c r="E17" s="144"/>
      <c r="F17" s="144"/>
      <c r="G17" s="144"/>
      <c r="H17" s="144"/>
      <c r="I17" s="144"/>
      <c r="J17" s="144"/>
    </row>
    <row r="18" spans="1:12" x14ac:dyDescent="0.25">
      <c r="A18" s="144"/>
      <c r="B18" s="144"/>
      <c r="C18" s="144"/>
      <c r="D18" s="144"/>
      <c r="E18" s="144"/>
      <c r="F18" s="144"/>
      <c r="G18" s="144"/>
      <c r="H18" s="144"/>
      <c r="I18" s="144"/>
      <c r="J18" s="144"/>
    </row>
    <row r="19" spans="1:12" x14ac:dyDescent="0.25">
      <c r="A19" s="144"/>
      <c r="B19" s="144"/>
      <c r="C19" s="144"/>
      <c r="D19" s="144"/>
      <c r="E19" s="144"/>
      <c r="F19" s="144"/>
      <c r="G19" s="185"/>
      <c r="H19" s="185"/>
      <c r="I19" s="144"/>
      <c r="J19" s="144"/>
    </row>
    <row r="20" spans="1:12" x14ac:dyDescent="0.25">
      <c r="A20" s="144"/>
      <c r="B20" s="144"/>
      <c r="C20" s="144"/>
      <c r="D20" s="144"/>
      <c r="E20" s="144"/>
      <c r="F20" s="144"/>
      <c r="G20" s="144"/>
      <c r="H20" s="144"/>
      <c r="I20" s="144"/>
      <c r="J20" s="144"/>
    </row>
    <row r="21" spans="1:12" x14ac:dyDescent="0.25">
      <c r="A21" s="144"/>
      <c r="B21" s="144"/>
      <c r="C21" s="144"/>
      <c r="D21" s="144"/>
      <c r="E21" s="144"/>
      <c r="F21" s="144"/>
      <c r="G21" s="144"/>
      <c r="H21" s="144"/>
      <c r="I21" s="144"/>
      <c r="J21" s="144"/>
    </row>
    <row r="24" spans="1:12" x14ac:dyDescent="0.25">
      <c r="A24"/>
      <c r="B24"/>
      <c r="C24" s="580" t="s">
        <v>510</v>
      </c>
      <c r="D24" s="580"/>
      <c r="E24" s="580"/>
      <c r="F24" s="580"/>
      <c r="G24" s="580"/>
      <c r="H24" s="32"/>
      <c r="I24" s="580" t="s">
        <v>76</v>
      </c>
      <c r="J24" s="580"/>
      <c r="K24" s="580"/>
      <c r="L24" s="580"/>
    </row>
    <row r="25" spans="1:12" x14ac:dyDescent="0.25">
      <c r="A25"/>
      <c r="B25" s="9"/>
      <c r="C25" s="82">
        <v>2016</v>
      </c>
      <c r="D25" s="82">
        <v>2017</v>
      </c>
      <c r="E25" s="82">
        <v>2018</v>
      </c>
      <c r="F25" s="82">
        <v>2019</v>
      </c>
      <c r="G25" s="82">
        <v>2020</v>
      </c>
      <c r="H25" s="364"/>
      <c r="I25" s="82">
        <v>2017</v>
      </c>
      <c r="J25" s="82">
        <v>2018</v>
      </c>
      <c r="K25" s="82">
        <v>2019</v>
      </c>
      <c r="L25" s="82">
        <v>2020</v>
      </c>
    </row>
    <row r="26" spans="1:12" x14ac:dyDescent="0.25">
      <c r="A26"/>
      <c r="B26" s="142" t="s">
        <v>269</v>
      </c>
      <c r="C26" s="83">
        <v>678.55448632000002</v>
      </c>
      <c r="D26" s="83">
        <v>664.99305284000002</v>
      </c>
      <c r="E26" s="83">
        <v>636.49759901000004</v>
      </c>
      <c r="F26" s="83">
        <v>545.82492819000004</v>
      </c>
      <c r="G26" s="83">
        <v>495.98975000000002</v>
      </c>
      <c r="H26" s="142"/>
      <c r="I26" s="20">
        <f t="shared" ref="I26:L28" si="0">D26-C26</f>
        <v>-13.561433480000005</v>
      </c>
      <c r="J26" s="20">
        <f t="shared" si="0"/>
        <v>-28.495453829999974</v>
      </c>
      <c r="K26" s="20">
        <f t="shared" si="0"/>
        <v>-90.672670820000008</v>
      </c>
      <c r="L26" s="20">
        <f t="shared" si="0"/>
        <v>-49.835178190000022</v>
      </c>
    </row>
    <row r="27" spans="1:12" x14ac:dyDescent="0.25">
      <c r="A27"/>
      <c r="B27" s="233" t="s">
        <v>511</v>
      </c>
      <c r="C27" s="83">
        <v>36.031496085999997</v>
      </c>
      <c r="D27" s="83">
        <v>34.324967979999997</v>
      </c>
      <c r="E27" s="83">
        <v>32.480726027000003</v>
      </c>
      <c r="F27" s="83">
        <v>29.309272902</v>
      </c>
      <c r="G27" s="83">
        <v>26.708490000000001</v>
      </c>
      <c r="H27" s="142"/>
      <c r="I27" s="20">
        <f t="shared" si="0"/>
        <v>-1.7065281060000004</v>
      </c>
      <c r="J27" s="20">
        <f t="shared" si="0"/>
        <v>-1.8442419529999938</v>
      </c>
      <c r="K27" s="20">
        <f t="shared" si="0"/>
        <v>-3.1714531250000029</v>
      </c>
      <c r="L27" s="20">
        <f t="shared" si="0"/>
        <v>-2.6007829019999988</v>
      </c>
    </row>
    <row r="28" spans="1:12" x14ac:dyDescent="0.25">
      <c r="A28"/>
      <c r="B28" s="142" t="s">
        <v>277</v>
      </c>
      <c r="C28" s="83">
        <v>16.484707996000001</v>
      </c>
      <c r="D28" s="83">
        <v>17.537663001999999</v>
      </c>
      <c r="E28" s="83">
        <v>18.312017997000002</v>
      </c>
      <c r="F28" s="83">
        <v>20.813444912000001</v>
      </c>
      <c r="G28" s="83">
        <v>20.807282000000001</v>
      </c>
      <c r="H28" s="142"/>
      <c r="I28" s="20">
        <f t="shared" si="0"/>
        <v>1.0529550059999977</v>
      </c>
      <c r="J28" s="20">
        <f t="shared" si="0"/>
        <v>0.77435499500000304</v>
      </c>
      <c r="K28" s="20">
        <f t="shared" si="0"/>
        <v>2.5014269149999997</v>
      </c>
      <c r="L28" s="20">
        <f t="shared" si="0"/>
        <v>-6.162912000000631E-3</v>
      </c>
    </row>
    <row r="29" spans="1:12" x14ac:dyDescent="0.25">
      <c r="A29"/>
      <c r="B29" s="365" t="s">
        <v>232</v>
      </c>
      <c r="C29" s="84">
        <v>731.07069039999999</v>
      </c>
      <c r="D29" s="84">
        <v>716.85568381999997</v>
      </c>
      <c r="E29" s="84">
        <v>687.29034303000003</v>
      </c>
      <c r="F29" s="84">
        <v>595.94764929999997</v>
      </c>
      <c r="G29" s="84">
        <v>543.50553000000002</v>
      </c>
      <c r="H29" s="15"/>
      <c r="I29" s="71">
        <f>+SUM(I26:I28)</f>
        <v>-14.215006580000008</v>
      </c>
      <c r="J29" s="71">
        <f>+SUM(J26:J28)</f>
        <v>-29.565340787999965</v>
      </c>
      <c r="K29" s="71">
        <f>+SUM(K26:K28)</f>
        <v>-91.342697030000011</v>
      </c>
      <c r="L29" s="71">
        <f>+SUM(L26:L28)</f>
        <v>-52.442124004000021</v>
      </c>
    </row>
    <row r="30" spans="1:12" x14ac:dyDescent="0.25">
      <c r="B30" s="367" t="s">
        <v>552</v>
      </c>
      <c r="C30"/>
      <c r="D30" s="10"/>
      <c r="E30"/>
      <c r="F30"/>
      <c r="G30"/>
      <c r="H30"/>
      <c r="I30" s="10"/>
      <c r="J30" s="27"/>
      <c r="K30" s="27"/>
      <c r="L30" s="27"/>
    </row>
    <row r="31" spans="1:12" x14ac:dyDescent="0.25">
      <c r="C31" s="146"/>
      <c r="D31" s="146"/>
      <c r="E31" s="146"/>
      <c r="F31" s="146"/>
      <c r="G31" s="146"/>
    </row>
    <row r="33" spans="1:8" x14ac:dyDescent="0.25">
      <c r="E33" s="189"/>
    </row>
    <row r="34" spans="1:8" x14ac:dyDescent="0.25">
      <c r="C34" s="153" t="s">
        <v>282</v>
      </c>
      <c r="D34" s="132" t="s">
        <v>239</v>
      </c>
      <c r="E34" s="145" t="s">
        <v>238</v>
      </c>
      <c r="F34" s="413" t="s">
        <v>480</v>
      </c>
    </row>
    <row r="35" spans="1:8" x14ac:dyDescent="0.25">
      <c r="A35" s="131">
        <f t="shared" ref="A35:A46" si="1">YEAR(B35)</f>
        <v>2016</v>
      </c>
      <c r="B35" s="134">
        <v>42370</v>
      </c>
      <c r="C35" s="135">
        <v>66.662224447</v>
      </c>
      <c r="D35" s="141" t="e">
        <v>#N/A</v>
      </c>
      <c r="E35" s="140"/>
      <c r="F35" s="140">
        <v>66.662224447</v>
      </c>
      <c r="G35" s="138"/>
      <c r="H35" s="140"/>
    </row>
    <row r="36" spans="1:8" x14ac:dyDescent="0.25">
      <c r="A36" s="131">
        <f t="shared" si="1"/>
        <v>2016</v>
      </c>
      <c r="B36" s="134">
        <v>42401</v>
      </c>
      <c r="C36" s="135">
        <v>55.210717475999999</v>
      </c>
      <c r="D36" s="141" t="e">
        <v>#N/A</v>
      </c>
      <c r="E36" s="140"/>
      <c r="F36" s="140">
        <v>55.210717475999999</v>
      </c>
      <c r="G36" s="138"/>
    </row>
    <row r="37" spans="1:8" x14ac:dyDescent="0.25">
      <c r="A37" s="131">
        <f t="shared" si="1"/>
        <v>2016</v>
      </c>
      <c r="B37" s="134">
        <v>42430</v>
      </c>
      <c r="C37" s="135">
        <v>44.574606430000003</v>
      </c>
      <c r="D37" s="141" t="e">
        <v>#N/A</v>
      </c>
      <c r="E37" s="190">
        <f>AVERAGEIF($A$35:$A$46,A37,$F$35:$F$46)</f>
        <v>60.922557533500019</v>
      </c>
      <c r="F37" s="140">
        <v>44.574606430000003</v>
      </c>
      <c r="G37" s="138"/>
    </row>
    <row r="38" spans="1:8" x14ac:dyDescent="0.25">
      <c r="A38" s="131">
        <f t="shared" si="1"/>
        <v>2016</v>
      </c>
      <c r="B38" s="134">
        <v>42461</v>
      </c>
      <c r="C38" s="135">
        <v>43.383704280000003</v>
      </c>
      <c r="D38" s="141" t="e">
        <v>#N/A</v>
      </c>
      <c r="E38" s="190">
        <f t="shared" ref="E38:E44" si="2">AVERAGEIF($A$35:$A$46,A38,$F$35:$F$46)</f>
        <v>60.922557533500019</v>
      </c>
      <c r="F38" s="140">
        <v>43.383704280000003</v>
      </c>
      <c r="G38" s="138"/>
    </row>
    <row r="39" spans="1:8" x14ac:dyDescent="0.25">
      <c r="A39" s="131">
        <f t="shared" si="1"/>
        <v>2016</v>
      </c>
      <c r="B39" s="134">
        <v>42491</v>
      </c>
      <c r="C39" s="135">
        <v>49.342932779000002</v>
      </c>
      <c r="D39" s="141" t="e">
        <v>#N/A</v>
      </c>
      <c r="E39" s="190">
        <f t="shared" si="2"/>
        <v>60.922557533500019</v>
      </c>
      <c r="F39" s="140">
        <v>49.342932779000002</v>
      </c>
      <c r="G39" s="138"/>
    </row>
    <row r="40" spans="1:8" x14ac:dyDescent="0.25">
      <c r="A40" s="131">
        <f t="shared" si="1"/>
        <v>2016</v>
      </c>
      <c r="B40" s="134">
        <v>42522</v>
      </c>
      <c r="C40" s="135">
        <v>67.551228989999998</v>
      </c>
      <c r="D40" s="141" t="e">
        <v>#N/A</v>
      </c>
      <c r="E40" s="190">
        <f t="shared" si="2"/>
        <v>60.922557533500019</v>
      </c>
      <c r="F40" s="140">
        <v>67.551228989999998</v>
      </c>
      <c r="G40" s="138"/>
    </row>
    <row r="41" spans="1:8" x14ac:dyDescent="0.25">
      <c r="A41" s="131">
        <f t="shared" si="1"/>
        <v>2016</v>
      </c>
      <c r="B41" s="134">
        <v>42552</v>
      </c>
      <c r="C41" s="135">
        <v>78.568539092999998</v>
      </c>
      <c r="D41" s="141" t="e">
        <v>#N/A</v>
      </c>
      <c r="E41" s="190">
        <f t="shared" si="2"/>
        <v>60.922557533500019</v>
      </c>
      <c r="F41" s="140">
        <v>78.568539092999998</v>
      </c>
      <c r="G41" s="138"/>
    </row>
    <row r="42" spans="1:8" x14ac:dyDescent="0.25">
      <c r="A42" s="131">
        <f t="shared" si="1"/>
        <v>2016</v>
      </c>
      <c r="B42" s="134">
        <v>42583</v>
      </c>
      <c r="C42" s="135">
        <v>78.174536501999995</v>
      </c>
      <c r="D42" s="141" t="e">
        <v>#N/A</v>
      </c>
      <c r="E42" s="190">
        <f t="shared" si="2"/>
        <v>60.922557533500019</v>
      </c>
      <c r="F42" s="140">
        <v>78.174536501999995</v>
      </c>
      <c r="G42" s="138"/>
    </row>
    <row r="43" spans="1:8" x14ac:dyDescent="0.25">
      <c r="A43" s="131">
        <f t="shared" si="1"/>
        <v>2016</v>
      </c>
      <c r="B43" s="134">
        <v>42614</v>
      </c>
      <c r="C43" s="135">
        <v>66.614897790000001</v>
      </c>
      <c r="D43" s="141" t="e">
        <v>#N/A</v>
      </c>
      <c r="E43" s="190">
        <f t="shared" si="2"/>
        <v>60.922557533500019</v>
      </c>
      <c r="F43" s="140">
        <v>66.614897790000001</v>
      </c>
      <c r="G43" s="138"/>
    </row>
    <row r="44" spans="1:8" x14ac:dyDescent="0.25">
      <c r="A44" s="131">
        <f t="shared" si="1"/>
        <v>2016</v>
      </c>
      <c r="B44" s="134">
        <v>42644</v>
      </c>
      <c r="C44" s="135">
        <v>58.952702821000003</v>
      </c>
      <c r="D44" s="141" t="e">
        <v>#N/A</v>
      </c>
      <c r="E44" s="190">
        <f t="shared" si="2"/>
        <v>60.922557533500019</v>
      </c>
      <c r="F44" s="140">
        <v>58.952702821000003</v>
      </c>
      <c r="G44" s="138"/>
    </row>
    <row r="45" spans="1:8" x14ac:dyDescent="0.25">
      <c r="A45" s="131">
        <f t="shared" si="1"/>
        <v>2016</v>
      </c>
      <c r="B45" s="134">
        <v>42675</v>
      </c>
      <c r="C45" s="135">
        <v>52.533241680000003</v>
      </c>
      <c r="D45" s="141" t="e">
        <v>#N/A</v>
      </c>
      <c r="E45" s="140"/>
      <c r="F45" s="140">
        <v>52.533241680000003</v>
      </c>
      <c r="G45" s="138"/>
    </row>
    <row r="46" spans="1:8" x14ac:dyDescent="0.25">
      <c r="A46" s="131">
        <f t="shared" si="1"/>
        <v>2016</v>
      </c>
      <c r="B46" s="134">
        <v>42705</v>
      </c>
      <c r="C46" s="135">
        <v>69.501358113999999</v>
      </c>
      <c r="D46" s="141" t="e">
        <v>#N/A</v>
      </c>
      <c r="E46" s="140"/>
      <c r="F46" s="140">
        <v>69.501358113999999</v>
      </c>
      <c r="G46" s="138"/>
    </row>
    <row r="47" spans="1:8" x14ac:dyDescent="0.25">
      <c r="A47" s="131">
        <f t="shared" ref="A47:A94" si="3">YEAR(B47)</f>
        <v>2017</v>
      </c>
      <c r="B47" s="134">
        <v>42736</v>
      </c>
      <c r="C47" s="135">
        <v>68.005594380999995</v>
      </c>
      <c r="D47" s="141" t="e">
        <v>#N/A</v>
      </c>
      <c r="E47" s="140"/>
      <c r="F47" s="140">
        <v>68.005594380999995</v>
      </c>
      <c r="G47" s="138"/>
      <c r="H47" s="140"/>
    </row>
    <row r="48" spans="1:8" x14ac:dyDescent="0.25">
      <c r="A48" s="131">
        <f t="shared" si="3"/>
        <v>2017</v>
      </c>
      <c r="B48" s="134">
        <v>42767</v>
      </c>
      <c r="C48" s="135">
        <v>52.380923840000001</v>
      </c>
      <c r="D48" s="141" t="e">
        <v>#N/A</v>
      </c>
      <c r="E48" s="140"/>
      <c r="F48" s="140">
        <v>52.380923840000001</v>
      </c>
      <c r="G48" s="138"/>
    </row>
    <row r="49" spans="1:7" x14ac:dyDescent="0.25">
      <c r="A49" s="131">
        <f t="shared" si="3"/>
        <v>2017</v>
      </c>
      <c r="B49" s="134">
        <v>42795</v>
      </c>
      <c r="C49" s="135">
        <v>53.325237356999999</v>
      </c>
      <c r="D49" s="141" t="e">
        <v>#N/A</v>
      </c>
      <c r="E49" s="140">
        <f t="shared" ref="E49:E56" si="4">AVERAGEIF($A$47:$A$108,A49,$F$47:$F$108)</f>
        <v>59.737973651416674</v>
      </c>
      <c r="F49" s="140">
        <v>53.325237356999999</v>
      </c>
      <c r="G49" s="138"/>
    </row>
    <row r="50" spans="1:7" x14ac:dyDescent="0.25">
      <c r="A50" s="131">
        <f t="shared" si="3"/>
        <v>2017</v>
      </c>
      <c r="B50" s="134">
        <v>42826</v>
      </c>
      <c r="C50" s="135">
        <v>48.565446540000003</v>
      </c>
      <c r="D50" s="141" t="e">
        <v>#N/A</v>
      </c>
      <c r="E50" s="140">
        <f t="shared" si="4"/>
        <v>59.737973651416674</v>
      </c>
      <c r="F50" s="140">
        <v>48.565446540000003</v>
      </c>
      <c r="G50" s="138"/>
    </row>
    <row r="51" spans="1:7" x14ac:dyDescent="0.25">
      <c r="A51" s="131">
        <f t="shared" si="3"/>
        <v>2017</v>
      </c>
      <c r="B51" s="134">
        <v>42856</v>
      </c>
      <c r="C51" s="135">
        <v>55.201684469</v>
      </c>
      <c r="D51" s="141" t="e">
        <v>#N/A</v>
      </c>
      <c r="E51" s="140">
        <f t="shared" si="4"/>
        <v>59.737973651416674</v>
      </c>
      <c r="F51" s="140">
        <v>55.201684469</v>
      </c>
      <c r="G51" s="138"/>
    </row>
    <row r="52" spans="1:7" x14ac:dyDescent="0.25">
      <c r="A52" s="131">
        <f t="shared" si="3"/>
        <v>2017</v>
      </c>
      <c r="B52" s="134">
        <v>42887</v>
      </c>
      <c r="C52" s="135">
        <v>63.09854739</v>
      </c>
      <c r="D52" s="141" t="e">
        <v>#N/A</v>
      </c>
      <c r="E52" s="140">
        <f t="shared" si="4"/>
        <v>59.737973651416674</v>
      </c>
      <c r="F52" s="140">
        <v>63.09854739</v>
      </c>
      <c r="G52" s="138"/>
    </row>
    <row r="53" spans="1:7" x14ac:dyDescent="0.25">
      <c r="A53" s="131">
        <f t="shared" si="3"/>
        <v>2017</v>
      </c>
      <c r="B53" s="134">
        <v>42917</v>
      </c>
      <c r="C53" s="135">
        <v>74.213783961000004</v>
      </c>
      <c r="D53" s="141" t="e">
        <v>#N/A</v>
      </c>
      <c r="E53" s="140">
        <f t="shared" si="4"/>
        <v>59.737973651416674</v>
      </c>
      <c r="F53" s="140">
        <v>74.213783961000004</v>
      </c>
      <c r="G53" s="138"/>
    </row>
    <row r="54" spans="1:7" x14ac:dyDescent="0.25">
      <c r="A54" s="131">
        <f t="shared" si="3"/>
        <v>2017</v>
      </c>
      <c r="B54" s="134">
        <v>42948</v>
      </c>
      <c r="C54" s="135">
        <v>70.229130451000003</v>
      </c>
      <c r="D54" s="141" t="e">
        <v>#N/A</v>
      </c>
      <c r="E54" s="140">
        <f t="shared" si="4"/>
        <v>59.737973651416674</v>
      </c>
      <c r="F54" s="140">
        <v>70.229130451000003</v>
      </c>
      <c r="G54" s="138"/>
    </row>
    <row r="55" spans="1:7" x14ac:dyDescent="0.25">
      <c r="A55" s="131">
        <f t="shared" si="3"/>
        <v>2017</v>
      </c>
      <c r="B55" s="134">
        <v>42979</v>
      </c>
      <c r="C55" s="135">
        <v>59.039437139999997</v>
      </c>
      <c r="D55" s="141" t="e">
        <v>#N/A</v>
      </c>
      <c r="E55" s="140">
        <f t="shared" si="4"/>
        <v>59.737973651416674</v>
      </c>
      <c r="F55" s="140">
        <v>59.039437139999997</v>
      </c>
      <c r="G55" s="138"/>
    </row>
    <row r="56" spans="1:7" x14ac:dyDescent="0.25">
      <c r="A56" s="131">
        <f t="shared" si="3"/>
        <v>2017</v>
      </c>
      <c r="B56" s="134">
        <v>43009</v>
      </c>
      <c r="C56" s="135">
        <v>54.435841869000001</v>
      </c>
      <c r="D56" s="141" t="e">
        <v>#N/A</v>
      </c>
      <c r="E56" s="140">
        <f t="shared" si="4"/>
        <v>59.737973651416674</v>
      </c>
      <c r="F56" s="140">
        <v>54.435841869000001</v>
      </c>
      <c r="G56" s="138"/>
    </row>
    <row r="57" spans="1:7" x14ac:dyDescent="0.25">
      <c r="A57" s="131">
        <f t="shared" si="3"/>
        <v>2017</v>
      </c>
      <c r="B57" s="134">
        <v>43040</v>
      </c>
      <c r="C57" s="135">
        <v>55.357275270000002</v>
      </c>
      <c r="D57" s="141" t="e">
        <v>#N/A</v>
      </c>
      <c r="E57" s="140"/>
      <c r="F57" s="140">
        <v>55.357275270000002</v>
      </c>
      <c r="G57" s="138"/>
    </row>
    <row r="58" spans="1:7" x14ac:dyDescent="0.25">
      <c r="A58" s="131">
        <f t="shared" si="3"/>
        <v>2017</v>
      </c>
      <c r="B58" s="134">
        <v>43070</v>
      </c>
      <c r="C58" s="135">
        <v>63.002781149</v>
      </c>
      <c r="D58" s="141" t="e">
        <v>#N/A</v>
      </c>
      <c r="E58" s="140"/>
      <c r="F58" s="140">
        <v>63.002781149</v>
      </c>
      <c r="G58" s="138"/>
    </row>
    <row r="59" spans="1:7" x14ac:dyDescent="0.25">
      <c r="A59" s="131">
        <f t="shared" si="3"/>
        <v>2018</v>
      </c>
      <c r="B59" s="134">
        <v>43101</v>
      </c>
      <c r="C59" s="135">
        <v>68.900460065999994</v>
      </c>
      <c r="D59" s="141" t="e">
        <v>#N/A</v>
      </c>
      <c r="E59" s="140"/>
      <c r="F59" s="140">
        <v>68.900460065999994</v>
      </c>
      <c r="G59" s="138"/>
    </row>
    <row r="60" spans="1:7" x14ac:dyDescent="0.25">
      <c r="A60" s="131">
        <f t="shared" si="3"/>
        <v>2018</v>
      </c>
      <c r="B60" s="134">
        <v>43132</v>
      </c>
      <c r="C60" s="135">
        <v>49.884349116000003</v>
      </c>
      <c r="D60" s="141" t="e">
        <v>#N/A</v>
      </c>
      <c r="E60" s="140"/>
      <c r="F60" s="140">
        <v>49.884349116000003</v>
      </c>
      <c r="G60" s="138"/>
    </row>
    <row r="61" spans="1:7" x14ac:dyDescent="0.25">
      <c r="A61" s="131">
        <f t="shared" si="3"/>
        <v>2018</v>
      </c>
      <c r="B61" s="134">
        <v>43160</v>
      </c>
      <c r="C61" s="135">
        <v>48.745744686999998</v>
      </c>
      <c r="D61" s="141" t="e">
        <v>#N/A</v>
      </c>
      <c r="E61" s="140">
        <f t="shared" ref="E61:E68" si="5">AVERAGEIF($A$47:$A$108,A61,$F$47:$F$108)</f>
        <v>57.2741952525</v>
      </c>
      <c r="F61" s="140">
        <v>48.745744686999998</v>
      </c>
      <c r="G61" s="138"/>
    </row>
    <row r="62" spans="1:7" x14ac:dyDescent="0.25">
      <c r="A62" s="131">
        <f t="shared" si="3"/>
        <v>2018</v>
      </c>
      <c r="B62" s="134">
        <v>43191</v>
      </c>
      <c r="C62" s="135">
        <v>44.777178720000002</v>
      </c>
      <c r="D62" s="141" t="e">
        <v>#N/A</v>
      </c>
      <c r="E62" s="140">
        <f t="shared" si="5"/>
        <v>57.2741952525</v>
      </c>
      <c r="F62" s="140">
        <v>44.777178720000002</v>
      </c>
      <c r="G62" s="138"/>
    </row>
    <row r="63" spans="1:7" x14ac:dyDescent="0.25">
      <c r="A63" s="131">
        <f t="shared" si="3"/>
        <v>2018</v>
      </c>
      <c r="B63" s="134">
        <v>43221</v>
      </c>
      <c r="C63" s="135">
        <v>51.694641294</v>
      </c>
      <c r="D63" s="141" t="e">
        <v>#N/A</v>
      </c>
      <c r="E63" s="140">
        <f t="shared" si="5"/>
        <v>57.2741952525</v>
      </c>
      <c r="F63" s="140">
        <v>51.694641294</v>
      </c>
      <c r="G63" s="138"/>
    </row>
    <row r="64" spans="1:7" x14ac:dyDescent="0.25">
      <c r="A64" s="131">
        <f t="shared" si="3"/>
        <v>2018</v>
      </c>
      <c r="B64" s="134">
        <v>43252</v>
      </c>
      <c r="C64" s="135">
        <v>60.172872900000002</v>
      </c>
      <c r="D64" s="141" t="e">
        <v>#N/A</v>
      </c>
      <c r="E64" s="140">
        <f t="shared" si="5"/>
        <v>57.2741952525</v>
      </c>
      <c r="F64" s="140">
        <v>60.172872900000002</v>
      </c>
      <c r="G64" s="138"/>
    </row>
    <row r="65" spans="1:7" x14ac:dyDescent="0.25">
      <c r="A65" s="131">
        <f t="shared" si="3"/>
        <v>2018</v>
      </c>
      <c r="B65" s="134">
        <v>43282</v>
      </c>
      <c r="C65" s="135">
        <v>68.018199042999996</v>
      </c>
      <c r="D65" s="141" t="e">
        <v>#N/A</v>
      </c>
      <c r="E65" s="140">
        <f t="shared" si="5"/>
        <v>57.2741952525</v>
      </c>
      <c r="F65" s="140">
        <v>68.018199042999996</v>
      </c>
      <c r="G65" s="138"/>
    </row>
    <row r="66" spans="1:7" x14ac:dyDescent="0.25">
      <c r="A66" s="131">
        <f t="shared" si="3"/>
        <v>2018</v>
      </c>
      <c r="B66" s="134">
        <v>43313</v>
      </c>
      <c r="C66" s="135">
        <v>67.895375306999995</v>
      </c>
      <c r="D66" s="141" t="e">
        <v>#N/A</v>
      </c>
      <c r="E66" s="140">
        <f t="shared" si="5"/>
        <v>57.2741952525</v>
      </c>
      <c r="F66" s="140">
        <v>67.895375306999995</v>
      </c>
      <c r="G66" s="138"/>
    </row>
    <row r="67" spans="1:7" x14ac:dyDescent="0.25">
      <c r="A67" s="131">
        <f t="shared" si="3"/>
        <v>2018</v>
      </c>
      <c r="B67" s="134">
        <v>43344</v>
      </c>
      <c r="C67" s="135">
        <v>58.144706280000001</v>
      </c>
      <c r="D67" s="141" t="e">
        <v>#N/A</v>
      </c>
      <c r="E67" s="140">
        <f t="shared" si="5"/>
        <v>57.2741952525</v>
      </c>
      <c r="F67" s="140">
        <v>58.144706280000001</v>
      </c>
      <c r="G67" s="138"/>
    </row>
    <row r="68" spans="1:7" x14ac:dyDescent="0.25">
      <c r="A68" s="131">
        <f t="shared" si="3"/>
        <v>2018</v>
      </c>
      <c r="B68" s="134">
        <v>43374</v>
      </c>
      <c r="C68" s="135">
        <v>52.857872026000003</v>
      </c>
      <c r="D68" s="141" t="e">
        <v>#N/A</v>
      </c>
      <c r="E68" s="140">
        <f t="shared" si="5"/>
        <v>57.2741952525</v>
      </c>
      <c r="F68" s="140">
        <v>52.857872026000003</v>
      </c>
      <c r="G68" s="138"/>
    </row>
    <row r="69" spans="1:7" x14ac:dyDescent="0.25">
      <c r="A69" s="131">
        <f t="shared" si="3"/>
        <v>2018</v>
      </c>
      <c r="B69" s="134">
        <v>43405</v>
      </c>
      <c r="C69" s="135">
        <v>56.154473160000002</v>
      </c>
      <c r="D69" s="141" t="e">
        <v>#N/A</v>
      </c>
      <c r="E69" s="140"/>
      <c r="F69" s="140">
        <v>56.154473160000002</v>
      </c>
      <c r="G69" s="138"/>
    </row>
    <row r="70" spans="1:7" x14ac:dyDescent="0.25">
      <c r="A70" s="131">
        <f t="shared" si="3"/>
        <v>2018</v>
      </c>
      <c r="B70" s="134">
        <v>43435</v>
      </c>
      <c r="C70" s="135">
        <v>60.044470431000001</v>
      </c>
      <c r="D70" s="141" t="e">
        <v>#N/A</v>
      </c>
      <c r="E70" s="140"/>
      <c r="F70" s="140">
        <v>60.044470431000001</v>
      </c>
      <c r="G70" s="138"/>
    </row>
    <row r="71" spans="1:7" x14ac:dyDescent="0.25">
      <c r="A71" s="131">
        <f t="shared" si="3"/>
        <v>2019</v>
      </c>
      <c r="B71" s="134">
        <v>43466</v>
      </c>
      <c r="C71" s="135">
        <v>60.121111079999999</v>
      </c>
      <c r="D71" s="141" t="e">
        <v>#N/A</v>
      </c>
      <c r="E71" s="140"/>
      <c r="F71" s="140">
        <v>60.121111079999999</v>
      </c>
      <c r="G71" s="138"/>
    </row>
    <row r="72" spans="1:7" x14ac:dyDescent="0.25">
      <c r="A72" s="131">
        <f t="shared" si="3"/>
        <v>2019</v>
      </c>
      <c r="B72" s="134">
        <v>43497</v>
      </c>
      <c r="C72" s="135">
        <v>49.130178776000001</v>
      </c>
      <c r="D72" s="141" t="e">
        <v>#N/A</v>
      </c>
      <c r="E72" s="140"/>
      <c r="F72" s="140">
        <v>49.130178776000001</v>
      </c>
      <c r="G72" s="138"/>
    </row>
    <row r="73" spans="1:7" x14ac:dyDescent="0.25">
      <c r="A73" s="131">
        <f t="shared" si="3"/>
        <v>2019</v>
      </c>
      <c r="B73" s="134">
        <v>43525</v>
      </c>
      <c r="C73" s="135">
        <v>48.327588941999998</v>
      </c>
      <c r="D73" s="141" t="e">
        <v>#N/A</v>
      </c>
      <c r="E73" s="140">
        <f t="shared" ref="E73:E80" si="6">AVERAGEIF($A$47:$A$108,A73,$F$47:$F$108)</f>
        <v>49.66230410841667</v>
      </c>
      <c r="F73" s="140">
        <v>48.327588941999998</v>
      </c>
      <c r="G73" s="138"/>
    </row>
    <row r="74" spans="1:7" x14ac:dyDescent="0.25">
      <c r="A74" s="131">
        <f t="shared" si="3"/>
        <v>2019</v>
      </c>
      <c r="B74" s="134">
        <v>43556</v>
      </c>
      <c r="C74" s="135">
        <v>37.863203220000003</v>
      </c>
      <c r="D74" s="141" t="e">
        <v>#N/A</v>
      </c>
      <c r="E74" s="140">
        <f t="shared" si="6"/>
        <v>49.66230410841667</v>
      </c>
      <c r="F74" s="140">
        <v>37.863203220000003</v>
      </c>
      <c r="G74" s="138"/>
    </row>
    <row r="75" spans="1:7" x14ac:dyDescent="0.25">
      <c r="A75" s="131">
        <f t="shared" si="3"/>
        <v>2019</v>
      </c>
      <c r="B75" s="134">
        <v>43586</v>
      </c>
      <c r="C75" s="135">
        <v>44.108410976999998</v>
      </c>
      <c r="D75" s="141" t="e">
        <v>#N/A</v>
      </c>
      <c r="E75" s="140">
        <f t="shared" si="6"/>
        <v>49.66230410841667</v>
      </c>
      <c r="F75" s="140">
        <v>44.108410976999998</v>
      </c>
      <c r="G75" s="138"/>
    </row>
    <row r="76" spans="1:7" x14ac:dyDescent="0.25">
      <c r="A76" s="131">
        <f t="shared" si="3"/>
        <v>2019</v>
      </c>
      <c r="B76" s="134">
        <v>43617</v>
      </c>
      <c r="C76" s="135">
        <v>48.118458390000001</v>
      </c>
      <c r="D76" s="141" t="e">
        <v>#N/A</v>
      </c>
      <c r="E76" s="140">
        <f t="shared" si="6"/>
        <v>49.66230410841667</v>
      </c>
      <c r="F76" s="140">
        <v>48.118458390000001</v>
      </c>
      <c r="G76" s="138"/>
    </row>
    <row r="77" spans="1:7" x14ac:dyDescent="0.25">
      <c r="A77" s="131">
        <f t="shared" si="3"/>
        <v>2019</v>
      </c>
      <c r="B77" s="134">
        <v>43647</v>
      </c>
      <c r="C77" s="135">
        <v>60.151472665999997</v>
      </c>
      <c r="D77" s="141" t="e">
        <v>#N/A</v>
      </c>
      <c r="E77" s="140">
        <f t="shared" si="6"/>
        <v>49.66230410841667</v>
      </c>
      <c r="F77" s="140">
        <v>60.151472665999997</v>
      </c>
      <c r="G77" s="138"/>
    </row>
    <row r="78" spans="1:7" x14ac:dyDescent="0.25">
      <c r="A78" s="131">
        <f t="shared" si="3"/>
        <v>2019</v>
      </c>
      <c r="B78" s="134">
        <v>43678</v>
      </c>
      <c r="C78" s="135">
        <v>62.121732350000002</v>
      </c>
      <c r="D78" s="141" t="e">
        <v>#N/A</v>
      </c>
      <c r="E78" s="140">
        <f t="shared" si="6"/>
        <v>49.66230410841667</v>
      </c>
      <c r="F78" s="140">
        <v>62.121732350000002</v>
      </c>
      <c r="G78" s="138"/>
    </row>
    <row r="79" spans="1:7" x14ac:dyDescent="0.25">
      <c r="A79" s="131">
        <f t="shared" si="3"/>
        <v>2019</v>
      </c>
      <c r="B79" s="134">
        <v>43709</v>
      </c>
      <c r="C79" s="135">
        <v>53.334072900000002</v>
      </c>
      <c r="D79" s="141">
        <v>53.334072900000002</v>
      </c>
      <c r="E79" s="140">
        <f t="shared" si="6"/>
        <v>49.66230410841667</v>
      </c>
      <c r="F79" s="140">
        <v>53.334072900000002</v>
      </c>
      <c r="G79" s="138"/>
    </row>
    <row r="80" spans="1:7" x14ac:dyDescent="0.25">
      <c r="A80" s="131">
        <f t="shared" si="3"/>
        <v>2019</v>
      </c>
      <c r="B80" s="134">
        <v>43739</v>
      </c>
      <c r="C80" s="135" t="e">
        <v>#N/A</v>
      </c>
      <c r="D80" s="141">
        <v>43.542870000000001</v>
      </c>
      <c r="E80" s="140">
        <f t="shared" si="6"/>
        <v>49.66230410841667</v>
      </c>
      <c r="F80" s="140">
        <v>43.542870000000001</v>
      </c>
      <c r="G80" s="138"/>
    </row>
    <row r="81" spans="1:7" x14ac:dyDescent="0.25">
      <c r="A81" s="131">
        <f t="shared" si="3"/>
        <v>2019</v>
      </c>
      <c r="B81" s="134">
        <v>43770</v>
      </c>
      <c r="C81" s="135" t="e">
        <v>#N/A</v>
      </c>
      <c r="D81" s="141">
        <v>39.663980000000002</v>
      </c>
      <c r="E81" s="140"/>
      <c r="F81" s="140">
        <v>39.663980000000002</v>
      </c>
      <c r="G81" s="138"/>
    </row>
    <row r="82" spans="1:7" x14ac:dyDescent="0.25">
      <c r="A82" s="131">
        <f t="shared" si="3"/>
        <v>2019</v>
      </c>
      <c r="B82" s="134">
        <v>43800</v>
      </c>
      <c r="C82" s="135" t="e">
        <v>#N/A</v>
      </c>
      <c r="D82" s="141">
        <v>49.464570000000002</v>
      </c>
      <c r="E82" s="140"/>
      <c r="F82" s="140">
        <v>49.464570000000002</v>
      </c>
      <c r="G82" s="138"/>
    </row>
    <row r="83" spans="1:7" x14ac:dyDescent="0.25">
      <c r="A83" s="131">
        <f t="shared" si="3"/>
        <v>2020</v>
      </c>
      <c r="B83" s="134">
        <v>43831</v>
      </c>
      <c r="C83" s="135" t="e">
        <v>#N/A</v>
      </c>
      <c r="D83" s="141">
        <v>56.122920000000001</v>
      </c>
      <c r="E83" s="140"/>
      <c r="F83" s="140">
        <v>56.122920000000001</v>
      </c>
      <c r="G83" s="138"/>
    </row>
    <row r="84" spans="1:7" x14ac:dyDescent="0.25">
      <c r="A84" s="131">
        <f t="shared" si="3"/>
        <v>2020</v>
      </c>
      <c r="B84" s="134">
        <v>43862</v>
      </c>
      <c r="C84" s="135" t="e">
        <v>#N/A</v>
      </c>
      <c r="D84" s="141">
        <v>45.447920000000003</v>
      </c>
      <c r="E84" s="140"/>
      <c r="F84" s="140">
        <v>45.447920000000003</v>
      </c>
      <c r="G84" s="138"/>
    </row>
    <row r="85" spans="1:7" x14ac:dyDescent="0.25">
      <c r="A85" s="131">
        <f t="shared" si="3"/>
        <v>2020</v>
      </c>
      <c r="B85" s="134">
        <v>43891</v>
      </c>
      <c r="C85" s="135" t="e">
        <v>#N/A</v>
      </c>
      <c r="D85" s="141">
        <v>46.6813</v>
      </c>
      <c r="E85" s="140">
        <f t="shared" ref="E85:E92" si="7">AVERAGEIF($A$47:$A$108,A85,$F$47:$F$108)</f>
        <v>45.292127499999999</v>
      </c>
      <c r="F85" s="140">
        <v>46.6813</v>
      </c>
      <c r="G85" s="138"/>
    </row>
    <row r="86" spans="1:7" x14ac:dyDescent="0.25">
      <c r="A86" s="131">
        <f t="shared" si="3"/>
        <v>2020</v>
      </c>
      <c r="B86" s="134">
        <v>43922</v>
      </c>
      <c r="C86" s="135" t="e">
        <v>#N/A</v>
      </c>
      <c r="D86" s="141">
        <v>34.365369999999999</v>
      </c>
      <c r="E86" s="140">
        <f t="shared" si="7"/>
        <v>45.292127499999999</v>
      </c>
      <c r="F86" s="140">
        <v>34.365369999999999</v>
      </c>
      <c r="G86" s="138"/>
    </row>
    <row r="87" spans="1:7" x14ac:dyDescent="0.25">
      <c r="A87" s="131">
        <f t="shared" si="3"/>
        <v>2020</v>
      </c>
      <c r="B87" s="134">
        <v>43952</v>
      </c>
      <c r="C87" s="135" t="e">
        <v>#N/A</v>
      </c>
      <c r="D87" s="141">
        <v>41.735230000000001</v>
      </c>
      <c r="E87" s="140">
        <f t="shared" si="7"/>
        <v>45.292127499999999</v>
      </c>
      <c r="F87" s="140">
        <v>41.735230000000001</v>
      </c>
      <c r="G87" s="138"/>
    </row>
    <row r="88" spans="1:7" x14ac:dyDescent="0.25">
      <c r="A88" s="131">
        <f t="shared" si="3"/>
        <v>2020</v>
      </c>
      <c r="B88" s="134">
        <v>43983</v>
      </c>
      <c r="C88" s="135" t="e">
        <v>#N/A</v>
      </c>
      <c r="D88" s="141">
        <v>46.345910000000003</v>
      </c>
      <c r="E88" s="140">
        <f t="shared" si="7"/>
        <v>45.292127499999999</v>
      </c>
      <c r="F88" s="140">
        <v>46.345910000000003</v>
      </c>
      <c r="G88" s="138"/>
    </row>
    <row r="89" spans="1:7" x14ac:dyDescent="0.25">
      <c r="A89" s="131">
        <f t="shared" si="3"/>
        <v>2020</v>
      </c>
      <c r="B89" s="134">
        <v>44013</v>
      </c>
      <c r="C89" s="135" t="e">
        <v>#N/A</v>
      </c>
      <c r="D89" s="141">
        <v>57.791200000000003</v>
      </c>
      <c r="E89" s="140">
        <f t="shared" si="7"/>
        <v>45.292127499999999</v>
      </c>
      <c r="F89" s="140">
        <v>57.791200000000003</v>
      </c>
      <c r="G89" s="138"/>
    </row>
    <row r="90" spans="1:7" x14ac:dyDescent="0.25">
      <c r="A90" s="131">
        <f t="shared" si="3"/>
        <v>2020</v>
      </c>
      <c r="B90" s="134">
        <v>44044</v>
      </c>
      <c r="C90" s="135" t="e">
        <v>#N/A</v>
      </c>
      <c r="D90" s="141">
        <v>56.511589999999998</v>
      </c>
      <c r="E90" s="140">
        <f t="shared" si="7"/>
        <v>45.292127499999999</v>
      </c>
      <c r="F90" s="140">
        <v>56.511589999999998</v>
      </c>
      <c r="G90" s="138"/>
    </row>
    <row r="91" spans="1:7" x14ac:dyDescent="0.25">
      <c r="A91" s="131">
        <f t="shared" si="3"/>
        <v>2020</v>
      </c>
      <c r="B91" s="134">
        <v>44075</v>
      </c>
      <c r="C91" s="135" t="e">
        <v>#N/A</v>
      </c>
      <c r="D91" s="141">
        <v>40.570270000000001</v>
      </c>
      <c r="E91" s="140">
        <f t="shared" si="7"/>
        <v>45.292127499999999</v>
      </c>
      <c r="F91" s="140">
        <v>40.570270000000001</v>
      </c>
      <c r="G91" s="138"/>
    </row>
    <row r="92" spans="1:7" x14ac:dyDescent="0.25">
      <c r="A92" s="131">
        <f t="shared" si="3"/>
        <v>2020</v>
      </c>
      <c r="B92" s="134">
        <v>44105</v>
      </c>
      <c r="C92" s="135" t="e">
        <v>#N/A</v>
      </c>
      <c r="D92" s="141">
        <v>37.760939999999998</v>
      </c>
      <c r="E92" s="140">
        <f t="shared" si="7"/>
        <v>45.292127499999999</v>
      </c>
      <c r="F92" s="140">
        <v>37.760939999999998</v>
      </c>
      <c r="G92" s="138"/>
    </row>
    <row r="93" spans="1:7" x14ac:dyDescent="0.25">
      <c r="A93" s="131">
        <f t="shared" si="3"/>
        <v>2020</v>
      </c>
      <c r="B93" s="134">
        <v>44136</v>
      </c>
      <c r="C93" s="135" t="e">
        <v>#N/A</v>
      </c>
      <c r="D93" s="141">
        <v>35.280720000000002</v>
      </c>
      <c r="E93" s="140"/>
      <c r="F93" s="140">
        <v>35.280720000000002</v>
      </c>
      <c r="G93" s="138"/>
    </row>
    <row r="94" spans="1:7" x14ac:dyDescent="0.25">
      <c r="A94" s="131">
        <f t="shared" si="3"/>
        <v>2020</v>
      </c>
      <c r="B94" s="134">
        <v>44166</v>
      </c>
      <c r="C94" s="135" t="e">
        <v>#N/A</v>
      </c>
      <c r="D94" s="141">
        <v>44.892159999999997</v>
      </c>
      <c r="E94" s="140"/>
      <c r="F94" s="140">
        <v>44.892159999999997</v>
      </c>
      <c r="G94" s="138"/>
    </row>
    <row r="95" spans="1:7" x14ac:dyDescent="0.25">
      <c r="B95" s="134"/>
    </row>
    <row r="96" spans="1:7" x14ac:dyDescent="0.25">
      <c r="B96" s="134"/>
    </row>
    <row r="97" spans="1:7" x14ac:dyDescent="0.25">
      <c r="B97" s="134"/>
    </row>
    <row r="98" spans="1:7" x14ac:dyDescent="0.25">
      <c r="B98" s="134"/>
    </row>
    <row r="99" spans="1:7" x14ac:dyDescent="0.25">
      <c r="A99" s="5"/>
      <c r="B99" s="5" t="s">
        <v>0</v>
      </c>
    </row>
    <row r="100" spans="1:7" x14ac:dyDescent="0.25">
      <c r="A100">
        <v>2.5</v>
      </c>
      <c r="B100" s="6">
        <v>-80</v>
      </c>
    </row>
    <row r="101" spans="1:7" x14ac:dyDescent="0.25">
      <c r="A101">
        <v>2.5</v>
      </c>
      <c r="B101" s="6">
        <v>20</v>
      </c>
    </row>
    <row r="102" spans="1:7" x14ac:dyDescent="0.25">
      <c r="B102" s="134"/>
    </row>
    <row r="103" spans="1:7" x14ac:dyDescent="0.25">
      <c r="B103" s="134"/>
    </row>
    <row r="104" spans="1:7" x14ac:dyDescent="0.25">
      <c r="B104" s="134"/>
    </row>
    <row r="105" spans="1:7" x14ac:dyDescent="0.25">
      <c r="B105" s="134"/>
    </row>
    <row r="106" spans="1:7" x14ac:dyDescent="0.25">
      <c r="B106" s="134"/>
    </row>
    <row r="107" spans="1:7" x14ac:dyDescent="0.25">
      <c r="B107" s="134"/>
    </row>
    <row r="108" spans="1:7" x14ac:dyDescent="0.25">
      <c r="B108" s="134"/>
    </row>
    <row r="109" spans="1:7" x14ac:dyDescent="0.25">
      <c r="F109" s="140"/>
      <c r="G109" s="138"/>
    </row>
    <row r="110" spans="1:7" x14ac:dyDescent="0.25">
      <c r="F110" s="140"/>
      <c r="G110" s="138"/>
    </row>
    <row r="111" spans="1:7" x14ac:dyDescent="0.25">
      <c r="F111" s="140"/>
      <c r="G111" s="138"/>
    </row>
    <row r="112" spans="1:7" x14ac:dyDescent="0.25">
      <c r="F112" s="140"/>
      <c r="G112" s="138"/>
    </row>
    <row r="113" spans="6:7" x14ac:dyDescent="0.25">
      <c r="F113" s="140"/>
      <c r="G113" s="138"/>
    </row>
    <row r="114" spans="6:7" x14ac:dyDescent="0.25">
      <c r="F114" s="140"/>
      <c r="G114" s="138"/>
    </row>
    <row r="115" spans="6:7" x14ac:dyDescent="0.25">
      <c r="F115" s="140"/>
      <c r="G115" s="138"/>
    </row>
    <row r="116" spans="6:7" x14ac:dyDescent="0.25">
      <c r="F116" s="140"/>
      <c r="G116" s="138"/>
    </row>
    <row r="117" spans="6:7" x14ac:dyDescent="0.25">
      <c r="F117" s="140"/>
      <c r="G117" s="138"/>
    </row>
    <row r="118" spans="6:7" x14ac:dyDescent="0.25">
      <c r="F118" s="140"/>
    </row>
    <row r="119" spans="6:7" x14ac:dyDescent="0.25">
      <c r="F119" s="140"/>
    </row>
    <row r="120" spans="6:7" x14ac:dyDescent="0.25">
      <c r="F120" s="140"/>
    </row>
    <row r="121" spans="6:7" x14ac:dyDescent="0.25">
      <c r="F121" s="140"/>
    </row>
    <row r="122" spans="6:7" x14ac:dyDescent="0.25">
      <c r="F122" s="140"/>
    </row>
    <row r="123" spans="6:7" x14ac:dyDescent="0.25">
      <c r="F123" s="140"/>
    </row>
    <row r="124" spans="6:7" x14ac:dyDescent="0.25">
      <c r="F124" s="140"/>
    </row>
    <row r="125" spans="6:7" x14ac:dyDescent="0.25">
      <c r="F125" s="140"/>
    </row>
    <row r="126" spans="6:7" x14ac:dyDescent="0.25">
      <c r="F126" s="140"/>
    </row>
    <row r="127" spans="6:7" x14ac:dyDescent="0.25">
      <c r="F127" s="140"/>
    </row>
    <row r="128" spans="6:7" x14ac:dyDescent="0.25">
      <c r="F128" s="140"/>
    </row>
    <row r="129" spans="6:6" x14ac:dyDescent="0.25">
      <c r="F129" s="140"/>
    </row>
    <row r="130" spans="6:6" x14ac:dyDescent="0.25">
      <c r="F130" s="140"/>
    </row>
    <row r="131" spans="6:6" x14ac:dyDescent="0.25">
      <c r="F131" s="140"/>
    </row>
    <row r="132" spans="6:6" x14ac:dyDescent="0.25">
      <c r="F132" s="140"/>
    </row>
    <row r="133" spans="6:6" x14ac:dyDescent="0.25">
      <c r="F133" s="140"/>
    </row>
    <row r="134" spans="6:6" x14ac:dyDescent="0.25">
      <c r="F134" s="140"/>
    </row>
    <row r="135" spans="6:6" x14ac:dyDescent="0.25">
      <c r="F135" s="140"/>
    </row>
    <row r="136" spans="6:6" x14ac:dyDescent="0.25">
      <c r="F136" s="140"/>
    </row>
    <row r="137" spans="6:6" x14ac:dyDescent="0.25">
      <c r="F137" s="140"/>
    </row>
    <row r="138" spans="6:6" x14ac:dyDescent="0.25">
      <c r="F138" s="140"/>
    </row>
    <row r="139" spans="6:6" x14ac:dyDescent="0.25">
      <c r="F139" s="140"/>
    </row>
    <row r="140" spans="6:6" x14ac:dyDescent="0.25">
      <c r="F140" s="140"/>
    </row>
    <row r="141" spans="6:6" x14ac:dyDescent="0.25">
      <c r="F141" s="140"/>
    </row>
    <row r="142" spans="6:6" x14ac:dyDescent="0.25">
      <c r="F142" s="140"/>
    </row>
  </sheetData>
  <mergeCells count="2">
    <mergeCell ref="C24:G24"/>
    <mergeCell ref="I24:L24"/>
  </mergeCells>
  <conditionalFormatting sqref="C47">
    <cfRule type="expression" dxfId="21" priority="15" stopIfTrue="1">
      <formula>ISNA(C47)</formula>
    </cfRule>
  </conditionalFormatting>
  <conditionalFormatting sqref="C47">
    <cfRule type="expression" dxfId="20" priority="14" stopIfTrue="1">
      <formula>ISNA(C47)</formula>
    </cfRule>
  </conditionalFormatting>
  <conditionalFormatting sqref="D47">
    <cfRule type="expression" dxfId="19" priority="13" stopIfTrue="1">
      <formula>ISNA(D47)</formula>
    </cfRule>
  </conditionalFormatting>
  <conditionalFormatting sqref="C48:C94">
    <cfRule type="expression" dxfId="18" priority="12" stopIfTrue="1">
      <formula>ISNA(C48)</formula>
    </cfRule>
  </conditionalFormatting>
  <conditionalFormatting sqref="C48:C94">
    <cfRule type="expression" dxfId="17" priority="11" stopIfTrue="1">
      <formula>ISNA(C48)</formula>
    </cfRule>
  </conditionalFormatting>
  <conditionalFormatting sqref="D48:D94">
    <cfRule type="expression" dxfId="16" priority="10" stopIfTrue="1">
      <formula>ISNA(D48)</formula>
    </cfRule>
  </conditionalFormatting>
  <conditionalFormatting sqref="C35">
    <cfRule type="expression" dxfId="15" priority="9" stopIfTrue="1">
      <formula>ISNA(C35)</formula>
    </cfRule>
  </conditionalFormatting>
  <conditionalFormatting sqref="C35">
    <cfRule type="expression" dxfId="14" priority="8" stopIfTrue="1">
      <formula>ISNA(C35)</formula>
    </cfRule>
  </conditionalFormatting>
  <conditionalFormatting sqref="D35">
    <cfRule type="expression" dxfId="13" priority="7" stopIfTrue="1">
      <formula>ISNA(D35)</formula>
    </cfRule>
  </conditionalFormatting>
  <conditionalFormatting sqref="C36:C45">
    <cfRule type="expression" dxfId="12" priority="6" stopIfTrue="1">
      <formula>ISNA(C36)</formula>
    </cfRule>
  </conditionalFormatting>
  <conditionalFormatting sqref="C36:C45">
    <cfRule type="expression" dxfId="11" priority="5" stopIfTrue="1">
      <formula>ISNA(C36)</formula>
    </cfRule>
  </conditionalFormatting>
  <conditionalFormatting sqref="D36:D45">
    <cfRule type="expression" dxfId="10" priority="4" stopIfTrue="1">
      <formula>ISNA(D36)</formula>
    </cfRule>
  </conditionalFormatting>
  <conditionalFormatting sqref="C46">
    <cfRule type="expression" dxfId="9" priority="3" stopIfTrue="1">
      <formula>ISNA(C46)</formula>
    </cfRule>
  </conditionalFormatting>
  <conditionalFormatting sqref="C46">
    <cfRule type="expression" dxfId="8" priority="2" stopIfTrue="1">
      <formula>ISNA(C46)</formula>
    </cfRule>
  </conditionalFormatting>
  <conditionalFormatting sqref="D46">
    <cfRule type="expression" dxfId="7" priority="1" stopIfTrue="1">
      <formula>ISNA(D46)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2:Q118"/>
  <sheetViews>
    <sheetView workbookViewId="0"/>
  </sheetViews>
  <sheetFormatPr defaultRowHeight="12.75" x14ac:dyDescent="0.2"/>
  <cols>
    <col min="16" max="16" width="30.85546875" customWidth="1"/>
    <col min="17" max="17" width="13.42578125" customWidth="1"/>
  </cols>
  <sheetData>
    <row r="2" spans="1:17" ht="15.75" x14ac:dyDescent="0.25">
      <c r="A2" s="44" t="s">
        <v>550</v>
      </c>
      <c r="L2" s="30"/>
    </row>
    <row r="3" spans="1:17" x14ac:dyDescent="0.2">
      <c r="A3" s="22" t="s">
        <v>16</v>
      </c>
    </row>
    <row r="4" spans="1:17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7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P5" s="180" t="s">
        <v>361</v>
      </c>
      <c r="Q5" s="181"/>
    </row>
    <row r="6" spans="1:17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P6" s="223" t="s">
        <v>62</v>
      </c>
      <c r="Q6" s="224" t="s">
        <v>380</v>
      </c>
    </row>
    <row r="7" spans="1:17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P7" s="199"/>
    </row>
    <row r="8" spans="1:17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</row>
    <row r="9" spans="1:17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</row>
    <row r="10" spans="1:17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7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7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7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7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7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7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409"/>
    </row>
    <row r="21" spans="1:11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1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1" ht="12.75" customHeight="1" x14ac:dyDescent="0.2">
      <c r="B25" s="593" t="s">
        <v>62</v>
      </c>
      <c r="C25" s="593"/>
      <c r="D25" s="593"/>
      <c r="E25" s="593"/>
      <c r="F25" s="550"/>
    </row>
    <row r="26" spans="1:11" x14ac:dyDescent="0.2">
      <c r="B26" s="36"/>
      <c r="C26" s="587" t="s">
        <v>40</v>
      </c>
      <c r="D26" s="587"/>
      <c r="E26" s="587"/>
    </row>
    <row r="27" spans="1:11" x14ac:dyDescent="0.2">
      <c r="A27" s="3"/>
      <c r="B27" s="37"/>
      <c r="C27" s="588" t="s">
        <v>583</v>
      </c>
      <c r="D27" s="588"/>
      <c r="E27" s="588"/>
    </row>
    <row r="28" spans="1:11" x14ac:dyDescent="0.2">
      <c r="A28" s="5"/>
      <c r="B28" s="75" t="s">
        <v>506</v>
      </c>
      <c r="C28" s="38" t="s">
        <v>8</v>
      </c>
      <c r="D28" s="38" t="s">
        <v>9</v>
      </c>
      <c r="E28" s="33" t="s">
        <v>13</v>
      </c>
    </row>
    <row r="29" spans="1:11" x14ac:dyDescent="0.2">
      <c r="A29" s="1">
        <v>41640</v>
      </c>
      <c r="B29" s="14">
        <v>133.70472699999999</v>
      </c>
      <c r="C29" s="43">
        <f>+MIN($B$29,$B$41,$B$53,$B$65,$B$77)</f>
        <v>123.722841</v>
      </c>
      <c r="D29" s="43">
        <f>+MAX($B$29,$B$41,$B$53,$B$65,$B$77)</f>
        <v>187.203047</v>
      </c>
      <c r="E29" s="17">
        <f t="shared" ref="E29:E92" si="0">D29-C29</f>
        <v>63.480205999999995</v>
      </c>
      <c r="G29" s="43"/>
      <c r="H29" s="17"/>
    </row>
    <row r="30" spans="1:11" x14ac:dyDescent="0.2">
      <c r="A30" s="1">
        <v>41671</v>
      </c>
      <c r="B30" s="12">
        <v>119.90428300000001</v>
      </c>
      <c r="C30" s="43">
        <f>+MIN($B$30,$B$42,$B$54,$B$66,$B$78)</f>
        <v>119.90428300000001</v>
      </c>
      <c r="D30" s="43">
        <f>+MAX($B$30,$B$42,$B$54,$B$66,$B$78)</f>
        <v>187.06361799999999</v>
      </c>
      <c r="E30" s="17">
        <f t="shared" si="0"/>
        <v>67.159334999999984</v>
      </c>
      <c r="G30" s="43"/>
      <c r="H30" s="17"/>
    </row>
    <row r="31" spans="1:11" x14ac:dyDescent="0.2">
      <c r="A31" s="1">
        <v>41699</v>
      </c>
      <c r="B31" s="12">
        <v>118.260238</v>
      </c>
      <c r="C31" s="43">
        <f>+MIN($B$31,$B$43,$B$55,$B$67,$B$79)</f>
        <v>118.260238</v>
      </c>
      <c r="D31" s="43">
        <f>+MAX($B$31,$B$43,$B$55,$B$67,$B$79)</f>
        <v>191.55273500000001</v>
      </c>
      <c r="E31" s="17">
        <f t="shared" si="0"/>
        <v>73.292497000000012</v>
      </c>
      <c r="G31" s="43"/>
      <c r="H31" s="17"/>
    </row>
    <row r="32" spans="1:11" x14ac:dyDescent="0.2">
      <c r="A32" s="1">
        <v>41730</v>
      </c>
      <c r="B32" s="12">
        <v>128.92501799999999</v>
      </c>
      <c r="C32" s="43">
        <f>+MIN($B$32,$B$44,$B$56,$B$68,$B$80)</f>
        <v>128.92501799999999</v>
      </c>
      <c r="D32" s="43">
        <f>+MAX($B$32,$B$44,$B$56,$B$68,$B$80)</f>
        <v>193.18521200000001</v>
      </c>
      <c r="E32" s="17">
        <f t="shared" si="0"/>
        <v>64.260194000000013</v>
      </c>
      <c r="G32" s="43"/>
      <c r="H32" s="17"/>
    </row>
    <row r="33" spans="1:8" x14ac:dyDescent="0.2">
      <c r="A33" s="1">
        <v>41760</v>
      </c>
      <c r="B33" s="12">
        <v>136.92056299999999</v>
      </c>
      <c r="C33" s="43">
        <f>+MIN($B$33,$B$45,$B$57,$B$69,$B$81)</f>
        <v>128.453889</v>
      </c>
      <c r="D33" s="43">
        <f>+MAX($B$33,$B$45,$B$57,$B$69,$B$81)</f>
        <v>192.41693000000001</v>
      </c>
      <c r="E33" s="17">
        <f t="shared" si="0"/>
        <v>63.963041000000004</v>
      </c>
      <c r="G33" s="43"/>
      <c r="H33" s="17"/>
    </row>
    <row r="34" spans="1:8" x14ac:dyDescent="0.2">
      <c r="A34" s="1">
        <v>41791</v>
      </c>
      <c r="B34" s="12">
        <v>133.479434</v>
      </c>
      <c r="C34" s="43">
        <f>+MIN($B$34,$B$46,$B$58,$B$70,$B$82)</f>
        <v>121.52869099999999</v>
      </c>
      <c r="D34" s="43">
        <f>+MAX($B$34,$B$46,$B$58,$B$70,$B$82)</f>
        <v>182.086476</v>
      </c>
      <c r="E34" s="17">
        <f t="shared" si="0"/>
        <v>60.55778500000001</v>
      </c>
      <c r="G34" s="43"/>
      <c r="H34" s="17"/>
    </row>
    <row r="35" spans="1:8" x14ac:dyDescent="0.2">
      <c r="A35" s="1">
        <v>41821</v>
      </c>
      <c r="B35" s="12">
        <v>125.869913</v>
      </c>
      <c r="C35" s="43">
        <f>+MIN($B$35,$B$47,$B$59,$B$71,$B$83)</f>
        <v>110.794301</v>
      </c>
      <c r="D35" s="43">
        <f>+MAX($B$35,$B$47,$B$59,$B$71,$B$83)</f>
        <v>168.11860899999999</v>
      </c>
      <c r="E35" s="17">
        <f t="shared" si="0"/>
        <v>57.324307999999988</v>
      </c>
      <c r="G35" s="43"/>
      <c r="H35" s="17"/>
    </row>
    <row r="36" spans="1:8" x14ac:dyDescent="0.2">
      <c r="A36" s="1">
        <v>41852</v>
      </c>
      <c r="B36" s="12">
        <v>121.36913199999999</v>
      </c>
      <c r="C36" s="43">
        <f>+MIN($B$36,$B$48,$B$60,$B$72,$B$84)</f>
        <v>104.172499</v>
      </c>
      <c r="D36" s="43">
        <f>+MAX($B$36,$B$48,$B$60,$B$72,$B$84)</f>
        <v>158.908174</v>
      </c>
      <c r="E36" s="17">
        <f t="shared" si="0"/>
        <v>54.735675000000001</v>
      </c>
      <c r="G36" s="43"/>
      <c r="H36" s="17"/>
    </row>
    <row r="37" spans="1:8" x14ac:dyDescent="0.2">
      <c r="A37" s="1">
        <v>41883</v>
      </c>
      <c r="B37" s="12">
        <v>124.54611800000001</v>
      </c>
      <c r="C37" s="43">
        <f>+MIN($B$37,$B$49,$B$61,$B$73,$B$85)</f>
        <v>100.781006</v>
      </c>
      <c r="D37" s="43">
        <f>+MAX($B$37,$B$49,$B$61,$B$73,$B$85)</f>
        <v>162.108619</v>
      </c>
      <c r="E37" s="17">
        <f t="shared" si="0"/>
        <v>61.327612999999999</v>
      </c>
      <c r="G37" s="43"/>
      <c r="H37" s="17"/>
    </row>
    <row r="38" spans="1:8" x14ac:dyDescent="0.2">
      <c r="A38" s="1">
        <v>41913</v>
      </c>
      <c r="B38" s="12">
        <v>136.96425400000001</v>
      </c>
      <c r="C38" s="43">
        <f>+MIN($B$38,$B$50,$B$62,$B$74,$B$86)</f>
        <v>105.208663</v>
      </c>
      <c r="D38" s="43">
        <f>+MAX($B$38,$B$50,$B$62,$B$74,$B$86)</f>
        <v>175.587987</v>
      </c>
      <c r="E38" s="17">
        <f t="shared" si="0"/>
        <v>70.379323999999997</v>
      </c>
      <c r="G38" s="43"/>
      <c r="H38" s="17"/>
    </row>
    <row r="39" spans="1:8" x14ac:dyDescent="0.2">
      <c r="A39" s="1">
        <v>41944</v>
      </c>
      <c r="B39" s="12">
        <v>142.59539599999999</v>
      </c>
      <c r="C39" s="43">
        <f>+MIN($B$39,$B$51,$B$63,$B$75,$B$87)</f>
        <v>104.324217</v>
      </c>
      <c r="D39" s="43">
        <f>+MAX($B$39,$B$51,$B$63,$B$75,$B$87)</f>
        <v>188.594571</v>
      </c>
      <c r="E39" s="17">
        <f t="shared" si="0"/>
        <v>84.270353999999998</v>
      </c>
      <c r="G39" s="43"/>
      <c r="H39" s="17"/>
    </row>
    <row r="40" spans="1:8" x14ac:dyDescent="0.2">
      <c r="A40" s="1">
        <v>41974</v>
      </c>
      <c r="B40" s="12">
        <v>151.54845399999999</v>
      </c>
      <c r="C40" s="43">
        <f>+MIN($B$40,$B$52,$B$64,$B$76,$B$88)</f>
        <v>102.78612200000001</v>
      </c>
      <c r="D40" s="43">
        <f>+MAX($B$40,$B$52,$B$64,$B$76,$B$88)</f>
        <v>195.54803699999999</v>
      </c>
      <c r="E40" s="17">
        <f t="shared" si="0"/>
        <v>92.761914999999988</v>
      </c>
      <c r="G40" s="43"/>
      <c r="H40" s="17"/>
    </row>
    <row r="41" spans="1:8" x14ac:dyDescent="0.2">
      <c r="A41" s="1">
        <v>42005</v>
      </c>
      <c r="B41" s="12">
        <v>154.389578</v>
      </c>
      <c r="C41" s="43">
        <f>+MIN($B$29,$B$41,$B$53,$B$65,$B$77)</f>
        <v>123.722841</v>
      </c>
      <c r="D41" s="43">
        <f>+MAX($B$29,$B$41,$B$53,$B$65,$B$77)</f>
        <v>187.203047</v>
      </c>
      <c r="E41" s="17">
        <f t="shared" si="0"/>
        <v>63.480205999999995</v>
      </c>
      <c r="G41" s="43"/>
      <c r="H41" s="17"/>
    </row>
    <row r="42" spans="1:8" x14ac:dyDescent="0.2">
      <c r="A42" s="1">
        <v>42036</v>
      </c>
      <c r="B42" s="12">
        <v>149.07128700000001</v>
      </c>
      <c r="C42" s="43">
        <f>+MIN($B$30,$B$42,$B$54,$B$66,$B$78)</f>
        <v>119.90428300000001</v>
      </c>
      <c r="D42" s="43">
        <f>+MAX($B$30,$B$42,$B$54,$B$66,$B$78)</f>
        <v>187.06361799999999</v>
      </c>
      <c r="E42" s="17">
        <f t="shared" si="0"/>
        <v>67.159334999999984</v>
      </c>
      <c r="G42" s="43"/>
      <c r="H42" s="17"/>
    </row>
    <row r="43" spans="1:8" x14ac:dyDescent="0.2">
      <c r="A43" s="1">
        <v>42064</v>
      </c>
      <c r="B43" s="12">
        <v>154.346698</v>
      </c>
      <c r="C43" s="43">
        <f>+MIN($B$31,$B$43,$B$55,$B$67,$B$79)</f>
        <v>118.260238</v>
      </c>
      <c r="D43" s="43">
        <f>+MAX($B$31,$B$43,$B$55,$B$67,$B$79)</f>
        <v>191.55273500000001</v>
      </c>
      <c r="E43" s="17">
        <f t="shared" si="0"/>
        <v>73.292497000000012</v>
      </c>
      <c r="G43" s="43"/>
      <c r="H43" s="17"/>
    </row>
    <row r="44" spans="1:8" x14ac:dyDescent="0.2">
      <c r="A44" s="1">
        <v>42095</v>
      </c>
      <c r="B44" s="12">
        <v>167.06340900000001</v>
      </c>
      <c r="C44" s="43">
        <f>+MIN($B$32,$B$44,$B$56,$B$68,$B$80)</f>
        <v>128.92501799999999</v>
      </c>
      <c r="D44" s="43">
        <f>+MAX($B$32,$B$44,$B$56,$B$68,$B$80)</f>
        <v>193.18521200000001</v>
      </c>
      <c r="E44" s="17">
        <f t="shared" si="0"/>
        <v>64.260194000000013</v>
      </c>
      <c r="G44" s="43"/>
      <c r="H44" s="17"/>
    </row>
    <row r="45" spans="1:8" x14ac:dyDescent="0.2">
      <c r="A45" s="1">
        <v>42125</v>
      </c>
      <c r="B45" s="12">
        <v>172.809335</v>
      </c>
      <c r="C45" s="43">
        <f>+MIN($B$33,$B$45,$B$57,$B$69,$B$81)</f>
        <v>128.453889</v>
      </c>
      <c r="D45" s="43">
        <f>+MAX($B$33,$B$45,$B$57,$B$69,$B$81)</f>
        <v>192.41693000000001</v>
      </c>
      <c r="E45" s="17">
        <f t="shared" si="0"/>
        <v>63.963041000000004</v>
      </c>
      <c r="G45" s="43"/>
      <c r="H45" s="17"/>
    </row>
    <row r="46" spans="1:8" x14ac:dyDescent="0.2">
      <c r="A46" s="1">
        <v>42156</v>
      </c>
      <c r="B46" s="12">
        <v>166.43659700000001</v>
      </c>
      <c r="C46" s="43">
        <f>+MIN($B$34,$B$46,$B$58,$B$70,$B$82)</f>
        <v>121.52869099999999</v>
      </c>
      <c r="D46" s="43">
        <f>+MAX($B$34,$B$46,$B$58,$B$70,$B$82)</f>
        <v>182.086476</v>
      </c>
      <c r="E46" s="17">
        <f t="shared" si="0"/>
        <v>60.55778500000001</v>
      </c>
      <c r="G46" s="43"/>
      <c r="H46" s="17"/>
    </row>
    <row r="47" spans="1:8" x14ac:dyDescent="0.2">
      <c r="A47" s="1">
        <v>42186</v>
      </c>
      <c r="B47" s="12">
        <v>157.93807699999999</v>
      </c>
      <c r="C47" s="43">
        <f>+MIN($B$35,$B$47,$B$59,$B$71,$B$83)</f>
        <v>110.794301</v>
      </c>
      <c r="D47" s="43">
        <f>+MAX($B$35,$B$47,$B$59,$B$71,$B$83)</f>
        <v>168.11860899999999</v>
      </c>
      <c r="E47" s="17">
        <f t="shared" si="0"/>
        <v>57.324307999999988</v>
      </c>
      <c r="G47" s="43"/>
      <c r="H47" s="17"/>
    </row>
    <row r="48" spans="1:8" x14ac:dyDescent="0.2">
      <c r="A48" s="1">
        <v>42217</v>
      </c>
      <c r="B48" s="12">
        <v>155.95185499999999</v>
      </c>
      <c r="C48" s="43">
        <f>+MIN($B$36,$B$48,$B$60,$B$72,$B$84)</f>
        <v>104.172499</v>
      </c>
      <c r="D48" s="43">
        <f>+MAX($B$36,$B$48,$B$60,$B$72,$B$84)</f>
        <v>158.908174</v>
      </c>
      <c r="E48" s="17">
        <f t="shared" si="0"/>
        <v>54.735675000000001</v>
      </c>
      <c r="G48" s="43"/>
      <c r="H48" s="17"/>
    </row>
    <row r="49" spans="1:8" x14ac:dyDescent="0.2">
      <c r="A49" s="1">
        <v>42248</v>
      </c>
      <c r="B49" s="12">
        <v>162.108619</v>
      </c>
      <c r="C49" s="43">
        <f>+MIN($B$37,$B$49,$B$61,$B$73,$B$85)</f>
        <v>100.781006</v>
      </c>
      <c r="D49" s="43">
        <f>+MAX($B$37,$B$49,$B$61,$B$73,$B$85)</f>
        <v>162.108619</v>
      </c>
      <c r="E49" s="17">
        <f t="shared" si="0"/>
        <v>61.327612999999999</v>
      </c>
      <c r="G49" s="43"/>
      <c r="H49" s="17"/>
    </row>
    <row r="50" spans="1:8" x14ac:dyDescent="0.2">
      <c r="A50" s="1">
        <v>42278</v>
      </c>
      <c r="B50" s="12">
        <v>175.587987</v>
      </c>
      <c r="C50" s="43">
        <f>+MIN($B$38,$B$50,$B$62,$B$74,$B$86)</f>
        <v>105.208663</v>
      </c>
      <c r="D50" s="43">
        <f>+MAX($B$38,$B$50,$B$62,$B$74,$B$86)</f>
        <v>175.587987</v>
      </c>
      <c r="E50" s="17">
        <f t="shared" si="0"/>
        <v>70.379323999999997</v>
      </c>
      <c r="G50" s="43"/>
      <c r="H50" s="17"/>
    </row>
    <row r="51" spans="1:8" x14ac:dyDescent="0.2">
      <c r="A51" s="1">
        <v>42309</v>
      </c>
      <c r="B51" s="12">
        <v>188.594571</v>
      </c>
      <c r="C51" s="43">
        <f>+MIN($B$39,$B$51,$B$63,$B$75,$B$87)</f>
        <v>104.324217</v>
      </c>
      <c r="D51" s="43">
        <f>+MAX($B$39,$B$51,$B$63,$B$75,$B$87)</f>
        <v>188.594571</v>
      </c>
      <c r="E51" s="17">
        <f t="shared" si="0"/>
        <v>84.270353999999998</v>
      </c>
      <c r="G51" s="43"/>
      <c r="H51" s="17"/>
    </row>
    <row r="52" spans="1:8" x14ac:dyDescent="0.2">
      <c r="A52" s="1">
        <v>42339</v>
      </c>
      <c r="B52" s="12">
        <v>195.54803699999999</v>
      </c>
      <c r="C52" s="43">
        <f>+MIN($B$40,$B$52,$B$64,$B$76,$B$88)</f>
        <v>102.78612200000001</v>
      </c>
      <c r="D52" s="43">
        <f>+MAX($B$40,$B$52,$B$64,$B$76,$B$88)</f>
        <v>195.54803699999999</v>
      </c>
      <c r="E52" s="17">
        <f t="shared" si="0"/>
        <v>92.761914999999988</v>
      </c>
      <c r="G52" s="43"/>
      <c r="H52" s="17"/>
    </row>
    <row r="53" spans="1:8" x14ac:dyDescent="0.2">
      <c r="A53" s="1">
        <v>42370</v>
      </c>
      <c r="B53" s="12">
        <v>187.203047</v>
      </c>
      <c r="C53" s="43">
        <f>+MIN($B$29,$B$41,$B$53,$B$65,$B$77)</f>
        <v>123.722841</v>
      </c>
      <c r="D53" s="43">
        <f>+MAX($B$29,$B$41,$B$53,$B$65,$B$77)</f>
        <v>187.203047</v>
      </c>
      <c r="E53" s="17">
        <f t="shared" si="0"/>
        <v>63.480205999999995</v>
      </c>
      <c r="G53" s="43"/>
      <c r="H53" s="17"/>
    </row>
    <row r="54" spans="1:8" x14ac:dyDescent="0.2">
      <c r="A54" s="1">
        <v>42401</v>
      </c>
      <c r="B54" s="12">
        <v>187.06361799999999</v>
      </c>
      <c r="C54" s="43">
        <f>+MIN($B$30,$B$42,$B$54,$B$66,$B$78)</f>
        <v>119.90428300000001</v>
      </c>
      <c r="D54" s="43">
        <f>+MAX($B$30,$B$42,$B$54,$B$66,$B$78)</f>
        <v>187.06361799999999</v>
      </c>
      <c r="E54" s="17">
        <f t="shared" si="0"/>
        <v>67.159334999999984</v>
      </c>
      <c r="G54" s="43"/>
      <c r="H54" s="17"/>
    </row>
    <row r="55" spans="1:8" x14ac:dyDescent="0.2">
      <c r="A55" s="1">
        <v>42430</v>
      </c>
      <c r="B55" s="12">
        <v>191.55273500000001</v>
      </c>
      <c r="C55" s="43">
        <f>+MIN($B$31,$B$43,$B$55,$B$67,$B$79)</f>
        <v>118.260238</v>
      </c>
      <c r="D55" s="43">
        <f>+MAX($B$31,$B$43,$B$55,$B$67,$B$79)</f>
        <v>191.55273500000001</v>
      </c>
      <c r="E55" s="17">
        <f t="shared" si="0"/>
        <v>73.292497000000012</v>
      </c>
      <c r="G55" s="43"/>
      <c r="H55" s="17"/>
    </row>
    <row r="56" spans="1:8" x14ac:dyDescent="0.2">
      <c r="A56" s="1">
        <v>42461</v>
      </c>
      <c r="B56" s="12">
        <v>193.18521200000001</v>
      </c>
      <c r="C56" s="43">
        <f>+MIN($B$32,$B$44,$B$56,$B$68,$B$80)</f>
        <v>128.92501799999999</v>
      </c>
      <c r="D56" s="43">
        <f>+MAX($B$32,$B$44,$B$56,$B$68,$B$80)</f>
        <v>193.18521200000001</v>
      </c>
      <c r="E56" s="17">
        <f t="shared" si="0"/>
        <v>64.260194000000013</v>
      </c>
      <c r="G56" s="43"/>
      <c r="H56" s="17"/>
    </row>
    <row r="57" spans="1:8" x14ac:dyDescent="0.2">
      <c r="A57" s="1">
        <v>42491</v>
      </c>
      <c r="B57" s="12">
        <v>192.41693000000001</v>
      </c>
      <c r="C57" s="43">
        <f>+MIN($B$33,$B$45,$B$57,$B$69,$B$81)</f>
        <v>128.453889</v>
      </c>
      <c r="D57" s="43">
        <f>+MAX($B$33,$B$45,$B$57,$B$69,$B$81)</f>
        <v>192.41693000000001</v>
      </c>
      <c r="E57" s="17">
        <f t="shared" si="0"/>
        <v>63.963041000000004</v>
      </c>
      <c r="G57" s="43"/>
      <c r="H57" s="17"/>
    </row>
    <row r="58" spans="1:8" x14ac:dyDescent="0.2">
      <c r="A58" s="1">
        <v>42522</v>
      </c>
      <c r="B58" s="12">
        <v>182.086476</v>
      </c>
      <c r="C58" s="43">
        <f>+MIN($B$34,$B$46,$B$58,$B$70,$B$82)</f>
        <v>121.52869099999999</v>
      </c>
      <c r="D58" s="43">
        <f>+MAX($B$34,$B$46,$B$58,$B$70,$B$82)</f>
        <v>182.086476</v>
      </c>
      <c r="E58" s="17">
        <f t="shared" si="0"/>
        <v>60.55778500000001</v>
      </c>
      <c r="G58" s="43"/>
      <c r="H58" s="17"/>
    </row>
    <row r="59" spans="1:8" x14ac:dyDescent="0.2">
      <c r="A59" s="1">
        <v>42552</v>
      </c>
      <c r="B59" s="12">
        <v>168.11860899999999</v>
      </c>
      <c r="C59" s="43">
        <f>+MIN($B$35,$B$47,$B$59,$B$71,$B$83)</f>
        <v>110.794301</v>
      </c>
      <c r="D59" s="43">
        <f>+MAX($B$35,$B$47,$B$59,$B$71,$B$83)</f>
        <v>168.11860899999999</v>
      </c>
      <c r="E59" s="17">
        <f t="shared" si="0"/>
        <v>57.324307999999988</v>
      </c>
      <c r="G59" s="43"/>
      <c r="H59" s="17"/>
    </row>
    <row r="60" spans="1:8" x14ac:dyDescent="0.2">
      <c r="A60" s="1">
        <v>42583</v>
      </c>
      <c r="B60" s="12">
        <v>158.908174</v>
      </c>
      <c r="C60" s="43">
        <f>+MIN($B$36,$B$48,$B$60,$B$72,$B$84)</f>
        <v>104.172499</v>
      </c>
      <c r="D60" s="43">
        <f>+MAX($B$36,$B$48,$B$60,$B$72,$B$84)</f>
        <v>158.908174</v>
      </c>
      <c r="E60" s="17">
        <f t="shared" si="0"/>
        <v>54.735675000000001</v>
      </c>
      <c r="G60" s="43"/>
      <c r="H60" s="17"/>
    </row>
    <row r="61" spans="1:8" x14ac:dyDescent="0.2">
      <c r="A61" s="1">
        <v>42614</v>
      </c>
      <c r="B61" s="12">
        <v>156.56690900000001</v>
      </c>
      <c r="C61" s="43">
        <f>+MIN($B$37,$B$49,$B$61,$B$73,$B$85)</f>
        <v>100.781006</v>
      </c>
      <c r="D61" s="43">
        <f>+MAX($B$37,$B$49,$B$61,$B$73,$B$85)</f>
        <v>162.108619</v>
      </c>
      <c r="E61" s="17">
        <f t="shared" si="0"/>
        <v>61.327612999999999</v>
      </c>
      <c r="G61" s="43"/>
      <c r="H61" s="17"/>
    </row>
    <row r="62" spans="1:8" x14ac:dyDescent="0.2">
      <c r="A62" s="1">
        <v>42644</v>
      </c>
      <c r="B62" s="12">
        <v>160.93226000000001</v>
      </c>
      <c r="C62" s="43">
        <f>+MIN($B$38,$B$50,$B$62,$B$74,$B$86)</f>
        <v>105.208663</v>
      </c>
      <c r="D62" s="43">
        <f>+MAX($B$38,$B$50,$B$62,$B$74,$B$86)</f>
        <v>175.587987</v>
      </c>
      <c r="E62" s="17">
        <f t="shared" si="0"/>
        <v>70.379323999999997</v>
      </c>
      <c r="G62" s="43"/>
      <c r="H62" s="17"/>
    </row>
    <row r="63" spans="1:8" x14ac:dyDescent="0.2">
      <c r="A63" s="1">
        <v>42675</v>
      </c>
      <c r="B63" s="12">
        <v>170.27655799999999</v>
      </c>
      <c r="C63" s="43">
        <f>+MIN($B$39,$B$51,$B$63,$B$75,$B$87)</f>
        <v>104.324217</v>
      </c>
      <c r="D63" s="43">
        <f>+MAX($B$39,$B$51,$B$63,$B$75,$B$87)</f>
        <v>188.594571</v>
      </c>
      <c r="E63" s="17">
        <f t="shared" si="0"/>
        <v>84.270353999999998</v>
      </c>
      <c r="G63" s="43"/>
      <c r="H63" s="17"/>
    </row>
    <row r="64" spans="1:8" x14ac:dyDescent="0.2">
      <c r="A64" s="1">
        <v>42705</v>
      </c>
      <c r="B64" s="12">
        <v>162.00901400000001</v>
      </c>
      <c r="C64" s="43">
        <f>+MIN($B$40,$B$52,$B$64,$B$76,$B$88)</f>
        <v>102.78612200000001</v>
      </c>
      <c r="D64" s="43">
        <f>+MAX($B$40,$B$52,$B$64,$B$76,$B$88)</f>
        <v>195.54803699999999</v>
      </c>
      <c r="E64" s="17">
        <f t="shared" si="0"/>
        <v>92.761914999999988</v>
      </c>
      <c r="G64" s="43"/>
      <c r="H64" s="17"/>
    </row>
    <row r="65" spans="1:8" x14ac:dyDescent="0.2">
      <c r="A65" s="1">
        <v>42736</v>
      </c>
      <c r="B65" s="12">
        <v>156.21421000000001</v>
      </c>
      <c r="C65" s="43">
        <f>+MIN($B$29,$B$41,$B$53,$B$65,$B$77)</f>
        <v>123.722841</v>
      </c>
      <c r="D65" s="43">
        <f>+MAX($B$29,$B$41,$B$53,$B$65,$B$77)</f>
        <v>187.203047</v>
      </c>
      <c r="E65" s="17">
        <f t="shared" si="0"/>
        <v>63.480205999999995</v>
      </c>
      <c r="G65" s="43"/>
      <c r="H65" s="17"/>
    </row>
    <row r="66" spans="1:8" x14ac:dyDescent="0.2">
      <c r="A66" s="1">
        <v>42767</v>
      </c>
      <c r="B66" s="12">
        <v>160.50150199999999</v>
      </c>
      <c r="C66" s="43">
        <f>+MIN($B$30,$B$42,$B$54,$B$66,$B$78)</f>
        <v>119.90428300000001</v>
      </c>
      <c r="D66" s="43">
        <f>+MAX($B$30,$B$42,$B$54,$B$66,$B$78)</f>
        <v>187.06361799999999</v>
      </c>
      <c r="E66" s="17">
        <f t="shared" si="0"/>
        <v>67.159334999999984</v>
      </c>
      <c r="G66" s="43"/>
      <c r="H66" s="17"/>
    </row>
    <row r="67" spans="1:8" x14ac:dyDescent="0.2">
      <c r="A67" s="1">
        <v>42795</v>
      </c>
      <c r="B67" s="12">
        <v>161.81549000000001</v>
      </c>
      <c r="C67" s="43">
        <f>+MIN($B$31,$B$43,$B$55,$B$67,$B$79)</f>
        <v>118.260238</v>
      </c>
      <c r="D67" s="43">
        <f>+MAX($B$31,$B$43,$B$55,$B$67,$B$79)</f>
        <v>191.55273500000001</v>
      </c>
      <c r="E67" s="17">
        <f t="shared" si="0"/>
        <v>73.292497000000012</v>
      </c>
      <c r="G67" s="43"/>
      <c r="H67" s="17"/>
    </row>
    <row r="68" spans="1:8" x14ac:dyDescent="0.2">
      <c r="A68" s="1">
        <v>42826</v>
      </c>
      <c r="B68" s="12">
        <v>163.93691200000001</v>
      </c>
      <c r="C68" s="43">
        <f>+MIN($B$32,$B$44,$B$56,$B$68,$B$80)</f>
        <v>128.92501799999999</v>
      </c>
      <c r="D68" s="43">
        <f>+MAX($B$32,$B$44,$B$56,$B$68,$B$80)</f>
        <v>193.18521200000001</v>
      </c>
      <c r="E68" s="17">
        <f t="shared" si="0"/>
        <v>64.260194000000013</v>
      </c>
      <c r="G68" s="43"/>
      <c r="H68" s="17"/>
    </row>
    <row r="69" spans="1:8" x14ac:dyDescent="0.2">
      <c r="A69" s="1">
        <v>42856</v>
      </c>
      <c r="B69" s="12">
        <v>162.54224199999999</v>
      </c>
      <c r="C69" s="43">
        <f>+MIN($B$33,$B$45,$B$57,$B$69,$B$81)</f>
        <v>128.453889</v>
      </c>
      <c r="D69" s="43">
        <f>+MAX($B$33,$B$45,$B$57,$B$69,$B$81)</f>
        <v>192.41693000000001</v>
      </c>
      <c r="E69" s="17">
        <f t="shared" si="0"/>
        <v>63.963041000000004</v>
      </c>
      <c r="G69" s="43"/>
      <c r="H69" s="17"/>
    </row>
    <row r="70" spans="1:8" x14ac:dyDescent="0.2">
      <c r="A70" s="1">
        <v>42887</v>
      </c>
      <c r="B70" s="12">
        <v>158.013959</v>
      </c>
      <c r="C70" s="43">
        <f>+MIN($B$34,$B$46,$B$58,$B$70,$B$82)</f>
        <v>121.52869099999999</v>
      </c>
      <c r="D70" s="43">
        <f>+MAX($B$34,$B$46,$B$58,$B$70,$B$82)</f>
        <v>182.086476</v>
      </c>
      <c r="E70" s="17">
        <f t="shared" si="0"/>
        <v>60.55778500000001</v>
      </c>
      <c r="G70" s="43"/>
      <c r="H70" s="17"/>
    </row>
    <row r="71" spans="1:8" x14ac:dyDescent="0.2">
      <c r="A71" s="1">
        <v>42917</v>
      </c>
      <c r="B71" s="12">
        <v>145.81148300000001</v>
      </c>
      <c r="C71" s="43">
        <f>+MIN($B$35,$B$47,$B$59,$B$71,$B$83)</f>
        <v>110.794301</v>
      </c>
      <c r="D71" s="43">
        <f>+MAX($B$35,$B$47,$B$59,$B$71,$B$83)</f>
        <v>168.11860899999999</v>
      </c>
      <c r="E71" s="17">
        <f t="shared" si="0"/>
        <v>57.324307999999988</v>
      </c>
      <c r="G71" s="43"/>
      <c r="H71" s="17"/>
    </row>
    <row r="72" spans="1:8" x14ac:dyDescent="0.2">
      <c r="A72" s="1">
        <v>42948</v>
      </c>
      <c r="B72" s="12">
        <v>141.204061</v>
      </c>
      <c r="C72" s="43">
        <f>+MIN($B$36,$B$48,$B$60,$B$72,$B$84)</f>
        <v>104.172499</v>
      </c>
      <c r="D72" s="43">
        <f>+MAX($B$36,$B$48,$B$60,$B$72,$B$84)</f>
        <v>158.908174</v>
      </c>
      <c r="E72" s="17">
        <f t="shared" si="0"/>
        <v>54.735675000000001</v>
      </c>
      <c r="G72" s="43"/>
      <c r="H72" s="17"/>
    </row>
    <row r="73" spans="1:8" x14ac:dyDescent="0.2">
      <c r="A73" s="1">
        <v>42979</v>
      </c>
      <c r="B73" s="12">
        <v>139.5712</v>
      </c>
      <c r="C73" s="43">
        <f>+MIN($B$37,$B$49,$B$61,$B$73,$B$85)</f>
        <v>100.781006</v>
      </c>
      <c r="D73" s="43">
        <f>+MAX($B$37,$B$49,$B$61,$B$73,$B$85)</f>
        <v>162.108619</v>
      </c>
      <c r="E73" s="17">
        <f t="shared" si="0"/>
        <v>61.327612999999999</v>
      </c>
      <c r="G73" s="43"/>
      <c r="H73" s="17"/>
    </row>
    <row r="74" spans="1:8" x14ac:dyDescent="0.2">
      <c r="A74" s="1">
        <v>43009</v>
      </c>
      <c r="B74" s="12">
        <v>141.46251899999999</v>
      </c>
      <c r="C74" s="43">
        <f>+MIN($B$38,$B$50,$B$62,$B$74,$B$86)</f>
        <v>105.208663</v>
      </c>
      <c r="D74" s="43">
        <f>+MAX($B$38,$B$50,$B$62,$B$74,$B$86)</f>
        <v>175.587987</v>
      </c>
      <c r="E74" s="17">
        <f t="shared" si="0"/>
        <v>70.379323999999997</v>
      </c>
      <c r="G74" s="43"/>
      <c r="H74" s="17"/>
    </row>
    <row r="75" spans="1:8" x14ac:dyDescent="0.2">
      <c r="A75" s="1">
        <v>43040</v>
      </c>
      <c r="B75" s="12">
        <v>143.424037</v>
      </c>
      <c r="C75" s="43">
        <f>+MIN($B$39,$B$51,$B$63,$B$75,$B$87)</f>
        <v>104.324217</v>
      </c>
      <c r="D75" s="43">
        <f>+MAX($B$39,$B$51,$B$63,$B$75,$B$87)</f>
        <v>188.594571</v>
      </c>
      <c r="E75" s="17">
        <f t="shared" si="0"/>
        <v>84.270353999999998</v>
      </c>
      <c r="G75" s="43"/>
      <c r="H75" s="17"/>
    </row>
    <row r="76" spans="1:8" x14ac:dyDescent="0.2">
      <c r="A76" s="1">
        <v>43070</v>
      </c>
      <c r="B76" s="12">
        <v>137.68714800000001</v>
      </c>
      <c r="C76" s="43">
        <f>+MIN($B$40,$B$52,$B$64,$B$76,$B$88)</f>
        <v>102.78612200000001</v>
      </c>
      <c r="D76" s="43">
        <f>+MAX($B$40,$B$52,$B$64,$B$76,$B$88)</f>
        <v>195.54803699999999</v>
      </c>
      <c r="E76" s="17">
        <f t="shared" si="0"/>
        <v>92.761914999999988</v>
      </c>
      <c r="G76" s="43"/>
      <c r="H76" s="17"/>
    </row>
    <row r="77" spans="1:8" x14ac:dyDescent="0.2">
      <c r="A77" s="1">
        <v>43101</v>
      </c>
      <c r="B77" s="12">
        <v>123.722841</v>
      </c>
      <c r="C77" s="43">
        <f>+MIN($B$29,$B$41,$B$53,$B$65,$B$77)</f>
        <v>123.722841</v>
      </c>
      <c r="D77" s="43">
        <f>+MAX($B$29,$B$41,$B$53,$B$65,$B$77)</f>
        <v>187.203047</v>
      </c>
      <c r="E77" s="17">
        <f t="shared" si="0"/>
        <v>63.480205999999995</v>
      </c>
      <c r="G77" s="43"/>
      <c r="H77" s="17"/>
    </row>
    <row r="78" spans="1:8" x14ac:dyDescent="0.2">
      <c r="A78" s="1">
        <v>43132</v>
      </c>
      <c r="B78" s="12">
        <v>121.01869499999999</v>
      </c>
      <c r="C78" s="43">
        <f>+MIN($B$30,$B$42,$B$54,$B$66,$B$78)</f>
        <v>119.90428300000001</v>
      </c>
      <c r="D78" s="43">
        <f>+MAX($B$30,$B$42,$B$54,$B$66,$B$78)</f>
        <v>187.06361799999999</v>
      </c>
      <c r="E78" s="17">
        <f t="shared" si="0"/>
        <v>67.159334999999984</v>
      </c>
      <c r="G78" s="43"/>
      <c r="H78" s="17"/>
    </row>
    <row r="79" spans="1:8" x14ac:dyDescent="0.2">
      <c r="A79" s="1">
        <v>43160</v>
      </c>
      <c r="B79" s="12">
        <v>126.53183900000001</v>
      </c>
      <c r="C79" s="43">
        <f>+MIN($B$31,$B$43,$B$55,$B$67,$B$79)</f>
        <v>118.260238</v>
      </c>
      <c r="D79" s="43">
        <f>+MAX($B$31,$B$43,$B$55,$B$67,$B$79)</f>
        <v>191.55273500000001</v>
      </c>
      <c r="E79" s="17">
        <f t="shared" si="0"/>
        <v>73.292497000000012</v>
      </c>
      <c r="G79" s="43"/>
      <c r="H79" s="17"/>
    </row>
    <row r="80" spans="1:8" x14ac:dyDescent="0.2">
      <c r="A80" s="1">
        <v>43191</v>
      </c>
      <c r="B80" s="12">
        <v>129.07092700000001</v>
      </c>
      <c r="C80" s="43">
        <f>+MIN($B$32,$B$44,$B$56,$B$68,$B$80)</f>
        <v>128.92501799999999</v>
      </c>
      <c r="D80" s="43">
        <f>+MAX($B$32,$B$44,$B$56,$B$68,$B$80)</f>
        <v>193.18521200000001</v>
      </c>
      <c r="E80" s="17">
        <f t="shared" si="0"/>
        <v>64.260194000000013</v>
      </c>
      <c r="G80" s="43"/>
      <c r="H80" s="17"/>
    </row>
    <row r="81" spans="1:8" x14ac:dyDescent="0.2">
      <c r="A81" s="1">
        <v>43221</v>
      </c>
      <c r="B81" s="12">
        <v>128.453889</v>
      </c>
      <c r="C81" s="43">
        <f>+MIN($B$33,$B$45,$B$57,$B$69,$B$81)</f>
        <v>128.453889</v>
      </c>
      <c r="D81" s="43">
        <f>+MAX($B$33,$B$45,$B$57,$B$69,$B$81)</f>
        <v>192.41693000000001</v>
      </c>
      <c r="E81" s="17">
        <f t="shared" si="0"/>
        <v>63.963041000000004</v>
      </c>
      <c r="G81" s="43"/>
      <c r="H81" s="17"/>
    </row>
    <row r="82" spans="1:8" x14ac:dyDescent="0.2">
      <c r="A82" s="1">
        <v>43252</v>
      </c>
      <c r="B82" s="12">
        <v>121.52869099999999</v>
      </c>
      <c r="C82" s="43">
        <f>+MIN($B$34,$B$46,$B$58,$B$70,$B$82)</f>
        <v>121.52869099999999</v>
      </c>
      <c r="D82" s="43">
        <f>+MAX($B$34,$B$46,$B$58,$B$70,$B$82)</f>
        <v>182.086476</v>
      </c>
      <c r="E82" s="17">
        <f t="shared" si="0"/>
        <v>60.55778500000001</v>
      </c>
      <c r="G82" s="43"/>
      <c r="H82" s="17"/>
    </row>
    <row r="83" spans="1:8" x14ac:dyDescent="0.2">
      <c r="A83" s="1">
        <v>43282</v>
      </c>
      <c r="B83" s="12">
        <v>110.794301</v>
      </c>
      <c r="C83" s="43">
        <f>+MIN($B$35,$B$47,$B$59,$B$71,$B$83)</f>
        <v>110.794301</v>
      </c>
      <c r="D83" s="43">
        <f>+MAX($B$35,$B$47,$B$59,$B$71,$B$83)</f>
        <v>168.11860899999999</v>
      </c>
      <c r="E83" s="17">
        <f t="shared" si="0"/>
        <v>57.324307999999988</v>
      </c>
      <c r="G83" s="43"/>
      <c r="H83" s="17"/>
    </row>
    <row r="84" spans="1:8" x14ac:dyDescent="0.2">
      <c r="A84" s="1">
        <v>43313</v>
      </c>
      <c r="B84" s="12">
        <v>104.172499</v>
      </c>
      <c r="C84" s="43">
        <f>+MIN($B$36,$B$48,$B$60,$B$72,$B$84)</f>
        <v>104.172499</v>
      </c>
      <c r="D84" s="43">
        <f>+MAX($B$36,$B$48,$B$60,$B$72,$B$84)</f>
        <v>158.908174</v>
      </c>
      <c r="E84" s="17">
        <f t="shared" si="0"/>
        <v>54.735675000000001</v>
      </c>
      <c r="G84" s="43"/>
      <c r="H84" s="17"/>
    </row>
    <row r="85" spans="1:8" x14ac:dyDescent="0.2">
      <c r="A85" s="1">
        <v>43344</v>
      </c>
      <c r="B85" s="12">
        <v>100.781006</v>
      </c>
      <c r="C85" s="43">
        <f>+MIN($B$37,$B$49,$B$61,$B$73,$B$85)</f>
        <v>100.781006</v>
      </c>
      <c r="D85" s="43">
        <f>+MAX($B$37,$B$49,$B$61,$B$73,$B$85)</f>
        <v>162.108619</v>
      </c>
      <c r="E85" s="17">
        <f t="shared" si="0"/>
        <v>61.327612999999999</v>
      </c>
      <c r="G85" s="43"/>
      <c r="H85" s="17"/>
    </row>
    <row r="86" spans="1:8" x14ac:dyDescent="0.2">
      <c r="A86" s="1">
        <v>43374</v>
      </c>
      <c r="B86" s="12">
        <v>105.208663</v>
      </c>
      <c r="C86" s="43">
        <f>+MIN($B$38,$B$50,$B$62,$B$74,$B$86)</f>
        <v>105.208663</v>
      </c>
      <c r="D86" s="43">
        <f>+MAX($B$38,$B$50,$B$62,$B$74,$B$86)</f>
        <v>175.587987</v>
      </c>
      <c r="E86" s="17">
        <f t="shared" si="0"/>
        <v>70.379323999999997</v>
      </c>
      <c r="G86" s="43"/>
      <c r="H86" s="17"/>
    </row>
    <row r="87" spans="1:8" x14ac:dyDescent="0.2">
      <c r="A87" s="1">
        <v>43405</v>
      </c>
      <c r="B87" s="12">
        <v>104.324217</v>
      </c>
      <c r="C87" s="43">
        <f>+MIN($B$39,$B$51,$B$63,$B$75,$B$87)</f>
        <v>104.324217</v>
      </c>
      <c r="D87" s="43">
        <f>+MAX($B$39,$B$51,$B$63,$B$75,$B$87)</f>
        <v>188.594571</v>
      </c>
      <c r="E87" s="17">
        <f t="shared" si="0"/>
        <v>84.270353999999998</v>
      </c>
      <c r="G87" s="43"/>
      <c r="H87" s="17"/>
    </row>
    <row r="88" spans="1:8" x14ac:dyDescent="0.2">
      <c r="A88" s="1">
        <v>43435</v>
      </c>
      <c r="B88" s="12">
        <v>102.78612200000001</v>
      </c>
      <c r="C88" s="43">
        <f>+MIN($B$40,$B$52,$B$64,$B$76,$B$88)</f>
        <v>102.78612200000001</v>
      </c>
      <c r="D88" s="43">
        <f>+MAX($B$40,$B$52,$B$64,$B$76,$B$88)</f>
        <v>195.54803699999999</v>
      </c>
      <c r="E88" s="17">
        <f t="shared" si="0"/>
        <v>92.761914999999988</v>
      </c>
      <c r="G88" s="43"/>
      <c r="H88" s="17"/>
    </row>
    <row r="89" spans="1:8" x14ac:dyDescent="0.2">
      <c r="A89" s="1">
        <v>43466</v>
      </c>
      <c r="B89" s="12">
        <v>99.200647000000004</v>
      </c>
      <c r="C89" s="43">
        <f>+MIN($B$29,$B$41,$B$53,$B$65,$B$77)</f>
        <v>123.722841</v>
      </c>
      <c r="D89" s="43">
        <f>+MAX($B$29,$B$41,$B$53,$B$65,$B$77)</f>
        <v>187.203047</v>
      </c>
      <c r="E89" s="17">
        <f t="shared" si="0"/>
        <v>63.480205999999995</v>
      </c>
      <c r="G89" s="43"/>
      <c r="H89" s="17"/>
    </row>
    <row r="90" spans="1:8" x14ac:dyDescent="0.2">
      <c r="A90" s="1">
        <v>43497</v>
      </c>
      <c r="B90" s="12">
        <v>98.744339999999994</v>
      </c>
      <c r="C90" s="43">
        <f>+MIN($B$30,$B$42,$B$54,$B$66,$B$78)</f>
        <v>119.90428300000001</v>
      </c>
      <c r="D90" s="43">
        <f>+MAX($B$30,$B$42,$B$54,$B$66,$B$78)</f>
        <v>187.06361799999999</v>
      </c>
      <c r="E90" s="17">
        <f t="shared" si="0"/>
        <v>67.159334999999984</v>
      </c>
      <c r="G90" s="43"/>
      <c r="H90" s="17"/>
    </row>
    <row r="91" spans="1:8" x14ac:dyDescent="0.2">
      <c r="A91" s="1">
        <v>43525</v>
      </c>
      <c r="B91" s="12">
        <v>97.127436000000003</v>
      </c>
      <c r="C91" s="43">
        <f>+MIN($B$31,$B$43,$B$55,$B$67,$B$79)</f>
        <v>118.260238</v>
      </c>
      <c r="D91" s="43">
        <f>+MAX($B$31,$B$43,$B$55,$B$67,$B$79)</f>
        <v>191.55273500000001</v>
      </c>
      <c r="E91" s="17">
        <f t="shared" si="0"/>
        <v>73.292497000000012</v>
      </c>
      <c r="G91" s="43"/>
      <c r="H91" s="17"/>
    </row>
    <row r="92" spans="1:8" x14ac:dyDescent="0.2">
      <c r="A92" s="1">
        <v>43556</v>
      </c>
      <c r="B92" s="12">
        <v>107.96137</v>
      </c>
      <c r="C92" s="43">
        <f>+MIN($B$32,$B$44,$B$56,$B$68,$B$80)</f>
        <v>128.92501799999999</v>
      </c>
      <c r="D92" s="43">
        <f>+MAX($B$32,$B$44,$B$56,$B$68,$B$80)</f>
        <v>193.18521200000001</v>
      </c>
      <c r="E92" s="17">
        <f t="shared" si="0"/>
        <v>64.260194000000013</v>
      </c>
      <c r="G92" s="43"/>
      <c r="H92" s="17"/>
    </row>
    <row r="93" spans="1:8" x14ac:dyDescent="0.2">
      <c r="A93" s="1">
        <v>43586</v>
      </c>
      <c r="B93" s="12">
        <v>114.947093</v>
      </c>
      <c r="C93" s="43">
        <f>+MIN($B$33,$B$45,$B$57,$B$69,$B$81)</f>
        <v>128.453889</v>
      </c>
      <c r="D93" s="43">
        <f>+MAX($B$33,$B$45,$B$57,$B$69,$B$81)</f>
        <v>192.41693000000001</v>
      </c>
      <c r="E93" s="17">
        <f t="shared" ref="E93:E112" si="1">D93-C93</f>
        <v>63.963041000000004</v>
      </c>
      <c r="G93" s="43"/>
      <c r="H93" s="17"/>
    </row>
    <row r="94" spans="1:8" x14ac:dyDescent="0.2">
      <c r="A94" s="1">
        <v>43617</v>
      </c>
      <c r="B94" s="12">
        <v>116.480121</v>
      </c>
      <c r="C94" s="43">
        <f>+MIN($B$34,$B$46,$B$58,$B$70,$B$82)</f>
        <v>121.52869099999999</v>
      </c>
      <c r="D94" s="43">
        <f>+MAX($B$34,$B$46,$B$58,$B$70,$B$82)</f>
        <v>182.086476</v>
      </c>
      <c r="E94" s="17">
        <f t="shared" si="1"/>
        <v>60.55778500000001</v>
      </c>
      <c r="G94" s="43"/>
      <c r="H94" s="17"/>
    </row>
    <row r="95" spans="1:8" x14ac:dyDescent="0.2">
      <c r="A95" s="1">
        <v>43647</v>
      </c>
      <c r="B95" s="12">
        <v>110.728306</v>
      </c>
      <c r="C95" s="43">
        <f>+MIN($B$35,$B$47,$B$59,$B$71,$B$83)</f>
        <v>110.794301</v>
      </c>
      <c r="D95" s="43">
        <f>+MAX($B$35,$B$47,$B$59,$B$71,$B$83)</f>
        <v>168.11860899999999</v>
      </c>
      <c r="E95" s="17">
        <f t="shared" si="1"/>
        <v>57.324307999999988</v>
      </c>
      <c r="G95" s="43"/>
      <c r="H95" s="17"/>
    </row>
    <row r="96" spans="1:8" x14ac:dyDescent="0.2">
      <c r="A96" s="1">
        <v>43678</v>
      </c>
      <c r="B96" s="12">
        <v>107.6412</v>
      </c>
      <c r="C96" s="43">
        <f>+MIN($B$36,$B$48,$B$60,$B$72,$B$84)</f>
        <v>104.172499</v>
      </c>
      <c r="D96" s="43">
        <f>+MAX($B$36,$B$48,$B$60,$B$72,$B$84)</f>
        <v>158.908174</v>
      </c>
      <c r="E96" s="17">
        <f t="shared" si="1"/>
        <v>54.735675000000001</v>
      </c>
      <c r="G96" s="43"/>
      <c r="H96" s="17"/>
    </row>
    <row r="97" spans="1:8" x14ac:dyDescent="0.2">
      <c r="A97" s="1">
        <v>43709</v>
      </c>
      <c r="B97" s="12">
        <v>102.1322</v>
      </c>
      <c r="C97" s="43">
        <f>+MIN($B$37,$B$49,$B$61,$B$73,$B$85)</f>
        <v>100.781006</v>
      </c>
      <c r="D97" s="43">
        <f>+MAX($B$37,$B$49,$B$61,$B$73,$B$85)</f>
        <v>162.108619</v>
      </c>
      <c r="E97" s="17">
        <f t="shared" si="1"/>
        <v>61.327612999999999</v>
      </c>
      <c r="G97" s="43"/>
      <c r="H97" s="17"/>
    </row>
    <row r="98" spans="1:8" x14ac:dyDescent="0.2">
      <c r="A98" s="1">
        <v>43739</v>
      </c>
      <c r="B98" s="12">
        <v>106.73690000000001</v>
      </c>
      <c r="C98" s="43">
        <f>+MIN($B$38,$B$50,$B$62,$B$74,$B$86)</f>
        <v>105.208663</v>
      </c>
      <c r="D98" s="43">
        <f>+MAX($B$38,$B$50,$B$62,$B$74,$B$86)</f>
        <v>175.587987</v>
      </c>
      <c r="E98" s="17">
        <f t="shared" si="1"/>
        <v>70.379323999999997</v>
      </c>
      <c r="G98" s="43"/>
      <c r="H98" s="17"/>
    </row>
    <row r="99" spans="1:8" x14ac:dyDescent="0.2">
      <c r="A99" s="1">
        <v>43770</v>
      </c>
      <c r="B99" s="12">
        <v>111.363</v>
      </c>
      <c r="C99" s="43">
        <f>+MIN($B$39,$B$51,$B$63,$B$75,$B$87)</f>
        <v>104.324217</v>
      </c>
      <c r="D99" s="43">
        <f>+MAX($B$39,$B$51,$B$63,$B$75,$B$87)</f>
        <v>188.594571</v>
      </c>
      <c r="E99" s="17">
        <f t="shared" si="1"/>
        <v>84.270353999999998</v>
      </c>
      <c r="G99" s="43"/>
      <c r="H99" s="17"/>
    </row>
    <row r="100" spans="1:8" x14ac:dyDescent="0.2">
      <c r="A100" s="1">
        <v>43800</v>
      </c>
      <c r="B100" s="12">
        <v>109.9426</v>
      </c>
      <c r="C100" s="43">
        <f>+MIN($B$40,$B$52,$B$64,$B$76,$B$88)</f>
        <v>102.78612200000001</v>
      </c>
      <c r="D100" s="43">
        <f>+MAX($B$40,$B$52,$B$64,$B$76,$B$88)</f>
        <v>195.54803699999999</v>
      </c>
      <c r="E100" s="17">
        <f t="shared" si="1"/>
        <v>92.761914999999988</v>
      </c>
      <c r="G100" s="43"/>
      <c r="H100" s="17"/>
    </row>
    <row r="101" spans="1:8" x14ac:dyDescent="0.2">
      <c r="A101" s="1">
        <v>43831</v>
      </c>
      <c r="B101" s="12">
        <v>104.8231</v>
      </c>
      <c r="C101" s="43">
        <f>+MIN($B$29,$B$41,$B$53,$B$65,$B$77)</f>
        <v>123.722841</v>
      </c>
      <c r="D101" s="17">
        <f>+MAX($B$29,$B$41,$B$53,$B$65,$B$77)</f>
        <v>187.203047</v>
      </c>
      <c r="E101" s="17">
        <f t="shared" si="1"/>
        <v>63.480205999999995</v>
      </c>
      <c r="G101" s="43"/>
      <c r="H101" s="17"/>
    </row>
    <row r="102" spans="1:8" x14ac:dyDescent="0.2">
      <c r="A102" s="1">
        <v>43862</v>
      </c>
      <c r="B102" s="12">
        <v>102.7799</v>
      </c>
      <c r="C102" s="43">
        <f>+MIN($B$30,$B$42,$B$54,$B$66,$B$78)</f>
        <v>119.90428300000001</v>
      </c>
      <c r="D102" s="17">
        <f>+MAX($B$30,$B$42,$B$54,$B$66,$B$78)</f>
        <v>187.06361799999999</v>
      </c>
      <c r="E102" s="17">
        <f t="shared" si="1"/>
        <v>67.159334999999984</v>
      </c>
      <c r="G102" s="43"/>
      <c r="H102" s="17"/>
    </row>
    <row r="103" spans="1:8" x14ac:dyDescent="0.2">
      <c r="A103" s="1">
        <v>43891</v>
      </c>
      <c r="B103" s="12">
        <v>110.8489</v>
      </c>
      <c r="C103" s="43">
        <f>+MIN($B$31,$B$43,$B$55,$B$67,$B$79)</f>
        <v>118.260238</v>
      </c>
      <c r="D103" s="17">
        <f>+MAX($B$31,$B$43,$B$55,$B$67,$B$79)</f>
        <v>191.55273500000001</v>
      </c>
      <c r="E103" s="17">
        <f t="shared" si="1"/>
        <v>73.292497000000012</v>
      </c>
      <c r="G103" s="43"/>
      <c r="H103" s="17"/>
    </row>
    <row r="104" spans="1:8" x14ac:dyDescent="0.2">
      <c r="A104" s="1">
        <v>43922</v>
      </c>
      <c r="B104" s="12">
        <v>111.2407</v>
      </c>
      <c r="C104" s="43">
        <f>+MIN($B$32,$B$44,$B$56,$B$68,$B$80)</f>
        <v>128.92501799999999</v>
      </c>
      <c r="D104" s="17">
        <f>+MAX($B$32,$B$44,$B$56,$B$68,$B$80)</f>
        <v>193.18521200000001</v>
      </c>
      <c r="E104" s="17">
        <f t="shared" si="1"/>
        <v>64.260194000000013</v>
      </c>
      <c r="G104" s="43"/>
      <c r="H104" s="17"/>
    </row>
    <row r="105" spans="1:8" x14ac:dyDescent="0.2">
      <c r="A105" s="1">
        <v>43952</v>
      </c>
      <c r="B105" s="12">
        <v>112.661</v>
      </c>
      <c r="C105" s="43">
        <f>+MIN($B$33,$B$45,$B$57,$B$69,$B$81)</f>
        <v>128.453889</v>
      </c>
      <c r="D105" s="17">
        <f>+MAX($B$33,$B$45,$B$57,$B$69,$B$81)</f>
        <v>192.41693000000001</v>
      </c>
      <c r="E105" s="17">
        <f t="shared" si="1"/>
        <v>63.963041000000004</v>
      </c>
      <c r="G105" s="43"/>
      <c r="H105" s="17"/>
    </row>
    <row r="106" spans="1:8" x14ac:dyDescent="0.2">
      <c r="A106" s="1">
        <v>43983</v>
      </c>
      <c r="B106" s="12">
        <v>107.616</v>
      </c>
      <c r="C106" s="43">
        <f>+MIN($B$34,$B$46,$B$58,$B$70,$B$82)</f>
        <v>121.52869099999999</v>
      </c>
      <c r="D106" s="17">
        <f>+MAX($B$34,$B$46,$B$58,$B$70,$B$82)</f>
        <v>182.086476</v>
      </c>
      <c r="E106" s="17">
        <f t="shared" si="1"/>
        <v>60.55778500000001</v>
      </c>
      <c r="G106" s="43"/>
      <c r="H106" s="17"/>
    </row>
    <row r="107" spans="1:8" x14ac:dyDescent="0.2">
      <c r="A107" s="1">
        <v>44013</v>
      </c>
      <c r="B107" s="12">
        <v>104.90130000000001</v>
      </c>
      <c r="C107" s="43">
        <f>+MIN($B$35,$B$47,$B$59,$B$71,$B$83)</f>
        <v>110.794301</v>
      </c>
      <c r="D107" s="17">
        <f>+MAX($B$35,$B$47,$B$59,$B$71,$B$83)</f>
        <v>168.11860899999999</v>
      </c>
      <c r="E107" s="17">
        <f t="shared" si="1"/>
        <v>57.324307999999988</v>
      </c>
      <c r="G107" s="43"/>
      <c r="H107" s="17"/>
    </row>
    <row r="108" spans="1:8" x14ac:dyDescent="0.2">
      <c r="A108" s="1">
        <v>44044</v>
      </c>
      <c r="B108" s="12">
        <v>101.9765</v>
      </c>
      <c r="C108" s="43">
        <f>+MIN($B$36,$B$48,$B$60,$B$72,$B$84)</f>
        <v>104.172499</v>
      </c>
      <c r="D108" s="17">
        <f>+MAX($B$36,$B$48,$B$60,$B$72,$B$84)</f>
        <v>158.908174</v>
      </c>
      <c r="E108" s="17">
        <f t="shared" si="1"/>
        <v>54.735675000000001</v>
      </c>
      <c r="G108" s="43"/>
      <c r="H108" s="17"/>
    </row>
    <row r="109" spans="1:8" x14ac:dyDescent="0.2">
      <c r="A109" s="1">
        <v>44075</v>
      </c>
      <c r="B109" s="12">
        <v>100.5932</v>
      </c>
      <c r="C109" s="43">
        <f>+MIN($B$37,$B$49,$B$61,$B$73,$B$85)</f>
        <v>100.781006</v>
      </c>
      <c r="D109" s="17">
        <f>+MAX($B$37,$B$49,$B$61,$B$73,$B$85)</f>
        <v>162.108619</v>
      </c>
      <c r="E109" s="17">
        <f t="shared" si="1"/>
        <v>61.327612999999999</v>
      </c>
      <c r="G109" s="43"/>
      <c r="H109" s="17"/>
    </row>
    <row r="110" spans="1:8" x14ac:dyDescent="0.2">
      <c r="A110" s="1">
        <v>44105</v>
      </c>
      <c r="B110" s="12">
        <v>105.53749999999999</v>
      </c>
      <c r="C110" s="43">
        <f>+MIN($B$38,$B$50,$B$62,$B$74,$B$86)</f>
        <v>105.208663</v>
      </c>
      <c r="D110" s="17">
        <f>+MAX($B$38,$B$50,$B$62,$B$74,$B$86)</f>
        <v>175.587987</v>
      </c>
      <c r="E110" s="17">
        <f t="shared" si="1"/>
        <v>70.379323999999997</v>
      </c>
      <c r="G110" s="43"/>
      <c r="H110" s="17"/>
    </row>
    <row r="111" spans="1:8" x14ac:dyDescent="0.2">
      <c r="A111" s="1">
        <v>44136</v>
      </c>
      <c r="B111" s="12">
        <v>110.8125</v>
      </c>
      <c r="C111" s="43">
        <f>+MIN($B$39,$B$51,$B$63,$B$75,$B$87)</f>
        <v>104.324217</v>
      </c>
      <c r="D111" s="17">
        <f>+MAX($B$39,$B$51,$B$63,$B$75,$B$87)</f>
        <v>188.594571</v>
      </c>
      <c r="E111" s="17">
        <f t="shared" si="1"/>
        <v>84.270353999999998</v>
      </c>
      <c r="G111" s="43"/>
      <c r="H111" s="17"/>
    </row>
    <row r="112" spans="1:8" x14ac:dyDescent="0.2">
      <c r="A112" s="65">
        <v>44166</v>
      </c>
      <c r="B112" s="71">
        <v>109.2</v>
      </c>
      <c r="C112" s="70">
        <f>+MIN($B$40,$B$52,$B$64,$B$76,$B$88)</f>
        <v>102.78612200000001</v>
      </c>
      <c r="D112" s="69">
        <f>+MAX($B$40,$B$52,$B$64,$B$76,$B$88)</f>
        <v>195.54803699999999</v>
      </c>
      <c r="E112" s="69">
        <f t="shared" si="1"/>
        <v>92.761914999999988</v>
      </c>
      <c r="G112" s="43"/>
      <c r="H112" s="17"/>
    </row>
    <row r="113" spans="1:2" x14ac:dyDescent="0.2">
      <c r="A113" s="367" t="s">
        <v>552</v>
      </c>
    </row>
    <row r="114" spans="1:2" x14ac:dyDescent="0.2">
      <c r="A114" s="32" t="s">
        <v>586</v>
      </c>
    </row>
    <row r="115" spans="1:2" x14ac:dyDescent="0.2">
      <c r="A115" s="380" t="s">
        <v>585</v>
      </c>
    </row>
    <row r="116" spans="1:2" x14ac:dyDescent="0.2">
      <c r="A116" s="4"/>
      <c r="B116" s="75" t="s">
        <v>360</v>
      </c>
    </row>
    <row r="117" spans="1:2" x14ac:dyDescent="0.2">
      <c r="A117" s="17">
        <v>69</v>
      </c>
      <c r="B117">
        <v>0</v>
      </c>
    </row>
    <row r="118" spans="1:2" x14ac:dyDescent="0.2">
      <c r="A118" s="17">
        <v>69</v>
      </c>
      <c r="B118">
        <v>1</v>
      </c>
    </row>
  </sheetData>
  <mergeCells count="3">
    <mergeCell ref="C26:E26"/>
    <mergeCell ref="B25:E25"/>
    <mergeCell ref="C27:E27"/>
  </mergeCells>
  <phoneticPr fontId="0" type="noConversion"/>
  <hyperlinks>
    <hyperlink ref="A3" location="Contents!A1" display="Return to Contents"/>
  </hyperlinks>
  <pageMargins left="0.75" right="0.75" top="1" bottom="1" header="0.5" footer="0.5"/>
  <pageSetup scale="49" fitToHeight="2" orientation="landscape" r:id="rId1"/>
  <headerFooter alignWithMargins="0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2:AB142"/>
  <sheetViews>
    <sheetView workbookViewId="0"/>
  </sheetViews>
  <sheetFormatPr defaultRowHeight="15" x14ac:dyDescent="0.25"/>
  <cols>
    <col min="1" max="1" width="9.140625" style="131"/>
    <col min="2" max="2" width="14.7109375" style="131" customWidth="1"/>
    <col min="3" max="3" width="10.140625" style="131" bestFit="1" customWidth="1"/>
    <col min="4" max="4" width="9.140625" style="131"/>
    <col min="5" max="6" width="9.5703125" style="131" bestFit="1" customWidth="1"/>
    <col min="7" max="13" width="9.140625" style="131"/>
    <col min="14" max="15" width="9.140625" style="133"/>
    <col min="16" max="16" width="9.140625" style="131"/>
    <col min="17" max="17" width="25.42578125" style="131" customWidth="1"/>
    <col min="18" max="18" width="9.140625" style="131" customWidth="1"/>
    <col min="19" max="26" width="9.140625" style="131"/>
    <col min="27" max="28" width="9.140625" style="133"/>
    <col min="29" max="16384" width="9.140625" style="131"/>
  </cols>
  <sheetData>
    <row r="2" spans="1:18" ht="15.75" x14ac:dyDescent="0.25">
      <c r="A2" s="44" t="s">
        <v>550</v>
      </c>
    </row>
    <row r="3" spans="1:18" x14ac:dyDescent="0.25">
      <c r="A3" s="22" t="s">
        <v>16</v>
      </c>
      <c r="C3" s="393"/>
      <c r="D3" s="393"/>
      <c r="E3" s="393"/>
      <c r="F3" s="393"/>
      <c r="G3" s="393"/>
      <c r="H3" s="393"/>
      <c r="I3" s="393"/>
      <c r="J3" s="393"/>
      <c r="Q3" s="137"/>
    </row>
    <row r="4" spans="1:18" x14ac:dyDescent="0.25">
      <c r="A4" s="144"/>
      <c r="B4" s="144"/>
      <c r="C4" s="144"/>
      <c r="D4" s="144"/>
      <c r="E4" s="144"/>
      <c r="F4" s="144"/>
      <c r="G4" s="144"/>
      <c r="H4" s="144"/>
      <c r="I4" s="144"/>
      <c r="J4" s="144"/>
      <c r="Q4" s="137"/>
    </row>
    <row r="5" spans="1:18" x14ac:dyDescent="0.25">
      <c r="A5" s="144"/>
      <c r="B5" s="144"/>
      <c r="C5" s="144"/>
      <c r="D5" s="144"/>
      <c r="E5" s="144"/>
      <c r="F5" s="144"/>
      <c r="G5" s="144"/>
      <c r="H5" s="144"/>
      <c r="I5" s="144"/>
      <c r="J5" s="144"/>
      <c r="Q5" s="180" t="s">
        <v>361</v>
      </c>
      <c r="R5" s="181"/>
    </row>
    <row r="6" spans="1:18" x14ac:dyDescent="0.25">
      <c r="A6" s="144"/>
      <c r="B6" s="144"/>
      <c r="C6" s="144"/>
      <c r="D6" s="144"/>
      <c r="E6" s="144"/>
      <c r="F6" s="144"/>
      <c r="G6" s="144"/>
      <c r="H6" s="144"/>
      <c r="I6" s="144"/>
      <c r="J6" s="144"/>
      <c r="Q6" s="232" t="s">
        <v>283</v>
      </c>
      <c r="R6" s="234" t="s">
        <v>529</v>
      </c>
    </row>
    <row r="7" spans="1:18" x14ac:dyDescent="0.25">
      <c r="A7" s="144"/>
      <c r="B7" s="144"/>
      <c r="C7" s="144"/>
      <c r="D7" s="144"/>
      <c r="E7" s="144"/>
      <c r="F7" s="144"/>
      <c r="G7" s="144"/>
      <c r="H7" s="144"/>
      <c r="I7" s="144"/>
      <c r="J7" s="144"/>
      <c r="Q7" s="233" t="s">
        <v>284</v>
      </c>
      <c r="R7" s="235" t="s">
        <v>530</v>
      </c>
    </row>
    <row r="8" spans="1:18" x14ac:dyDescent="0.25">
      <c r="A8" s="144"/>
      <c r="B8" s="144"/>
      <c r="C8" s="144"/>
      <c r="D8" s="144"/>
      <c r="E8" s="144"/>
      <c r="F8" s="144"/>
      <c r="G8" s="144"/>
      <c r="H8" s="144"/>
      <c r="I8" s="144"/>
      <c r="J8" s="144"/>
      <c r="Q8" s="233" t="s">
        <v>463</v>
      </c>
      <c r="R8" s="235" t="s">
        <v>531</v>
      </c>
    </row>
    <row r="9" spans="1:18" x14ac:dyDescent="0.25">
      <c r="A9" s="144"/>
      <c r="B9" s="144"/>
      <c r="C9" s="144"/>
      <c r="D9" s="144"/>
      <c r="E9" s="144"/>
      <c r="F9" s="144"/>
      <c r="G9" s="144"/>
      <c r="H9" s="144"/>
      <c r="I9" s="144"/>
      <c r="J9" s="144"/>
      <c r="Q9" s="233" t="s">
        <v>466</v>
      </c>
      <c r="R9" s="235" t="s">
        <v>532</v>
      </c>
    </row>
    <row r="10" spans="1:18" x14ac:dyDescent="0.25">
      <c r="A10" s="144"/>
      <c r="B10" s="144"/>
      <c r="C10" s="144"/>
      <c r="D10" s="144"/>
      <c r="E10" s="144"/>
      <c r="F10" s="144"/>
      <c r="G10" s="144"/>
      <c r="H10" s="144"/>
      <c r="I10" s="144"/>
      <c r="J10" s="144"/>
      <c r="Q10" s="233" t="s">
        <v>286</v>
      </c>
      <c r="R10" s="235" t="s">
        <v>533</v>
      </c>
    </row>
    <row r="11" spans="1:18" x14ac:dyDescent="0.25">
      <c r="A11" s="144"/>
      <c r="B11" s="144"/>
      <c r="C11" s="144"/>
      <c r="D11" s="144"/>
      <c r="E11" s="144"/>
      <c r="F11" s="144"/>
      <c r="G11" s="144"/>
      <c r="H11" s="144"/>
      <c r="I11" s="144"/>
      <c r="J11" s="144"/>
      <c r="Q11" s="531" t="s">
        <v>507</v>
      </c>
      <c r="R11" s="216" t="s">
        <v>534</v>
      </c>
    </row>
    <row r="12" spans="1:18" x14ac:dyDescent="0.25">
      <c r="A12" s="144"/>
      <c r="B12" s="144"/>
      <c r="C12" s="144"/>
      <c r="D12" s="144"/>
      <c r="E12" s="144"/>
      <c r="F12" s="144"/>
      <c r="G12" s="144"/>
      <c r="H12" s="144"/>
      <c r="I12" s="144"/>
      <c r="J12" s="144"/>
    </row>
    <row r="13" spans="1:18" x14ac:dyDescent="0.25">
      <c r="A13" s="144"/>
      <c r="B13" s="144"/>
      <c r="C13" s="144"/>
      <c r="D13" s="144"/>
      <c r="E13" s="144"/>
      <c r="F13" s="144"/>
      <c r="G13" s="144"/>
      <c r="H13" s="144"/>
      <c r="I13" s="144"/>
      <c r="J13" s="144"/>
    </row>
    <row r="14" spans="1:18" x14ac:dyDescent="0.25">
      <c r="A14" s="144"/>
      <c r="B14" s="144"/>
      <c r="C14" s="144"/>
      <c r="D14" s="144"/>
      <c r="E14" s="144"/>
      <c r="F14" s="144"/>
      <c r="G14" s="144"/>
      <c r="H14" s="144"/>
      <c r="I14" s="144"/>
      <c r="J14" s="144"/>
    </row>
    <row r="15" spans="1:18" x14ac:dyDescent="0.25">
      <c r="A15" s="144"/>
      <c r="B15" s="144"/>
      <c r="C15" s="144"/>
      <c r="D15" s="144"/>
      <c r="E15" s="144"/>
      <c r="F15" s="144"/>
      <c r="G15" s="144"/>
      <c r="H15" s="144"/>
      <c r="I15" s="144"/>
      <c r="J15" s="144"/>
    </row>
    <row r="16" spans="1:18" x14ac:dyDescent="0.25">
      <c r="A16" s="144"/>
      <c r="B16" s="144"/>
      <c r="C16" s="144"/>
      <c r="D16" s="144"/>
      <c r="E16" s="144"/>
      <c r="F16" s="144"/>
      <c r="G16" s="144"/>
      <c r="H16" s="144"/>
      <c r="I16" s="144"/>
      <c r="J16" s="144"/>
    </row>
    <row r="17" spans="1:12" x14ac:dyDescent="0.25">
      <c r="A17" s="144"/>
      <c r="B17" s="144"/>
      <c r="C17" s="144"/>
      <c r="D17" s="144"/>
      <c r="E17" s="144"/>
      <c r="F17" s="144"/>
      <c r="G17" s="144"/>
      <c r="H17" s="144"/>
      <c r="I17" s="144"/>
      <c r="J17" s="144"/>
    </row>
    <row r="18" spans="1:12" x14ac:dyDescent="0.25">
      <c r="A18" s="144"/>
      <c r="B18" s="144"/>
      <c r="C18" s="144"/>
      <c r="D18" s="144"/>
      <c r="E18" s="144"/>
      <c r="F18" s="144"/>
      <c r="G18" s="144"/>
      <c r="H18" s="144"/>
      <c r="I18" s="144"/>
      <c r="J18" s="144"/>
    </row>
    <row r="19" spans="1:12" x14ac:dyDescent="0.25">
      <c r="A19" s="144"/>
      <c r="B19" s="144"/>
      <c r="C19" s="144"/>
      <c r="D19" s="144"/>
      <c r="E19" s="144"/>
      <c r="F19" s="144"/>
      <c r="G19" s="144"/>
      <c r="H19" s="144"/>
      <c r="I19" s="144"/>
      <c r="J19" s="144"/>
    </row>
    <row r="20" spans="1:12" x14ac:dyDescent="0.25">
      <c r="A20" s="144"/>
      <c r="B20" s="144"/>
      <c r="C20" s="144"/>
      <c r="D20" s="144"/>
      <c r="E20" s="144"/>
      <c r="F20" s="144"/>
      <c r="G20" s="144"/>
      <c r="H20" s="144"/>
      <c r="I20" s="144"/>
      <c r="J20" s="144"/>
    </row>
    <row r="21" spans="1:12" x14ac:dyDescent="0.25">
      <c r="A21" s="144"/>
      <c r="B21" s="144"/>
      <c r="C21" s="144"/>
      <c r="D21" s="144"/>
      <c r="E21" s="144"/>
      <c r="F21" s="144"/>
      <c r="G21" s="144"/>
      <c r="H21" s="144"/>
      <c r="I21" s="144"/>
      <c r="J21" s="144"/>
    </row>
    <row r="24" spans="1:12" x14ac:dyDescent="0.25">
      <c r="A24"/>
      <c r="B24"/>
      <c r="C24" s="580" t="s">
        <v>535</v>
      </c>
      <c r="D24" s="580"/>
      <c r="E24" s="580"/>
      <c r="F24" s="580"/>
      <c r="G24" s="580"/>
      <c r="H24" s="32"/>
      <c r="I24" s="580" t="s">
        <v>536</v>
      </c>
      <c r="J24" s="580"/>
      <c r="K24" s="580"/>
      <c r="L24" s="580"/>
    </row>
    <row r="25" spans="1:12" x14ac:dyDescent="0.25">
      <c r="A25" s="9"/>
      <c r="B25" s="9"/>
      <c r="C25" s="82">
        <v>2016</v>
      </c>
      <c r="D25" s="82">
        <v>2017</v>
      </c>
      <c r="E25" s="82">
        <v>2018</v>
      </c>
      <c r="F25" s="82">
        <v>2019</v>
      </c>
      <c r="G25" s="82">
        <v>2020</v>
      </c>
      <c r="H25" s="35"/>
      <c r="I25" s="82">
        <v>2017</v>
      </c>
      <c r="J25" s="82">
        <v>2018</v>
      </c>
      <c r="K25" s="82">
        <v>2019</v>
      </c>
      <c r="L25" s="82">
        <v>2020</v>
      </c>
    </row>
    <row r="26" spans="1:12" x14ac:dyDescent="0.25">
      <c r="B26" s="142" t="s">
        <v>283</v>
      </c>
      <c r="C26" s="563">
        <v>1411.0581529999999</v>
      </c>
      <c r="D26" s="563">
        <v>1378.6477421</v>
      </c>
      <c r="E26" s="563">
        <v>1464.3728262</v>
      </c>
      <c r="F26" s="563">
        <v>1438.7168474</v>
      </c>
      <c r="G26" s="563">
        <v>1430.58806</v>
      </c>
      <c r="H26" s="11"/>
      <c r="I26" s="17">
        <f t="shared" ref="I26:L29" si="0">D26-C26</f>
        <v>-32.410410899999988</v>
      </c>
      <c r="J26" s="17">
        <f t="shared" si="0"/>
        <v>85.725084100000004</v>
      </c>
      <c r="K26" s="17">
        <f t="shared" si="0"/>
        <v>-25.655978799999957</v>
      </c>
      <c r="L26" s="17">
        <f t="shared" si="0"/>
        <v>-8.1287873999999647</v>
      </c>
    </row>
    <row r="27" spans="1:12" x14ac:dyDescent="0.25">
      <c r="B27" s="142" t="s">
        <v>284</v>
      </c>
      <c r="C27" s="11">
        <v>976.71518096</v>
      </c>
      <c r="D27" s="11">
        <v>984.29794500000003</v>
      </c>
      <c r="E27" s="11">
        <v>953.07649520999996</v>
      </c>
      <c r="F27" s="11">
        <v>947.76664927000002</v>
      </c>
      <c r="G27" s="11">
        <v>934.76171999999997</v>
      </c>
      <c r="H27" s="11"/>
      <c r="I27" s="17">
        <f t="shared" si="0"/>
        <v>7.5827640400000291</v>
      </c>
      <c r="J27" s="17">
        <f t="shared" si="0"/>
        <v>-31.221449790000065</v>
      </c>
      <c r="K27" s="17">
        <f t="shared" si="0"/>
        <v>-5.3098459399999456</v>
      </c>
      <c r="L27" s="17">
        <f t="shared" si="0"/>
        <v>-13.004929270000048</v>
      </c>
    </row>
    <row r="28" spans="1:12" x14ac:dyDescent="0.25">
      <c r="A28"/>
      <c r="B28" s="142" t="s">
        <v>285</v>
      </c>
      <c r="C28" s="11">
        <v>1374.688295879</v>
      </c>
      <c r="D28" s="11">
        <v>1360.4102868529999</v>
      </c>
      <c r="E28" s="11">
        <v>1384.478870806</v>
      </c>
      <c r="F28" s="11">
        <v>1372.9517706650001</v>
      </c>
      <c r="G28" s="11">
        <v>1370.2347978999999</v>
      </c>
      <c r="H28" s="11"/>
      <c r="I28" s="17">
        <f t="shared" si="0"/>
        <v>-14.278009026000063</v>
      </c>
      <c r="J28" s="17">
        <f t="shared" si="0"/>
        <v>24.068583953000143</v>
      </c>
      <c r="K28" s="17">
        <f t="shared" si="0"/>
        <v>-11.527100140999892</v>
      </c>
      <c r="L28" s="17">
        <f t="shared" si="0"/>
        <v>-2.7169727650002642</v>
      </c>
    </row>
    <row r="29" spans="1:12" x14ac:dyDescent="0.25">
      <c r="B29" s="142" t="s">
        <v>286</v>
      </c>
      <c r="C29" s="69">
        <v>139.84439685000001</v>
      </c>
      <c r="D29" s="69">
        <v>141.11444208</v>
      </c>
      <c r="E29" s="69">
        <v>143.57905891999999</v>
      </c>
      <c r="F29" s="69">
        <v>139.33185907999999</v>
      </c>
      <c r="G29" s="69">
        <v>140.90253999999999</v>
      </c>
      <c r="H29" s="72"/>
      <c r="I29" s="69">
        <f t="shared" si="0"/>
        <v>1.2700452299999938</v>
      </c>
      <c r="J29" s="69">
        <f t="shared" si="0"/>
        <v>2.4646168399999908</v>
      </c>
      <c r="K29" s="69">
        <f t="shared" si="0"/>
        <v>-4.2471998400000075</v>
      </c>
      <c r="L29" s="69">
        <f t="shared" si="0"/>
        <v>1.5706809200000009</v>
      </c>
    </row>
    <row r="30" spans="1:12" x14ac:dyDescent="0.25">
      <c r="B30" s="532" t="s">
        <v>507</v>
      </c>
      <c r="C30" s="11">
        <v>3902.3060267000001</v>
      </c>
      <c r="D30" s="11">
        <v>3864.4704161</v>
      </c>
      <c r="E30" s="11">
        <v>3945.5072510999998</v>
      </c>
      <c r="F30" s="11">
        <v>3892.8002903000001</v>
      </c>
      <c r="G30" s="11">
        <v>3876.4870000000001</v>
      </c>
      <c r="H30" s="533" t="s">
        <v>440</v>
      </c>
      <c r="I30" s="17">
        <f t="shared" ref="I30" si="1">D30-C30</f>
        <v>-37.835610600000109</v>
      </c>
      <c r="J30" s="17">
        <f t="shared" ref="J30" si="2">E30-D30</f>
        <v>81.036834999999883</v>
      </c>
      <c r="K30" s="17">
        <f t="shared" ref="K30" si="3">F30-E30</f>
        <v>-52.706960799999706</v>
      </c>
      <c r="L30" s="17">
        <f t="shared" ref="L30" si="4">G30-F30</f>
        <v>-16.313290300000062</v>
      </c>
    </row>
    <row r="31" spans="1:12" x14ac:dyDescent="0.25">
      <c r="A31" s="367" t="s">
        <v>552</v>
      </c>
      <c r="B31"/>
      <c r="C31"/>
      <c r="D31" s="10"/>
      <c r="E31"/>
      <c r="F31"/>
      <c r="G31"/>
      <c r="H31"/>
      <c r="I31" s="10"/>
      <c r="J31" s="27"/>
      <c r="K31" s="27"/>
      <c r="L31" s="27"/>
    </row>
    <row r="34" spans="1:7" x14ac:dyDescent="0.25">
      <c r="A34" s="147"/>
      <c r="B34" s="147"/>
      <c r="C34" s="147" t="s">
        <v>282</v>
      </c>
      <c r="D34" s="147" t="s">
        <v>239</v>
      </c>
      <c r="E34" s="468" t="s">
        <v>238</v>
      </c>
      <c r="F34" s="468" t="s">
        <v>480</v>
      </c>
    </row>
    <row r="35" spans="1:7" x14ac:dyDescent="0.25">
      <c r="A35" s="147">
        <f t="shared" ref="A35:A46" si="5">YEAR(B35)</f>
        <v>2016</v>
      </c>
      <c r="B35" s="444">
        <v>42370</v>
      </c>
      <c r="C35" s="529">
        <v>332.81071264000002</v>
      </c>
      <c r="D35" s="391" t="e">
        <v>#N/A</v>
      </c>
      <c r="E35" s="480"/>
      <c r="F35" s="480">
        <v>332.81071264000002</v>
      </c>
      <c r="G35" s="138"/>
    </row>
    <row r="36" spans="1:7" x14ac:dyDescent="0.25">
      <c r="A36" s="147">
        <f t="shared" si="5"/>
        <v>2016</v>
      </c>
      <c r="B36" s="444">
        <v>42401</v>
      </c>
      <c r="C36" s="529">
        <v>307.88403697000001</v>
      </c>
      <c r="D36" s="391" t="e">
        <v>#N/A</v>
      </c>
      <c r="E36" s="530">
        <f t="shared" ref="E36:E45" si="6">AVERAGEIF($A$35:$A$46,A36,$F$35:$F$46)</f>
        <v>325.19216889166665</v>
      </c>
      <c r="F36" s="480">
        <v>307.88403697000001</v>
      </c>
      <c r="G36" s="138"/>
    </row>
    <row r="37" spans="1:7" x14ac:dyDescent="0.25">
      <c r="A37" s="147">
        <f t="shared" si="5"/>
        <v>2016</v>
      </c>
      <c r="B37" s="444">
        <v>42430</v>
      </c>
      <c r="C37" s="529">
        <v>297.38803247999999</v>
      </c>
      <c r="D37" s="391" t="e">
        <v>#N/A</v>
      </c>
      <c r="E37" s="530">
        <f t="shared" si="6"/>
        <v>325.19216889166665</v>
      </c>
      <c r="F37" s="480">
        <v>297.38803247999999</v>
      </c>
      <c r="G37" s="138"/>
    </row>
    <row r="38" spans="1:7" x14ac:dyDescent="0.25">
      <c r="A38" s="147">
        <f t="shared" si="5"/>
        <v>2016</v>
      </c>
      <c r="B38" s="444">
        <v>42461</v>
      </c>
      <c r="C38" s="529">
        <v>280.41750461999999</v>
      </c>
      <c r="D38" s="391" t="e">
        <v>#N/A</v>
      </c>
      <c r="E38" s="530">
        <f t="shared" si="6"/>
        <v>325.19216889166665</v>
      </c>
      <c r="F38" s="480">
        <v>280.41750461999999</v>
      </c>
      <c r="G38" s="138"/>
    </row>
    <row r="39" spans="1:7" x14ac:dyDescent="0.25">
      <c r="A39" s="147">
        <f t="shared" si="5"/>
        <v>2016</v>
      </c>
      <c r="B39" s="444">
        <v>42491</v>
      </c>
      <c r="C39" s="529">
        <v>296.08694484</v>
      </c>
      <c r="D39" s="391" t="e">
        <v>#N/A</v>
      </c>
      <c r="E39" s="530">
        <f t="shared" si="6"/>
        <v>325.19216889166665</v>
      </c>
      <c r="F39" s="480">
        <v>296.08694484</v>
      </c>
      <c r="G39" s="138"/>
    </row>
    <row r="40" spans="1:7" x14ac:dyDescent="0.25">
      <c r="A40" s="147">
        <f t="shared" si="5"/>
        <v>2016</v>
      </c>
      <c r="B40" s="444">
        <v>42522</v>
      </c>
      <c r="C40" s="529">
        <v>341.63726910000003</v>
      </c>
      <c r="D40" s="391" t="e">
        <v>#N/A</v>
      </c>
      <c r="E40" s="530">
        <f t="shared" si="6"/>
        <v>325.19216889166665</v>
      </c>
      <c r="F40" s="480">
        <v>341.63726910000003</v>
      </c>
      <c r="G40" s="138"/>
    </row>
    <row r="41" spans="1:7" x14ac:dyDescent="0.25">
      <c r="A41" s="147">
        <f t="shared" si="5"/>
        <v>2016</v>
      </c>
      <c r="B41" s="444">
        <v>42552</v>
      </c>
      <c r="C41" s="529">
        <v>384.73934366999998</v>
      </c>
      <c r="D41" s="391" t="e">
        <v>#N/A</v>
      </c>
      <c r="E41" s="530">
        <f t="shared" si="6"/>
        <v>325.19216889166665</v>
      </c>
      <c r="F41" s="480">
        <v>384.73934366999998</v>
      </c>
      <c r="G41" s="138"/>
    </row>
    <row r="42" spans="1:7" x14ac:dyDescent="0.25">
      <c r="A42" s="147">
        <f t="shared" si="5"/>
        <v>2016</v>
      </c>
      <c r="B42" s="444">
        <v>42583</v>
      </c>
      <c r="C42" s="529">
        <v>393.86528456000002</v>
      </c>
      <c r="D42" s="391" t="e">
        <v>#N/A</v>
      </c>
      <c r="E42" s="530">
        <f t="shared" si="6"/>
        <v>325.19216889166665</v>
      </c>
      <c r="F42" s="480">
        <v>393.86528456000002</v>
      </c>
      <c r="G42" s="138"/>
    </row>
    <row r="43" spans="1:7" x14ac:dyDescent="0.25">
      <c r="A43" s="147">
        <f t="shared" si="5"/>
        <v>2016</v>
      </c>
      <c r="B43" s="444">
        <v>42614</v>
      </c>
      <c r="C43" s="529">
        <v>348.4130217</v>
      </c>
      <c r="D43" s="391" t="e">
        <v>#N/A</v>
      </c>
      <c r="E43" s="530">
        <f t="shared" si="6"/>
        <v>325.19216889166665</v>
      </c>
      <c r="F43" s="480">
        <v>348.4130217</v>
      </c>
      <c r="G43" s="138"/>
    </row>
    <row r="44" spans="1:7" x14ac:dyDescent="0.25">
      <c r="A44" s="147">
        <f t="shared" si="5"/>
        <v>2016</v>
      </c>
      <c r="B44" s="444">
        <v>42644</v>
      </c>
      <c r="C44" s="529">
        <v>308.03052588999998</v>
      </c>
      <c r="D44" s="391" t="e">
        <v>#N/A</v>
      </c>
      <c r="E44" s="530">
        <f t="shared" si="6"/>
        <v>325.19216889166665</v>
      </c>
      <c r="F44" s="480">
        <v>308.03052588999998</v>
      </c>
      <c r="G44" s="138"/>
    </row>
    <row r="45" spans="1:7" x14ac:dyDescent="0.25">
      <c r="A45" s="147">
        <f t="shared" si="5"/>
        <v>2016</v>
      </c>
      <c r="B45" s="444">
        <v>42675</v>
      </c>
      <c r="C45" s="529">
        <v>288.58529682</v>
      </c>
      <c r="D45" s="391" t="e">
        <v>#N/A</v>
      </c>
      <c r="E45" s="530">
        <f t="shared" si="6"/>
        <v>325.19216889166665</v>
      </c>
      <c r="F45" s="480">
        <v>288.58529682</v>
      </c>
      <c r="G45" s="138"/>
    </row>
    <row r="46" spans="1:7" x14ac:dyDescent="0.25">
      <c r="A46" s="147">
        <f t="shared" si="5"/>
        <v>2016</v>
      </c>
      <c r="B46" s="444">
        <v>42705</v>
      </c>
      <c r="C46" s="529">
        <v>322.44805341</v>
      </c>
      <c r="D46" s="391" t="e">
        <v>#N/A</v>
      </c>
      <c r="E46" s="480"/>
      <c r="F46" s="480">
        <v>322.44805341</v>
      </c>
      <c r="G46" s="138"/>
    </row>
    <row r="47" spans="1:7" x14ac:dyDescent="0.25">
      <c r="A47" s="147">
        <f t="shared" ref="A47:A94" si="7">YEAR(B47)</f>
        <v>2017</v>
      </c>
      <c r="B47" s="444">
        <v>42736</v>
      </c>
      <c r="C47" s="529">
        <v>330.27014452999998</v>
      </c>
      <c r="D47" s="391" t="e">
        <v>#N/A</v>
      </c>
      <c r="E47" s="480"/>
      <c r="F47" s="480">
        <v>330.27014452999998</v>
      </c>
      <c r="G47" s="138"/>
    </row>
    <row r="48" spans="1:7" x14ac:dyDescent="0.25">
      <c r="A48" s="147">
        <f t="shared" si="7"/>
        <v>2017</v>
      </c>
      <c r="B48" s="444">
        <v>42767</v>
      </c>
      <c r="C48" s="529">
        <v>286.66949443999999</v>
      </c>
      <c r="D48" s="391" t="e">
        <v>#N/A</v>
      </c>
      <c r="E48" s="480">
        <f t="shared" ref="E48:E57" si="8">AVERAGEIF($A$47:$A$108,A48,$F$47:$F$108)</f>
        <v>322.03920134416671</v>
      </c>
      <c r="F48" s="480">
        <v>286.66949443999999</v>
      </c>
      <c r="G48" s="138"/>
    </row>
    <row r="49" spans="1:7" x14ac:dyDescent="0.25">
      <c r="A49" s="147">
        <f t="shared" si="7"/>
        <v>2017</v>
      </c>
      <c r="B49" s="444">
        <v>42795</v>
      </c>
      <c r="C49" s="529">
        <v>303.08682956000001</v>
      </c>
      <c r="D49" s="391" t="e">
        <v>#N/A</v>
      </c>
      <c r="E49" s="480">
        <f t="shared" si="8"/>
        <v>322.03920134416671</v>
      </c>
      <c r="F49" s="480">
        <v>303.08682956000001</v>
      </c>
      <c r="G49" s="138"/>
    </row>
    <row r="50" spans="1:7" x14ac:dyDescent="0.25">
      <c r="A50" s="147">
        <f t="shared" si="7"/>
        <v>2017</v>
      </c>
      <c r="B50" s="444">
        <v>42826</v>
      </c>
      <c r="C50" s="529">
        <v>283.98884376000001</v>
      </c>
      <c r="D50" s="391" t="e">
        <v>#N/A</v>
      </c>
      <c r="E50" s="480">
        <f t="shared" si="8"/>
        <v>322.03920134416671</v>
      </c>
      <c r="F50" s="480">
        <v>283.98884376000001</v>
      </c>
      <c r="G50" s="138"/>
    </row>
    <row r="51" spans="1:7" x14ac:dyDescent="0.25">
      <c r="A51" s="147">
        <f t="shared" si="7"/>
        <v>2017</v>
      </c>
      <c r="B51" s="444">
        <v>42856</v>
      </c>
      <c r="C51" s="529">
        <v>303.34849286999997</v>
      </c>
      <c r="D51" s="391" t="e">
        <v>#N/A</v>
      </c>
      <c r="E51" s="480">
        <f t="shared" si="8"/>
        <v>322.03920134416671</v>
      </c>
      <c r="F51" s="480">
        <v>303.34849286999997</v>
      </c>
      <c r="G51" s="138"/>
    </row>
    <row r="52" spans="1:7" x14ac:dyDescent="0.25">
      <c r="A52" s="147">
        <f t="shared" si="7"/>
        <v>2017</v>
      </c>
      <c r="B52" s="444">
        <v>42887</v>
      </c>
      <c r="C52" s="529">
        <v>340.54977689999998</v>
      </c>
      <c r="D52" s="391" t="e">
        <v>#N/A</v>
      </c>
      <c r="E52" s="480">
        <f t="shared" si="8"/>
        <v>322.03920134416671</v>
      </c>
      <c r="F52" s="480">
        <v>340.54977689999998</v>
      </c>
      <c r="G52" s="138"/>
    </row>
    <row r="53" spans="1:7" x14ac:dyDescent="0.25">
      <c r="A53" s="147">
        <f t="shared" si="7"/>
        <v>2017</v>
      </c>
      <c r="B53" s="444">
        <v>42917</v>
      </c>
      <c r="C53" s="529">
        <v>380.37562990999999</v>
      </c>
      <c r="D53" s="391" t="e">
        <v>#N/A</v>
      </c>
      <c r="E53" s="480">
        <f t="shared" si="8"/>
        <v>322.03920134416671</v>
      </c>
      <c r="F53" s="480">
        <v>380.37562990999999</v>
      </c>
      <c r="G53" s="138"/>
    </row>
    <row r="54" spans="1:7" x14ac:dyDescent="0.25">
      <c r="A54" s="147">
        <f t="shared" si="7"/>
        <v>2017</v>
      </c>
      <c r="B54" s="444">
        <v>42948</v>
      </c>
      <c r="C54" s="529">
        <v>372.82041809999998</v>
      </c>
      <c r="D54" s="391" t="e">
        <v>#N/A</v>
      </c>
      <c r="E54" s="480">
        <f t="shared" si="8"/>
        <v>322.03920134416671</v>
      </c>
      <c r="F54" s="480">
        <v>372.82041809999998</v>
      </c>
      <c r="G54" s="138"/>
    </row>
    <row r="55" spans="1:7" x14ac:dyDescent="0.25">
      <c r="A55" s="147">
        <f t="shared" si="7"/>
        <v>2017</v>
      </c>
      <c r="B55" s="444">
        <v>42979</v>
      </c>
      <c r="C55" s="529">
        <v>332.93886120000002</v>
      </c>
      <c r="D55" s="391" t="e">
        <v>#N/A</v>
      </c>
      <c r="E55" s="480">
        <f t="shared" si="8"/>
        <v>322.03920134416671</v>
      </c>
      <c r="F55" s="480">
        <v>332.93886120000002</v>
      </c>
      <c r="G55" s="138"/>
    </row>
    <row r="56" spans="1:7" x14ac:dyDescent="0.25">
      <c r="A56" s="147">
        <f t="shared" si="7"/>
        <v>2017</v>
      </c>
      <c r="B56" s="444">
        <v>43009</v>
      </c>
      <c r="C56" s="529">
        <v>310.89210622000002</v>
      </c>
      <c r="D56" s="391" t="e">
        <v>#N/A</v>
      </c>
      <c r="E56" s="480">
        <f t="shared" si="8"/>
        <v>322.03920134416671</v>
      </c>
      <c r="F56" s="480">
        <v>310.89210622000002</v>
      </c>
      <c r="G56" s="138"/>
    </row>
    <row r="57" spans="1:7" x14ac:dyDescent="0.25">
      <c r="A57" s="147">
        <f t="shared" si="7"/>
        <v>2017</v>
      </c>
      <c r="B57" s="444">
        <v>43040</v>
      </c>
      <c r="C57" s="529">
        <v>294.80227881000002</v>
      </c>
      <c r="D57" s="391" t="e">
        <v>#N/A</v>
      </c>
      <c r="E57" s="480">
        <f t="shared" si="8"/>
        <v>322.03920134416671</v>
      </c>
      <c r="F57" s="480">
        <v>294.80227881000002</v>
      </c>
      <c r="G57" s="138"/>
    </row>
    <row r="58" spans="1:7" x14ac:dyDescent="0.25">
      <c r="A58" s="147">
        <f t="shared" si="7"/>
        <v>2017</v>
      </c>
      <c r="B58" s="444">
        <v>43070</v>
      </c>
      <c r="C58" s="529">
        <v>324.72753983000001</v>
      </c>
      <c r="D58" s="391" t="e">
        <v>#N/A</v>
      </c>
      <c r="E58" s="480"/>
      <c r="F58" s="480">
        <v>324.72753983000001</v>
      </c>
      <c r="G58" s="138"/>
    </row>
    <row r="59" spans="1:7" x14ac:dyDescent="0.25">
      <c r="A59" s="147">
        <f t="shared" si="7"/>
        <v>2018</v>
      </c>
      <c r="B59" s="444">
        <v>43101</v>
      </c>
      <c r="C59" s="529">
        <v>352.87643743000001</v>
      </c>
      <c r="D59" s="391" t="e">
        <v>#N/A</v>
      </c>
      <c r="E59" s="480"/>
      <c r="F59" s="480">
        <v>352.87643743000001</v>
      </c>
      <c r="G59" s="138"/>
    </row>
    <row r="60" spans="1:7" x14ac:dyDescent="0.25">
      <c r="A60" s="147">
        <f t="shared" si="7"/>
        <v>2018</v>
      </c>
      <c r="B60" s="444">
        <v>43132</v>
      </c>
      <c r="C60" s="529">
        <v>299.12931252999999</v>
      </c>
      <c r="D60" s="391" t="e">
        <v>#N/A</v>
      </c>
      <c r="E60" s="480">
        <f t="shared" ref="E60:E69" si="9">AVERAGEIF($A$47:$A$108,A60,$F$47:$F$108)</f>
        <v>328.79227092499997</v>
      </c>
      <c r="F60" s="480">
        <v>299.12931252999999</v>
      </c>
      <c r="G60" s="138"/>
    </row>
    <row r="61" spans="1:7" x14ac:dyDescent="0.25">
      <c r="A61" s="147">
        <f t="shared" si="7"/>
        <v>2018</v>
      </c>
      <c r="B61" s="444">
        <v>43160</v>
      </c>
      <c r="C61" s="529">
        <v>303.83312669999998</v>
      </c>
      <c r="D61" s="391" t="e">
        <v>#N/A</v>
      </c>
      <c r="E61" s="480">
        <f t="shared" si="9"/>
        <v>328.79227092499997</v>
      </c>
      <c r="F61" s="480">
        <v>303.83312669999998</v>
      </c>
      <c r="G61" s="138"/>
    </row>
    <row r="62" spans="1:7" x14ac:dyDescent="0.25">
      <c r="A62" s="147">
        <f t="shared" si="7"/>
        <v>2018</v>
      </c>
      <c r="B62" s="444">
        <v>43191</v>
      </c>
      <c r="C62" s="529">
        <v>285.15640574999998</v>
      </c>
      <c r="D62" s="391" t="e">
        <v>#N/A</v>
      </c>
      <c r="E62" s="480">
        <f t="shared" si="9"/>
        <v>328.79227092499997</v>
      </c>
      <c r="F62" s="480">
        <v>285.15640574999998</v>
      </c>
      <c r="G62" s="138"/>
    </row>
    <row r="63" spans="1:7" x14ac:dyDescent="0.25">
      <c r="A63" s="147">
        <f t="shared" si="7"/>
        <v>2018</v>
      </c>
      <c r="B63" s="444">
        <v>43221</v>
      </c>
      <c r="C63" s="529">
        <v>309.72829275999999</v>
      </c>
      <c r="D63" s="391" t="e">
        <v>#N/A</v>
      </c>
      <c r="E63" s="480">
        <f t="shared" si="9"/>
        <v>328.79227092499997</v>
      </c>
      <c r="F63" s="480">
        <v>309.72829275999999</v>
      </c>
      <c r="G63" s="138"/>
    </row>
    <row r="64" spans="1:7" x14ac:dyDescent="0.25">
      <c r="A64" s="147">
        <f t="shared" si="7"/>
        <v>2018</v>
      </c>
      <c r="B64" s="444">
        <v>43252</v>
      </c>
      <c r="C64" s="529">
        <v>345.17301641</v>
      </c>
      <c r="D64" s="391" t="e">
        <v>#N/A</v>
      </c>
      <c r="E64" s="480">
        <f t="shared" si="9"/>
        <v>328.79227092499997</v>
      </c>
      <c r="F64" s="480">
        <v>345.17301641</v>
      </c>
      <c r="G64" s="138"/>
    </row>
    <row r="65" spans="1:7" x14ac:dyDescent="0.25">
      <c r="A65" s="147">
        <f t="shared" si="7"/>
        <v>2018</v>
      </c>
      <c r="B65" s="444">
        <v>43282</v>
      </c>
      <c r="C65" s="529">
        <v>382.28924674000001</v>
      </c>
      <c r="D65" s="391" t="e">
        <v>#N/A</v>
      </c>
      <c r="E65" s="480">
        <f t="shared" si="9"/>
        <v>328.79227092499997</v>
      </c>
      <c r="F65" s="480">
        <v>382.28924674000001</v>
      </c>
      <c r="G65" s="138"/>
    </row>
    <row r="66" spans="1:7" x14ac:dyDescent="0.25">
      <c r="A66" s="147">
        <f t="shared" si="7"/>
        <v>2018</v>
      </c>
      <c r="B66" s="444">
        <v>43313</v>
      </c>
      <c r="C66" s="529">
        <v>390.57755736000001</v>
      </c>
      <c r="D66" s="391" t="e">
        <v>#N/A</v>
      </c>
      <c r="E66" s="480">
        <f t="shared" si="9"/>
        <v>328.79227092499997</v>
      </c>
      <c r="F66" s="480">
        <v>390.57755736000001</v>
      </c>
      <c r="G66" s="138"/>
    </row>
    <row r="67" spans="1:7" x14ac:dyDescent="0.25">
      <c r="A67" s="147">
        <f t="shared" si="7"/>
        <v>2018</v>
      </c>
      <c r="B67" s="444">
        <v>43344</v>
      </c>
      <c r="C67" s="529">
        <v>343.74082382</v>
      </c>
      <c r="D67" s="391" t="e">
        <v>#N/A</v>
      </c>
      <c r="E67" s="480">
        <f t="shared" si="9"/>
        <v>328.79227092499997</v>
      </c>
      <c r="F67" s="480">
        <v>343.74082382</v>
      </c>
      <c r="G67" s="138"/>
    </row>
    <row r="68" spans="1:7" x14ac:dyDescent="0.25">
      <c r="A68" s="147">
        <f t="shared" si="7"/>
        <v>2018</v>
      </c>
      <c r="B68" s="444">
        <v>43374</v>
      </c>
      <c r="C68" s="529">
        <v>315.80650087999999</v>
      </c>
      <c r="D68" s="391" t="e">
        <v>#N/A</v>
      </c>
      <c r="E68" s="480">
        <f t="shared" si="9"/>
        <v>328.79227092499997</v>
      </c>
      <c r="F68" s="480">
        <v>315.80650087999999</v>
      </c>
      <c r="G68" s="138"/>
    </row>
    <row r="69" spans="1:7" x14ac:dyDescent="0.25">
      <c r="A69" s="147">
        <f t="shared" si="7"/>
        <v>2018</v>
      </c>
      <c r="B69" s="444">
        <v>43405</v>
      </c>
      <c r="C69" s="529">
        <v>297.57434047999999</v>
      </c>
      <c r="D69" s="391" t="e">
        <v>#N/A</v>
      </c>
      <c r="E69" s="480">
        <f t="shared" si="9"/>
        <v>328.79227092499997</v>
      </c>
      <c r="F69" s="480">
        <v>297.57434047999999</v>
      </c>
      <c r="G69" s="138"/>
    </row>
    <row r="70" spans="1:7" x14ac:dyDescent="0.25">
      <c r="A70" s="147">
        <f t="shared" si="7"/>
        <v>2018</v>
      </c>
      <c r="B70" s="444">
        <v>43435</v>
      </c>
      <c r="C70" s="529">
        <v>319.62219024000001</v>
      </c>
      <c r="D70" s="391" t="e">
        <v>#N/A</v>
      </c>
      <c r="E70" s="480"/>
      <c r="F70" s="480">
        <v>319.62219024000001</v>
      </c>
      <c r="G70" s="138"/>
    </row>
    <row r="71" spans="1:7" x14ac:dyDescent="0.25">
      <c r="A71" s="147">
        <f t="shared" si="7"/>
        <v>2019</v>
      </c>
      <c r="B71" s="444">
        <v>43466</v>
      </c>
      <c r="C71" s="529">
        <v>335.90755533999999</v>
      </c>
      <c r="D71" s="391" t="e">
        <v>#N/A</v>
      </c>
      <c r="E71" s="480"/>
      <c r="F71" s="480">
        <v>335.90755533999999</v>
      </c>
      <c r="G71" s="138"/>
    </row>
    <row r="72" spans="1:7" x14ac:dyDescent="0.25">
      <c r="A72" s="147">
        <f t="shared" si="7"/>
        <v>2019</v>
      </c>
      <c r="B72" s="444">
        <v>43497</v>
      </c>
      <c r="C72" s="529">
        <v>303.16143445</v>
      </c>
      <c r="D72" s="391" t="e">
        <v>#N/A</v>
      </c>
      <c r="E72" s="480">
        <f t="shared" ref="E72:E81" si="10">AVERAGEIF($A$47:$A$108,A72,$F$47:$F$108)</f>
        <v>324.40002418916669</v>
      </c>
      <c r="F72" s="480">
        <v>303.16143445</v>
      </c>
      <c r="G72" s="138"/>
    </row>
    <row r="73" spans="1:7" x14ac:dyDescent="0.25">
      <c r="A73" s="147">
        <f t="shared" si="7"/>
        <v>2019</v>
      </c>
      <c r="B73" s="444">
        <v>43525</v>
      </c>
      <c r="C73" s="529">
        <v>309.33717080000002</v>
      </c>
      <c r="D73" s="391" t="e">
        <v>#N/A</v>
      </c>
      <c r="E73" s="480">
        <f t="shared" si="10"/>
        <v>324.40002418916669</v>
      </c>
      <c r="F73" s="480">
        <v>309.33717080000002</v>
      </c>
      <c r="G73" s="138"/>
    </row>
    <row r="74" spans="1:7" x14ac:dyDescent="0.25">
      <c r="A74" s="147">
        <f t="shared" si="7"/>
        <v>2019</v>
      </c>
      <c r="B74" s="444">
        <v>43556</v>
      </c>
      <c r="C74" s="529">
        <v>282.21355811000001</v>
      </c>
      <c r="D74" s="391" t="e">
        <v>#N/A</v>
      </c>
      <c r="E74" s="480">
        <f t="shared" si="10"/>
        <v>324.40002418916669</v>
      </c>
      <c r="F74" s="480">
        <v>282.21355811000001</v>
      </c>
      <c r="G74" s="138"/>
    </row>
    <row r="75" spans="1:7" x14ac:dyDescent="0.25">
      <c r="A75" s="147">
        <f t="shared" si="7"/>
        <v>2019</v>
      </c>
      <c r="B75" s="444">
        <v>43586</v>
      </c>
      <c r="C75" s="529">
        <v>303.43602586999998</v>
      </c>
      <c r="D75" s="391" t="e">
        <v>#N/A</v>
      </c>
      <c r="E75" s="480">
        <f t="shared" si="10"/>
        <v>324.40002418916669</v>
      </c>
      <c r="F75" s="480">
        <v>303.43602586999998</v>
      </c>
      <c r="G75" s="138"/>
    </row>
    <row r="76" spans="1:7" x14ac:dyDescent="0.25">
      <c r="A76" s="147">
        <f t="shared" si="7"/>
        <v>2019</v>
      </c>
      <c r="B76" s="444">
        <v>43617</v>
      </c>
      <c r="C76" s="529">
        <v>327.56782701999998</v>
      </c>
      <c r="D76" s="391" t="e">
        <v>#N/A</v>
      </c>
      <c r="E76" s="480">
        <f t="shared" si="10"/>
        <v>324.40002418916669</v>
      </c>
      <c r="F76" s="480">
        <v>327.56782701999998</v>
      </c>
      <c r="G76" s="138"/>
    </row>
    <row r="77" spans="1:7" x14ac:dyDescent="0.25">
      <c r="A77" s="147">
        <f t="shared" si="7"/>
        <v>2019</v>
      </c>
      <c r="B77" s="444">
        <v>43647</v>
      </c>
      <c r="C77" s="529">
        <v>382.91016918999998</v>
      </c>
      <c r="D77" s="391" t="e">
        <v>#N/A</v>
      </c>
      <c r="E77" s="480">
        <f t="shared" si="10"/>
        <v>324.40002418916669</v>
      </c>
      <c r="F77" s="480">
        <v>382.91016918999998</v>
      </c>
      <c r="G77" s="138"/>
    </row>
    <row r="78" spans="1:7" x14ac:dyDescent="0.25">
      <c r="A78" s="147">
        <f t="shared" si="7"/>
        <v>2019</v>
      </c>
      <c r="B78" s="444">
        <v>43678</v>
      </c>
      <c r="C78" s="529">
        <v>385.10475027000001</v>
      </c>
      <c r="D78" s="391" t="e">
        <v>#N/A</v>
      </c>
      <c r="E78" s="480">
        <f t="shared" si="10"/>
        <v>324.40002418916669</v>
      </c>
      <c r="F78" s="480">
        <v>385.10475027000001</v>
      </c>
      <c r="G78" s="138"/>
    </row>
    <row r="79" spans="1:7" x14ac:dyDescent="0.25">
      <c r="A79" s="147">
        <f t="shared" si="7"/>
        <v>2019</v>
      </c>
      <c r="B79" s="444">
        <v>43709</v>
      </c>
      <c r="C79" s="529">
        <v>342.82649922000002</v>
      </c>
      <c r="D79" s="391">
        <v>342.82649922000002</v>
      </c>
      <c r="E79" s="480">
        <f t="shared" si="10"/>
        <v>324.40002418916669</v>
      </c>
      <c r="F79" s="480">
        <v>342.82649922000002</v>
      </c>
      <c r="G79" s="138"/>
    </row>
    <row r="80" spans="1:7" x14ac:dyDescent="0.25">
      <c r="A80" s="147">
        <f t="shared" si="7"/>
        <v>2019</v>
      </c>
      <c r="B80" s="444">
        <v>43739</v>
      </c>
      <c r="C80" s="529" t="e">
        <v>#N/A</v>
      </c>
      <c r="D80" s="391">
        <v>314.22590000000002</v>
      </c>
      <c r="E80" s="480">
        <f t="shared" si="10"/>
        <v>324.40002418916669</v>
      </c>
      <c r="F80" s="480">
        <v>314.22590000000002</v>
      </c>
      <c r="G80" s="138"/>
    </row>
    <row r="81" spans="1:7" x14ac:dyDescent="0.25">
      <c r="A81" s="147">
        <f t="shared" si="7"/>
        <v>2019</v>
      </c>
      <c r="B81" s="444">
        <v>43770</v>
      </c>
      <c r="C81" s="529" t="e">
        <v>#N/A</v>
      </c>
      <c r="D81" s="391">
        <v>288.8261</v>
      </c>
      <c r="E81" s="480">
        <f t="shared" si="10"/>
        <v>324.40002418916669</v>
      </c>
      <c r="F81" s="480">
        <v>288.8261</v>
      </c>
      <c r="G81" s="138"/>
    </row>
    <row r="82" spans="1:7" x14ac:dyDescent="0.25">
      <c r="A82" s="147">
        <f t="shared" si="7"/>
        <v>2019</v>
      </c>
      <c r="B82" s="444">
        <v>43800</v>
      </c>
      <c r="C82" s="529" t="e">
        <v>#N/A</v>
      </c>
      <c r="D82" s="391">
        <v>317.2833</v>
      </c>
      <c r="E82" s="480"/>
      <c r="F82" s="480">
        <v>317.2833</v>
      </c>
      <c r="G82" s="138"/>
    </row>
    <row r="83" spans="1:7" x14ac:dyDescent="0.25">
      <c r="A83" s="147">
        <f t="shared" si="7"/>
        <v>2020</v>
      </c>
      <c r="B83" s="444">
        <v>43831</v>
      </c>
      <c r="C83" s="529" t="e">
        <v>#N/A</v>
      </c>
      <c r="D83" s="391">
        <v>337.35820000000001</v>
      </c>
      <c r="E83" s="480"/>
      <c r="F83" s="480">
        <v>337.35820000000001</v>
      </c>
      <c r="G83" s="138"/>
    </row>
    <row r="84" spans="1:7" x14ac:dyDescent="0.25">
      <c r="A84" s="147">
        <f t="shared" si="7"/>
        <v>2020</v>
      </c>
      <c r="B84" s="444">
        <v>43862</v>
      </c>
      <c r="C84" s="529" t="e">
        <v>#N/A</v>
      </c>
      <c r="D84" s="391">
        <v>314.18770000000001</v>
      </c>
      <c r="E84" s="480">
        <f t="shared" ref="E84:E93" si="11">AVERAGEIF($A$47:$A$108,A84,$F$47:$F$108)</f>
        <v>323.04058333333336</v>
      </c>
      <c r="F84" s="480">
        <v>314.18770000000001</v>
      </c>
      <c r="G84" s="138"/>
    </row>
    <row r="85" spans="1:7" x14ac:dyDescent="0.25">
      <c r="A85" s="147">
        <f t="shared" si="7"/>
        <v>2020</v>
      </c>
      <c r="B85" s="444">
        <v>43891</v>
      </c>
      <c r="C85" s="529" t="e">
        <v>#N/A</v>
      </c>
      <c r="D85" s="391">
        <v>306.66649999999998</v>
      </c>
      <c r="E85" s="480">
        <f t="shared" si="11"/>
        <v>323.04058333333336</v>
      </c>
      <c r="F85" s="480">
        <v>306.66649999999998</v>
      </c>
      <c r="G85" s="138"/>
    </row>
    <row r="86" spans="1:7" x14ac:dyDescent="0.25">
      <c r="A86" s="147">
        <f t="shared" si="7"/>
        <v>2020</v>
      </c>
      <c r="B86" s="444">
        <v>43922</v>
      </c>
      <c r="C86" s="529" t="e">
        <v>#N/A</v>
      </c>
      <c r="D86" s="391">
        <v>281.52659999999997</v>
      </c>
      <c r="E86" s="480">
        <f t="shared" si="11"/>
        <v>323.04058333333336</v>
      </c>
      <c r="F86" s="480">
        <v>281.52659999999997</v>
      </c>
      <c r="G86" s="138"/>
    </row>
    <row r="87" spans="1:7" x14ac:dyDescent="0.25">
      <c r="A87" s="147">
        <f t="shared" si="7"/>
        <v>2020</v>
      </c>
      <c r="B87" s="444">
        <v>43952</v>
      </c>
      <c r="C87" s="529" t="e">
        <v>#N/A</v>
      </c>
      <c r="D87" s="391">
        <v>301.84679999999997</v>
      </c>
      <c r="E87" s="480">
        <f t="shared" si="11"/>
        <v>323.04058333333336</v>
      </c>
      <c r="F87" s="480">
        <v>301.84679999999997</v>
      </c>
      <c r="G87" s="138"/>
    </row>
    <row r="88" spans="1:7" x14ac:dyDescent="0.25">
      <c r="A88" s="147">
        <f t="shared" si="7"/>
        <v>2020</v>
      </c>
      <c r="B88" s="444">
        <v>43983</v>
      </c>
      <c r="C88" s="529" t="e">
        <v>#N/A</v>
      </c>
      <c r="D88" s="391">
        <v>329.45749999999998</v>
      </c>
      <c r="E88" s="480">
        <f t="shared" si="11"/>
        <v>323.04058333333336</v>
      </c>
      <c r="F88" s="480">
        <v>329.45749999999998</v>
      </c>
      <c r="G88" s="138"/>
    </row>
    <row r="89" spans="1:7" x14ac:dyDescent="0.25">
      <c r="A89" s="147">
        <f t="shared" si="7"/>
        <v>2020</v>
      </c>
      <c r="B89" s="444">
        <v>44013</v>
      </c>
      <c r="C89" s="529" t="e">
        <v>#N/A</v>
      </c>
      <c r="D89" s="391">
        <v>378.25389999999999</v>
      </c>
      <c r="E89" s="480">
        <f t="shared" si="11"/>
        <v>323.04058333333336</v>
      </c>
      <c r="F89" s="480">
        <v>378.25389999999999</v>
      </c>
      <c r="G89" s="138"/>
    </row>
    <row r="90" spans="1:7" x14ac:dyDescent="0.25">
      <c r="A90" s="147">
        <f t="shared" si="7"/>
        <v>2020</v>
      </c>
      <c r="B90" s="444">
        <v>44044</v>
      </c>
      <c r="C90" s="529" t="e">
        <v>#N/A</v>
      </c>
      <c r="D90" s="391">
        <v>381.22280000000001</v>
      </c>
      <c r="E90" s="480">
        <f t="shared" si="11"/>
        <v>323.04058333333336</v>
      </c>
      <c r="F90" s="480">
        <v>381.22280000000001</v>
      </c>
      <c r="G90" s="138"/>
    </row>
    <row r="91" spans="1:7" x14ac:dyDescent="0.25">
      <c r="A91" s="147">
        <f t="shared" si="7"/>
        <v>2020</v>
      </c>
      <c r="B91" s="444">
        <v>44075</v>
      </c>
      <c r="C91" s="529" t="e">
        <v>#N/A</v>
      </c>
      <c r="D91" s="391">
        <v>328.51170000000002</v>
      </c>
      <c r="E91" s="480">
        <f t="shared" si="11"/>
        <v>323.04058333333336</v>
      </c>
      <c r="F91" s="480">
        <v>328.51170000000002</v>
      </c>
      <c r="G91" s="138"/>
    </row>
    <row r="92" spans="1:7" x14ac:dyDescent="0.25">
      <c r="A92" s="147">
        <f t="shared" si="7"/>
        <v>2020</v>
      </c>
      <c r="B92" s="444">
        <v>44105</v>
      </c>
      <c r="C92" s="529" t="e">
        <v>#N/A</v>
      </c>
      <c r="D92" s="391">
        <v>310.2466</v>
      </c>
      <c r="E92" s="480">
        <f t="shared" si="11"/>
        <v>323.04058333333336</v>
      </c>
      <c r="F92" s="480">
        <v>310.2466</v>
      </c>
      <c r="G92" s="138"/>
    </row>
    <row r="93" spans="1:7" x14ac:dyDescent="0.25">
      <c r="A93" s="147">
        <f t="shared" si="7"/>
        <v>2020</v>
      </c>
      <c r="B93" s="444">
        <v>44136</v>
      </c>
      <c r="C93" s="529" t="e">
        <v>#N/A</v>
      </c>
      <c r="D93" s="391">
        <v>289.83179999999999</v>
      </c>
      <c r="E93" s="480">
        <f t="shared" si="11"/>
        <v>323.04058333333336</v>
      </c>
      <c r="F93" s="480">
        <v>289.83179999999999</v>
      </c>
      <c r="G93" s="138"/>
    </row>
    <row r="94" spans="1:7" x14ac:dyDescent="0.25">
      <c r="A94" s="147">
        <f t="shared" si="7"/>
        <v>2020</v>
      </c>
      <c r="B94" s="444">
        <v>44166</v>
      </c>
      <c r="C94" s="529" t="e">
        <v>#N/A</v>
      </c>
      <c r="D94" s="391">
        <v>317.37689999999998</v>
      </c>
      <c r="E94" s="480"/>
      <c r="F94" s="480">
        <v>317.37689999999998</v>
      </c>
      <c r="G94" s="138"/>
    </row>
    <row r="95" spans="1:7" x14ac:dyDescent="0.25">
      <c r="A95" s="147"/>
      <c r="B95" s="444"/>
      <c r="C95" s="147"/>
      <c r="D95" s="446"/>
      <c r="E95" s="147"/>
      <c r="F95" s="446"/>
      <c r="G95" s="138"/>
    </row>
    <row r="96" spans="1:7" x14ac:dyDescent="0.25">
      <c r="A96" s="147"/>
      <c r="B96" s="444"/>
      <c r="C96" s="147"/>
      <c r="D96" s="446"/>
      <c r="E96" s="147"/>
      <c r="F96" s="446"/>
      <c r="G96" s="138"/>
    </row>
    <row r="97" spans="1:7" x14ac:dyDescent="0.25">
      <c r="A97" s="147"/>
      <c r="B97" s="444"/>
      <c r="C97" s="147"/>
      <c r="D97" s="446"/>
      <c r="E97" s="147"/>
      <c r="F97" s="446"/>
      <c r="G97" s="138"/>
    </row>
    <row r="98" spans="1:7" x14ac:dyDescent="0.25">
      <c r="A98" s="147"/>
      <c r="B98" s="444"/>
      <c r="C98" s="147"/>
      <c r="D98" s="446"/>
      <c r="E98" s="147"/>
      <c r="F98" s="446"/>
      <c r="G98" s="138"/>
    </row>
    <row r="99" spans="1:7" x14ac:dyDescent="0.25">
      <c r="A99" s="75"/>
      <c r="B99" s="75" t="s">
        <v>0</v>
      </c>
      <c r="C99" s="147"/>
      <c r="D99" s="446"/>
      <c r="E99" s="147"/>
      <c r="F99" s="446"/>
      <c r="G99" s="138"/>
    </row>
    <row r="100" spans="1:7" x14ac:dyDescent="0.25">
      <c r="A100" s="30">
        <v>2.5</v>
      </c>
      <c r="B100" s="29">
        <v>-0.3</v>
      </c>
      <c r="C100" s="147"/>
      <c r="D100" s="446"/>
      <c r="E100" s="147"/>
      <c r="F100" s="446"/>
      <c r="G100" s="138"/>
    </row>
    <row r="101" spans="1:7" x14ac:dyDescent="0.25">
      <c r="A101" s="30">
        <v>2.5</v>
      </c>
      <c r="B101" s="29">
        <v>0.3</v>
      </c>
      <c r="C101" s="147"/>
      <c r="D101" s="446"/>
      <c r="E101" s="147"/>
      <c r="F101" s="446"/>
      <c r="G101" s="138"/>
    </row>
    <row r="102" spans="1:7" x14ac:dyDescent="0.25">
      <c r="B102" s="134"/>
      <c r="D102" s="140"/>
      <c r="F102" s="140"/>
      <c r="G102" s="138"/>
    </row>
    <row r="103" spans="1:7" x14ac:dyDescent="0.25">
      <c r="B103" s="134"/>
      <c r="D103" s="140"/>
      <c r="F103" s="140"/>
      <c r="G103" s="138"/>
    </row>
    <row r="104" spans="1:7" x14ac:dyDescent="0.25">
      <c r="B104" s="134"/>
      <c r="D104" s="140"/>
      <c r="F104" s="140"/>
      <c r="G104" s="138"/>
    </row>
    <row r="105" spans="1:7" x14ac:dyDescent="0.25">
      <c r="B105" s="134"/>
      <c r="D105" s="140"/>
      <c r="F105" s="140"/>
      <c r="G105" s="138"/>
    </row>
    <row r="106" spans="1:7" x14ac:dyDescent="0.25">
      <c r="B106" s="134"/>
      <c r="D106" s="140"/>
      <c r="F106" s="140"/>
      <c r="G106" s="138"/>
    </row>
    <row r="107" spans="1:7" x14ac:dyDescent="0.25">
      <c r="B107" s="134"/>
      <c r="D107" s="140"/>
      <c r="F107" s="140"/>
      <c r="G107" s="138"/>
    </row>
    <row r="108" spans="1:7" x14ac:dyDescent="0.25">
      <c r="B108" s="134"/>
      <c r="D108" s="140"/>
      <c r="F108" s="140"/>
      <c r="G108" s="138"/>
    </row>
    <row r="109" spans="1:7" x14ac:dyDescent="0.25">
      <c r="D109" s="140"/>
      <c r="F109" s="140"/>
      <c r="G109" s="138"/>
    </row>
    <row r="110" spans="1:7" x14ac:dyDescent="0.25">
      <c r="D110" s="140"/>
      <c r="F110" s="140"/>
      <c r="G110" s="138"/>
    </row>
    <row r="111" spans="1:7" x14ac:dyDescent="0.25">
      <c r="F111" s="140"/>
      <c r="G111" s="138"/>
    </row>
    <row r="112" spans="1:7" x14ac:dyDescent="0.25">
      <c r="F112" s="140"/>
      <c r="G112" s="138"/>
    </row>
    <row r="113" spans="6:7" x14ac:dyDescent="0.25">
      <c r="F113" s="140"/>
      <c r="G113" s="138"/>
    </row>
    <row r="114" spans="6:7" x14ac:dyDescent="0.25">
      <c r="F114" s="140"/>
      <c r="G114" s="138"/>
    </row>
    <row r="115" spans="6:7" x14ac:dyDescent="0.25">
      <c r="F115" s="140"/>
      <c r="G115" s="138"/>
    </row>
    <row r="116" spans="6:7" x14ac:dyDescent="0.25">
      <c r="F116" s="140"/>
      <c r="G116" s="138"/>
    </row>
    <row r="117" spans="6:7" x14ac:dyDescent="0.25">
      <c r="F117" s="140"/>
      <c r="G117" s="138"/>
    </row>
    <row r="118" spans="6:7" x14ac:dyDescent="0.25">
      <c r="F118" s="140"/>
    </row>
    <row r="119" spans="6:7" x14ac:dyDescent="0.25">
      <c r="F119" s="140"/>
    </row>
    <row r="120" spans="6:7" x14ac:dyDescent="0.25">
      <c r="F120" s="140"/>
    </row>
    <row r="121" spans="6:7" x14ac:dyDescent="0.25">
      <c r="F121" s="140"/>
    </row>
    <row r="122" spans="6:7" x14ac:dyDescent="0.25">
      <c r="F122" s="140"/>
    </row>
    <row r="123" spans="6:7" x14ac:dyDescent="0.25">
      <c r="F123" s="140"/>
    </row>
    <row r="124" spans="6:7" x14ac:dyDescent="0.25">
      <c r="F124" s="140"/>
    </row>
    <row r="125" spans="6:7" x14ac:dyDescent="0.25">
      <c r="F125" s="140"/>
    </row>
    <row r="126" spans="6:7" x14ac:dyDescent="0.25">
      <c r="F126" s="140"/>
    </row>
    <row r="127" spans="6:7" x14ac:dyDescent="0.25">
      <c r="F127" s="140"/>
    </row>
    <row r="128" spans="6:7" x14ac:dyDescent="0.25">
      <c r="F128" s="140"/>
    </row>
    <row r="129" spans="6:6" x14ac:dyDescent="0.25">
      <c r="F129" s="140"/>
    </row>
    <row r="130" spans="6:6" x14ac:dyDescent="0.25">
      <c r="F130" s="140"/>
    </row>
    <row r="131" spans="6:6" x14ac:dyDescent="0.25">
      <c r="F131" s="140"/>
    </row>
    <row r="132" spans="6:6" x14ac:dyDescent="0.25">
      <c r="F132" s="140"/>
    </row>
    <row r="133" spans="6:6" x14ac:dyDescent="0.25">
      <c r="F133" s="140"/>
    </row>
    <row r="134" spans="6:6" x14ac:dyDescent="0.25">
      <c r="F134" s="140"/>
    </row>
    <row r="135" spans="6:6" x14ac:dyDescent="0.25">
      <c r="F135" s="140"/>
    </row>
    <row r="136" spans="6:6" x14ac:dyDescent="0.25">
      <c r="F136" s="140"/>
    </row>
    <row r="137" spans="6:6" x14ac:dyDescent="0.25">
      <c r="F137" s="140"/>
    </row>
    <row r="138" spans="6:6" x14ac:dyDescent="0.25">
      <c r="F138" s="140"/>
    </row>
    <row r="139" spans="6:6" x14ac:dyDescent="0.25">
      <c r="F139" s="140"/>
    </row>
    <row r="140" spans="6:6" x14ac:dyDescent="0.25">
      <c r="F140" s="140"/>
    </row>
    <row r="141" spans="6:6" x14ac:dyDescent="0.25">
      <c r="F141" s="140"/>
    </row>
    <row r="142" spans="6:6" x14ac:dyDescent="0.25">
      <c r="F142" s="140"/>
    </row>
  </sheetData>
  <mergeCells count="2">
    <mergeCell ref="C24:G24"/>
    <mergeCell ref="I24:L24"/>
  </mergeCells>
  <conditionalFormatting sqref="C35:C94">
    <cfRule type="expression" dxfId="6" priority="9" stopIfTrue="1">
      <formula>ISNA(C35)</formula>
    </cfRule>
  </conditionalFormatting>
  <conditionalFormatting sqref="C35:C94">
    <cfRule type="expression" dxfId="5" priority="8" stopIfTrue="1">
      <formula>ISNA(C35)</formula>
    </cfRule>
  </conditionalFormatting>
  <conditionalFormatting sqref="D35:D94">
    <cfRule type="expression" dxfId="4" priority="7" stopIfTrue="1">
      <formula>ISNA(D35)</formula>
    </cfRule>
  </conditionalFormatting>
  <conditionalFormatting sqref="C36:C94">
    <cfRule type="expression" dxfId="3" priority="3" stopIfTrue="1">
      <formula>ISNA(C36)</formula>
    </cfRule>
  </conditionalFormatting>
  <conditionalFormatting sqref="C36:C94">
    <cfRule type="expression" dxfId="2" priority="2" stopIfTrue="1">
      <formula>ISNA(C36)</formula>
    </cfRule>
  </conditionalFormatting>
  <conditionalFormatting sqref="D36:D94">
    <cfRule type="expression" dxfId="1" priority="1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pageSetUpPr fitToPage="1"/>
  </sheetPr>
  <dimension ref="A1:W128"/>
  <sheetViews>
    <sheetView workbookViewId="0"/>
  </sheetViews>
  <sheetFormatPr defaultRowHeight="12.75" x14ac:dyDescent="0.2"/>
  <cols>
    <col min="2" max="2" width="9.140625" style="6" customWidth="1"/>
    <col min="3" max="3" width="9.140625" style="6"/>
    <col min="5" max="7" width="9.140625" customWidth="1"/>
    <col min="17" max="17" width="23.85546875" customWidth="1"/>
    <col min="18" max="18" width="10.42578125" customWidth="1"/>
  </cols>
  <sheetData>
    <row r="1" spans="1:23" x14ac:dyDescent="0.2">
      <c r="B1"/>
      <c r="C1"/>
    </row>
    <row r="2" spans="1:23" ht="15.75" x14ac:dyDescent="0.25">
      <c r="A2" s="44" t="s">
        <v>550</v>
      </c>
      <c r="B2"/>
      <c r="C2"/>
      <c r="W2" s="30"/>
    </row>
    <row r="3" spans="1:23" x14ac:dyDescent="0.2">
      <c r="A3" s="22" t="s">
        <v>16</v>
      </c>
      <c r="B3"/>
      <c r="C3"/>
    </row>
    <row r="4" spans="1:23" x14ac:dyDescent="0.2">
      <c r="A4" s="311"/>
      <c r="B4" s="311"/>
      <c r="C4" s="311"/>
      <c r="D4" s="311"/>
      <c r="E4" s="311"/>
      <c r="F4" s="311"/>
      <c r="G4" s="311"/>
      <c r="H4" s="311"/>
      <c r="I4" s="311"/>
      <c r="J4" s="311"/>
      <c r="K4" s="311"/>
    </row>
    <row r="5" spans="1:23" x14ac:dyDescent="0.2">
      <c r="A5" s="311"/>
      <c r="B5" s="311"/>
      <c r="C5" s="311"/>
      <c r="D5" s="311"/>
      <c r="E5" s="311"/>
      <c r="F5" s="311"/>
      <c r="G5" s="311"/>
      <c r="H5" s="311"/>
      <c r="I5" s="311"/>
      <c r="J5" s="311"/>
      <c r="K5" s="311"/>
      <c r="Q5" s="180" t="s">
        <v>361</v>
      </c>
      <c r="R5" s="181"/>
    </row>
    <row r="6" spans="1:23" x14ac:dyDescent="0.2">
      <c r="A6" s="311"/>
      <c r="B6" s="311"/>
      <c r="C6" s="311"/>
      <c r="D6" s="311"/>
      <c r="E6" s="311"/>
      <c r="F6" s="311"/>
      <c r="G6" s="311"/>
      <c r="H6" s="311"/>
      <c r="I6" s="311"/>
      <c r="J6" s="311"/>
      <c r="K6" s="311"/>
      <c r="Q6" s="242" t="s">
        <v>412</v>
      </c>
      <c r="R6" s="292" t="s">
        <v>318</v>
      </c>
    </row>
    <row r="7" spans="1:23" x14ac:dyDescent="0.2">
      <c r="A7" s="311"/>
      <c r="B7" s="311"/>
      <c r="C7" s="311"/>
      <c r="D7" s="311"/>
      <c r="E7" s="311"/>
      <c r="F7" s="311"/>
      <c r="G7" s="311"/>
      <c r="H7" s="311"/>
      <c r="I7" s="311"/>
      <c r="J7" s="311"/>
      <c r="K7" s="311"/>
    </row>
    <row r="8" spans="1:23" x14ac:dyDescent="0.2">
      <c r="A8" s="311"/>
      <c r="B8" s="311"/>
      <c r="C8" s="311"/>
      <c r="D8" s="311"/>
      <c r="E8" s="311"/>
      <c r="F8" s="311"/>
      <c r="G8" s="311"/>
      <c r="H8" s="311"/>
      <c r="I8" s="311"/>
      <c r="J8" s="311"/>
      <c r="K8" s="311"/>
    </row>
    <row r="9" spans="1:23" x14ac:dyDescent="0.2">
      <c r="A9" s="311"/>
      <c r="B9" s="311"/>
      <c r="C9" s="311"/>
      <c r="D9" s="311"/>
      <c r="E9" s="311"/>
      <c r="F9" s="311"/>
      <c r="G9" s="311"/>
      <c r="H9" s="311"/>
      <c r="I9" s="311"/>
      <c r="J9" s="311"/>
      <c r="K9" s="311"/>
    </row>
    <row r="10" spans="1:23" x14ac:dyDescent="0.2">
      <c r="A10" s="311"/>
      <c r="B10" s="311"/>
      <c r="C10" s="311"/>
      <c r="D10" s="311"/>
      <c r="E10" s="311"/>
      <c r="F10" s="311"/>
      <c r="G10" s="311"/>
      <c r="H10" s="311"/>
      <c r="I10" s="311"/>
      <c r="J10" s="311"/>
      <c r="K10" s="311"/>
    </row>
    <row r="11" spans="1:23" x14ac:dyDescent="0.2">
      <c r="A11" s="311"/>
      <c r="B11" s="311"/>
      <c r="C11" s="311"/>
      <c r="D11" s="311"/>
      <c r="E11" s="311"/>
      <c r="F11" s="311"/>
      <c r="G11" s="311"/>
      <c r="H11" s="311"/>
      <c r="I11" s="311"/>
      <c r="J11" s="311"/>
      <c r="K11" s="311"/>
    </row>
    <row r="12" spans="1:23" x14ac:dyDescent="0.2">
      <c r="A12" s="311"/>
      <c r="B12" s="311"/>
      <c r="C12" s="311"/>
      <c r="D12" s="311"/>
      <c r="E12" s="311"/>
      <c r="F12" s="311"/>
      <c r="G12" s="311"/>
      <c r="H12" s="311"/>
      <c r="I12" s="311"/>
      <c r="J12" s="311"/>
      <c r="K12" s="311"/>
    </row>
    <row r="13" spans="1:23" x14ac:dyDescent="0.2">
      <c r="A13" s="311"/>
      <c r="B13" s="311"/>
      <c r="C13" s="311"/>
      <c r="D13" s="311"/>
      <c r="E13" s="311"/>
      <c r="F13" s="311"/>
      <c r="G13" s="311"/>
      <c r="H13" s="311"/>
      <c r="I13" s="311"/>
      <c r="J13" s="311"/>
      <c r="K13" s="311"/>
    </row>
    <row r="14" spans="1:23" x14ac:dyDescent="0.2">
      <c r="A14" s="311"/>
      <c r="B14" s="311"/>
      <c r="C14" s="311"/>
      <c r="D14" s="311"/>
      <c r="E14" s="311"/>
      <c r="F14" s="311"/>
      <c r="G14" s="311"/>
      <c r="H14" s="311"/>
      <c r="I14" s="311"/>
      <c r="J14" s="311"/>
      <c r="K14" s="311"/>
    </row>
    <row r="15" spans="1:23" x14ac:dyDescent="0.2">
      <c r="A15" s="311"/>
      <c r="B15" s="311"/>
      <c r="C15" s="311"/>
      <c r="D15" s="311"/>
      <c r="E15" s="311"/>
      <c r="F15" s="311"/>
      <c r="G15" s="311"/>
      <c r="H15" s="311"/>
      <c r="I15" s="311"/>
      <c r="J15" s="311"/>
      <c r="K15" s="311"/>
    </row>
    <row r="16" spans="1:23" x14ac:dyDescent="0.2">
      <c r="A16" s="311"/>
      <c r="B16" s="311"/>
      <c r="C16" s="311"/>
      <c r="D16" s="311"/>
      <c r="E16" s="311"/>
      <c r="F16" s="311"/>
      <c r="G16" s="311"/>
      <c r="H16" s="311"/>
      <c r="I16" s="311"/>
      <c r="J16" s="311"/>
      <c r="K16" s="311"/>
    </row>
    <row r="17" spans="1:12" x14ac:dyDescent="0.2">
      <c r="A17" s="311"/>
      <c r="B17" s="311"/>
      <c r="C17" s="311"/>
      <c r="D17" s="311"/>
      <c r="E17" s="311"/>
      <c r="F17" s="311"/>
      <c r="G17" s="311"/>
      <c r="H17" s="311"/>
      <c r="I17" s="311"/>
      <c r="J17" s="311"/>
      <c r="K17" s="311"/>
    </row>
    <row r="18" spans="1:12" x14ac:dyDescent="0.2">
      <c r="A18" s="311"/>
      <c r="B18" s="311"/>
      <c r="C18" s="311"/>
      <c r="D18" s="311"/>
      <c r="E18" s="311"/>
      <c r="F18" s="311"/>
      <c r="G18" s="311"/>
      <c r="H18" s="311"/>
      <c r="I18" s="311"/>
      <c r="J18" s="311"/>
      <c r="K18" s="311"/>
    </row>
    <row r="19" spans="1:12" x14ac:dyDescent="0.2">
      <c r="A19" s="311"/>
      <c r="B19" s="311"/>
      <c r="C19" s="311"/>
      <c r="D19" s="311"/>
      <c r="E19" s="311"/>
      <c r="F19" s="311"/>
      <c r="G19" s="311"/>
      <c r="H19" s="311"/>
      <c r="I19" s="311"/>
      <c r="J19" s="311"/>
      <c r="K19" s="311"/>
    </row>
    <row r="20" spans="1:12" x14ac:dyDescent="0.2">
      <c r="A20" s="311"/>
      <c r="B20" s="311"/>
      <c r="C20" s="311"/>
      <c r="D20" s="311"/>
      <c r="E20" s="311"/>
      <c r="F20" s="311"/>
      <c r="G20" s="311"/>
      <c r="H20" s="311"/>
      <c r="I20" s="311"/>
      <c r="J20" s="311"/>
      <c r="K20" s="311"/>
    </row>
    <row r="21" spans="1:12" x14ac:dyDescent="0.2">
      <c r="A21" s="311"/>
      <c r="B21" s="311"/>
      <c r="C21" s="311"/>
      <c r="D21" s="311"/>
      <c r="E21" s="311"/>
      <c r="F21" s="311"/>
      <c r="G21" s="311"/>
      <c r="H21" s="311"/>
      <c r="I21" s="311"/>
      <c r="J21" s="311"/>
      <c r="K21" s="311"/>
    </row>
    <row r="22" spans="1:12" x14ac:dyDescent="0.2">
      <c r="A22" s="311"/>
      <c r="B22" s="311"/>
      <c r="C22" s="311"/>
      <c r="D22" s="311"/>
      <c r="E22" s="311"/>
      <c r="F22" s="311"/>
      <c r="G22" s="311"/>
      <c r="H22" s="311"/>
      <c r="I22" s="311"/>
      <c r="J22" s="311"/>
      <c r="K22" s="311"/>
    </row>
    <row r="23" spans="1:12" x14ac:dyDescent="0.2">
      <c r="A23" s="311"/>
      <c r="B23" s="311"/>
      <c r="C23" s="311"/>
      <c r="D23" s="311"/>
      <c r="E23" s="311"/>
      <c r="F23" s="311"/>
      <c r="G23" s="311"/>
      <c r="H23" s="311"/>
      <c r="I23" s="311"/>
      <c r="J23" s="311"/>
      <c r="K23" s="311"/>
    </row>
    <row r="24" spans="1:12" x14ac:dyDescent="0.2">
      <c r="A24" s="311"/>
      <c r="B24" s="311"/>
      <c r="C24" s="311"/>
      <c r="D24" s="311"/>
      <c r="E24" s="311"/>
      <c r="F24" s="311"/>
      <c r="G24" s="311"/>
      <c r="H24" s="311"/>
      <c r="I24" s="311"/>
      <c r="J24" s="311"/>
      <c r="K24" s="311"/>
    </row>
    <row r="25" spans="1:12" x14ac:dyDescent="0.2">
      <c r="A25" s="37"/>
      <c r="B25" s="587" t="s">
        <v>291</v>
      </c>
      <c r="C25" s="587"/>
      <c r="D25" s="37"/>
      <c r="E25" s="32"/>
      <c r="F25" s="37"/>
      <c r="G25" s="36" t="s">
        <v>319</v>
      </c>
      <c r="H25" s="32"/>
      <c r="I25" s="3"/>
      <c r="J25" s="3"/>
      <c r="K25" s="3"/>
      <c r="L25" s="3"/>
    </row>
    <row r="26" spans="1:12" x14ac:dyDescent="0.2">
      <c r="A26" s="37"/>
      <c r="B26" s="587" t="s">
        <v>189</v>
      </c>
      <c r="C26" s="587"/>
      <c r="D26" s="37"/>
      <c r="E26" s="32"/>
      <c r="F26" s="37"/>
      <c r="G26" s="587" t="s">
        <v>189</v>
      </c>
      <c r="H26" s="587"/>
      <c r="I26" s="3"/>
      <c r="J26" s="3"/>
      <c r="K26" s="3"/>
      <c r="L26" s="3"/>
    </row>
    <row r="27" spans="1:12" x14ac:dyDescent="0.2">
      <c r="A27" s="38" t="s">
        <v>1</v>
      </c>
      <c r="B27" s="38" t="s">
        <v>453</v>
      </c>
      <c r="C27" s="38" t="s">
        <v>0</v>
      </c>
      <c r="D27" s="37"/>
      <c r="E27" s="32"/>
      <c r="F27" s="38" t="s">
        <v>12</v>
      </c>
      <c r="G27" s="38" t="s">
        <v>318</v>
      </c>
      <c r="H27" s="38" t="s">
        <v>10</v>
      </c>
      <c r="I27" s="3"/>
      <c r="J27" s="3"/>
      <c r="K27" s="3"/>
      <c r="L27" s="3"/>
    </row>
    <row r="28" spans="1:12" x14ac:dyDescent="0.2">
      <c r="A28" s="1">
        <v>41275</v>
      </c>
      <c r="B28" s="86">
        <v>11.46</v>
      </c>
      <c r="C28" s="86" t="e">
        <v>#N/A</v>
      </c>
      <c r="E28" s="6"/>
      <c r="F28">
        <v>2012</v>
      </c>
      <c r="G28" s="6">
        <v>11.878472863000001</v>
      </c>
      <c r="H28" s="28"/>
    </row>
    <row r="29" spans="1:12" x14ac:dyDescent="0.2">
      <c r="A29" s="1">
        <v>41306</v>
      </c>
      <c r="B29" s="86">
        <v>11.63</v>
      </c>
      <c r="C29" s="86" t="e">
        <v>#N/A</v>
      </c>
      <c r="E29" s="6"/>
      <c r="F29">
        <v>2013</v>
      </c>
      <c r="G29" s="6">
        <v>12.126361611</v>
      </c>
      <c r="H29" s="31">
        <f>G29/G28-1</f>
        <v>2.0868738840338796E-2</v>
      </c>
    </row>
    <row r="30" spans="1:12" x14ac:dyDescent="0.2">
      <c r="A30" s="1">
        <v>41334</v>
      </c>
      <c r="B30" s="86">
        <v>11.61</v>
      </c>
      <c r="C30" s="86" t="e">
        <v>#N/A</v>
      </c>
      <c r="E30" s="6"/>
      <c r="F30">
        <v>2014</v>
      </c>
      <c r="G30" s="6">
        <v>12.517944941</v>
      </c>
      <c r="H30" s="31">
        <f t="shared" ref="H30:H36" si="0">G30/G29-1</f>
        <v>3.2291906060659459E-2</v>
      </c>
    </row>
    <row r="31" spans="1:12" x14ac:dyDescent="0.2">
      <c r="A31" s="1">
        <v>41365</v>
      </c>
      <c r="B31" s="86">
        <v>11.93</v>
      </c>
      <c r="C31" s="86" t="e">
        <v>#N/A</v>
      </c>
      <c r="E31" s="6"/>
      <c r="F31">
        <v>2015</v>
      </c>
      <c r="G31" s="6">
        <v>12.651297210999999</v>
      </c>
      <c r="H31" s="31">
        <f t="shared" si="0"/>
        <v>1.0652888363746671E-2</v>
      </c>
    </row>
    <row r="32" spans="1:12" x14ac:dyDescent="0.2">
      <c r="A32" s="1">
        <v>41395</v>
      </c>
      <c r="B32" s="86">
        <v>12.4</v>
      </c>
      <c r="C32" s="86" t="e">
        <v>#N/A</v>
      </c>
      <c r="E32" s="6"/>
      <c r="F32">
        <v>2016</v>
      </c>
      <c r="G32" s="6">
        <v>12.548915124000001</v>
      </c>
      <c r="H32" s="31">
        <f t="shared" si="0"/>
        <v>-8.0926157446510327E-3</v>
      </c>
    </row>
    <row r="33" spans="1:8" x14ac:dyDescent="0.2">
      <c r="A33" s="1">
        <v>41426</v>
      </c>
      <c r="B33" s="86">
        <v>12.54</v>
      </c>
      <c r="C33" s="86" t="e">
        <v>#N/A</v>
      </c>
      <c r="E33" s="6"/>
      <c r="F33">
        <v>2017</v>
      </c>
      <c r="G33" s="6">
        <v>12.887100192</v>
      </c>
      <c r="H33" s="31">
        <f t="shared" si="0"/>
        <v>2.6949346988028866E-2</v>
      </c>
    </row>
    <row r="34" spans="1:8" x14ac:dyDescent="0.2">
      <c r="A34" s="1">
        <v>41456</v>
      </c>
      <c r="B34" s="86">
        <v>12.65</v>
      </c>
      <c r="C34" s="86" t="e">
        <v>#N/A</v>
      </c>
      <c r="E34" s="6"/>
      <c r="F34">
        <v>2018</v>
      </c>
      <c r="G34" s="6">
        <v>12.889306995</v>
      </c>
      <c r="H34" s="31">
        <f t="shared" si="0"/>
        <v>1.7124123869005636E-4</v>
      </c>
    </row>
    <row r="35" spans="1:8" x14ac:dyDescent="0.2">
      <c r="A35" s="1">
        <v>41487</v>
      </c>
      <c r="B35" s="86">
        <v>12.53</v>
      </c>
      <c r="C35" s="86" t="e">
        <v>#N/A</v>
      </c>
      <c r="E35" s="6"/>
      <c r="F35">
        <v>2019</v>
      </c>
      <c r="G35" s="6">
        <v>13.00244859</v>
      </c>
      <c r="H35" s="31">
        <f t="shared" si="0"/>
        <v>8.7779424482550272E-3</v>
      </c>
    </row>
    <row r="36" spans="1:8" x14ac:dyDescent="0.2">
      <c r="A36" s="1">
        <v>41518</v>
      </c>
      <c r="B36" s="86">
        <v>12.51</v>
      </c>
      <c r="C36" s="86" t="e">
        <v>#N/A</v>
      </c>
      <c r="E36" s="6"/>
      <c r="F36">
        <v>2020</v>
      </c>
      <c r="G36" s="6">
        <v>13.119998446</v>
      </c>
      <c r="H36" s="31">
        <f t="shared" si="0"/>
        <v>9.0405937917268364E-3</v>
      </c>
    </row>
    <row r="37" spans="1:8" x14ac:dyDescent="0.2">
      <c r="A37" s="1">
        <v>41548</v>
      </c>
      <c r="B37" s="86">
        <v>12.36</v>
      </c>
      <c r="C37" s="86" t="e">
        <v>#N/A</v>
      </c>
      <c r="E37" s="6"/>
      <c r="G37" s="6"/>
      <c r="H37" s="31"/>
    </row>
    <row r="38" spans="1:8" x14ac:dyDescent="0.2">
      <c r="A38" s="1">
        <v>41579</v>
      </c>
      <c r="B38" s="86">
        <v>12.1</v>
      </c>
      <c r="C38" s="86" t="e">
        <v>#N/A</v>
      </c>
      <c r="E38" s="6"/>
      <c r="G38" s="6"/>
      <c r="H38" s="31"/>
    </row>
    <row r="39" spans="1:8" x14ac:dyDescent="0.2">
      <c r="A39" s="1">
        <v>41609</v>
      </c>
      <c r="B39" s="86">
        <v>11.72</v>
      </c>
      <c r="C39" s="86" t="e">
        <v>#N/A</v>
      </c>
      <c r="E39" s="6"/>
      <c r="G39" s="6"/>
      <c r="H39" s="31"/>
    </row>
    <row r="40" spans="1:8" x14ac:dyDescent="0.2">
      <c r="A40" s="1">
        <v>41640</v>
      </c>
      <c r="B40" s="86">
        <v>11.65</v>
      </c>
      <c r="C40" s="86" t="e">
        <v>#N/A</v>
      </c>
      <c r="E40" s="6"/>
      <c r="G40" s="6"/>
      <c r="H40" s="31"/>
    </row>
    <row r="41" spans="1:8" x14ac:dyDescent="0.2">
      <c r="A41" s="1">
        <v>41671</v>
      </c>
      <c r="B41" s="86">
        <v>11.94</v>
      </c>
      <c r="C41" s="86" t="e">
        <v>#N/A</v>
      </c>
      <c r="E41" s="6"/>
      <c r="G41" s="6"/>
      <c r="H41" s="31"/>
    </row>
    <row r="42" spans="1:8" x14ac:dyDescent="0.2">
      <c r="A42" s="1">
        <v>41699</v>
      </c>
      <c r="B42" s="86">
        <v>12.25</v>
      </c>
      <c r="C42" s="86" t="e">
        <v>#N/A</v>
      </c>
      <c r="E42" s="6"/>
    </row>
    <row r="43" spans="1:8" x14ac:dyDescent="0.2">
      <c r="A43" s="1">
        <v>41730</v>
      </c>
      <c r="B43" s="86">
        <v>12.31</v>
      </c>
      <c r="C43" s="86" t="e">
        <v>#N/A</v>
      </c>
      <c r="E43" s="6"/>
    </row>
    <row r="44" spans="1:8" x14ac:dyDescent="0.2">
      <c r="A44" s="1">
        <v>41760</v>
      </c>
      <c r="B44" s="86">
        <v>12.85</v>
      </c>
      <c r="C44" s="86" t="e">
        <v>#N/A</v>
      </c>
      <c r="E44" s="6"/>
    </row>
    <row r="45" spans="1:8" x14ac:dyDescent="0.2">
      <c r="A45" s="1">
        <v>41791</v>
      </c>
      <c r="B45" s="86">
        <v>12.99</v>
      </c>
      <c r="C45" s="86" t="e">
        <v>#N/A</v>
      </c>
      <c r="E45" s="6"/>
    </row>
    <row r="46" spans="1:8" x14ac:dyDescent="0.2">
      <c r="A46" s="1">
        <v>41821</v>
      </c>
      <c r="B46" s="86">
        <v>13.09</v>
      </c>
      <c r="C46" s="86" t="e">
        <v>#N/A</v>
      </c>
      <c r="E46" s="6"/>
    </row>
    <row r="47" spans="1:8" x14ac:dyDescent="0.2">
      <c r="A47" s="1">
        <v>41852</v>
      </c>
      <c r="B47" s="86">
        <v>13.04</v>
      </c>
      <c r="C47" s="86" t="e">
        <v>#N/A</v>
      </c>
      <c r="E47" s="6"/>
    </row>
    <row r="48" spans="1:8" x14ac:dyDescent="0.2">
      <c r="A48" s="1">
        <v>41883</v>
      </c>
      <c r="B48" s="86">
        <v>12.95</v>
      </c>
      <c r="C48" s="86" t="e">
        <v>#N/A</v>
      </c>
      <c r="E48" s="6"/>
    </row>
    <row r="49" spans="1:5" x14ac:dyDescent="0.2">
      <c r="A49" s="1">
        <v>41913</v>
      </c>
      <c r="B49" s="86">
        <v>12.6</v>
      </c>
      <c r="C49" s="86" t="e">
        <v>#N/A</v>
      </c>
      <c r="E49" s="6"/>
    </row>
    <row r="50" spans="1:5" x14ac:dyDescent="0.2">
      <c r="A50" s="1">
        <v>41944</v>
      </c>
      <c r="B50" s="86">
        <v>12.48</v>
      </c>
      <c r="C50" s="86" t="e">
        <v>#N/A</v>
      </c>
      <c r="E50" s="6"/>
    </row>
    <row r="51" spans="1:5" x14ac:dyDescent="0.2">
      <c r="A51" s="1">
        <v>41974</v>
      </c>
      <c r="B51" s="86">
        <v>12.17</v>
      </c>
      <c r="C51" s="86" t="e">
        <v>#N/A</v>
      </c>
      <c r="E51" s="6"/>
    </row>
    <row r="52" spans="1:5" x14ac:dyDescent="0.2">
      <c r="A52" s="1">
        <v>42005</v>
      </c>
      <c r="B52" s="86">
        <v>12.1</v>
      </c>
      <c r="C52" s="86" t="e">
        <v>#N/A</v>
      </c>
      <c r="E52" s="6"/>
    </row>
    <row r="53" spans="1:5" x14ac:dyDescent="0.2">
      <c r="A53" s="1">
        <v>42036</v>
      </c>
      <c r="B53" s="86">
        <v>12.29</v>
      </c>
      <c r="C53" s="86" t="e">
        <v>#N/A</v>
      </c>
      <c r="E53" s="6"/>
    </row>
    <row r="54" spans="1:5" x14ac:dyDescent="0.2">
      <c r="A54" s="1">
        <v>42064</v>
      </c>
      <c r="B54" s="86">
        <v>12.33</v>
      </c>
      <c r="C54" s="86" t="e">
        <v>#N/A</v>
      </c>
      <c r="E54" s="6"/>
    </row>
    <row r="55" spans="1:5" x14ac:dyDescent="0.2">
      <c r="A55" s="1">
        <v>42095</v>
      </c>
      <c r="B55" s="86">
        <v>12.62</v>
      </c>
      <c r="C55" s="86" t="e">
        <v>#N/A</v>
      </c>
      <c r="E55" s="6"/>
    </row>
    <row r="56" spans="1:5" x14ac:dyDescent="0.2">
      <c r="A56" s="1">
        <v>42125</v>
      </c>
      <c r="B56" s="86">
        <v>12.93</v>
      </c>
      <c r="C56" s="86" t="e">
        <v>#N/A</v>
      </c>
      <c r="E56" s="6"/>
    </row>
    <row r="57" spans="1:5" x14ac:dyDescent="0.2">
      <c r="A57" s="1">
        <v>42156</v>
      </c>
      <c r="B57" s="86">
        <v>12.92</v>
      </c>
      <c r="C57" s="86" t="e">
        <v>#N/A</v>
      </c>
      <c r="E57" s="6"/>
    </row>
    <row r="58" spans="1:5" x14ac:dyDescent="0.2">
      <c r="A58" s="1">
        <v>42186</v>
      </c>
      <c r="B58" s="86">
        <v>12.94</v>
      </c>
      <c r="C58" s="86" t="e">
        <v>#N/A</v>
      </c>
      <c r="E58" s="6"/>
    </row>
    <row r="59" spans="1:5" x14ac:dyDescent="0.2">
      <c r="A59" s="1">
        <v>42217</v>
      </c>
      <c r="B59" s="86">
        <v>12.91</v>
      </c>
      <c r="C59" s="86" t="e">
        <v>#N/A</v>
      </c>
      <c r="E59" s="6"/>
    </row>
    <row r="60" spans="1:5" x14ac:dyDescent="0.2">
      <c r="A60" s="1">
        <v>42248</v>
      </c>
      <c r="B60" s="86">
        <v>13.03</v>
      </c>
      <c r="C60" s="86" t="e">
        <v>#N/A</v>
      </c>
      <c r="E60" s="6"/>
    </row>
    <row r="61" spans="1:5" x14ac:dyDescent="0.2">
      <c r="A61" s="1">
        <v>42278</v>
      </c>
      <c r="B61" s="86">
        <v>12.72</v>
      </c>
      <c r="C61" s="86" t="e">
        <v>#N/A</v>
      </c>
      <c r="E61" s="6"/>
    </row>
    <row r="62" spans="1:5" x14ac:dyDescent="0.2">
      <c r="A62" s="1">
        <v>42309</v>
      </c>
      <c r="B62" s="86">
        <v>12.71</v>
      </c>
      <c r="C62" s="86" t="e">
        <v>#N/A</v>
      </c>
      <c r="E62" s="6"/>
    </row>
    <row r="63" spans="1:5" x14ac:dyDescent="0.2">
      <c r="A63" s="1">
        <v>42339</v>
      </c>
      <c r="B63" s="86">
        <v>12.32</v>
      </c>
      <c r="C63" s="86" t="e">
        <v>#N/A</v>
      </c>
      <c r="E63" s="6"/>
    </row>
    <row r="64" spans="1:5" x14ac:dyDescent="0.2">
      <c r="A64" s="1">
        <v>42370</v>
      </c>
      <c r="B64" s="86">
        <v>11.99</v>
      </c>
      <c r="C64" s="86" t="e">
        <v>#N/A</v>
      </c>
      <c r="E64" s="6"/>
    </row>
    <row r="65" spans="1:5" x14ac:dyDescent="0.2">
      <c r="A65" s="1">
        <v>42401</v>
      </c>
      <c r="B65" s="86">
        <v>12.14</v>
      </c>
      <c r="C65" s="86" t="e">
        <v>#N/A</v>
      </c>
      <c r="E65" s="6"/>
    </row>
    <row r="66" spans="1:5" x14ac:dyDescent="0.2">
      <c r="A66" s="1">
        <v>42430</v>
      </c>
      <c r="B66" s="86">
        <v>12.56</v>
      </c>
      <c r="C66" s="86" t="e">
        <v>#N/A</v>
      </c>
      <c r="E66" s="6"/>
    </row>
    <row r="67" spans="1:5" x14ac:dyDescent="0.2">
      <c r="A67" s="1">
        <v>42461</v>
      </c>
      <c r="B67" s="86">
        <v>12.43</v>
      </c>
      <c r="C67" s="86" t="e">
        <v>#N/A</v>
      </c>
      <c r="E67" s="6"/>
    </row>
    <row r="68" spans="1:5" x14ac:dyDescent="0.2">
      <c r="A68" s="1">
        <v>42491</v>
      </c>
      <c r="B68" s="86">
        <v>12.79</v>
      </c>
      <c r="C68" s="86" t="e">
        <v>#N/A</v>
      </c>
      <c r="E68" s="6"/>
    </row>
    <row r="69" spans="1:5" x14ac:dyDescent="0.2">
      <c r="A69" s="1">
        <v>42522</v>
      </c>
      <c r="B69" s="86">
        <v>12.73</v>
      </c>
      <c r="C69" s="86" t="e">
        <v>#N/A</v>
      </c>
      <c r="E69" s="6"/>
    </row>
    <row r="70" spans="1:5" x14ac:dyDescent="0.2">
      <c r="A70" s="1">
        <v>42552</v>
      </c>
      <c r="B70" s="86">
        <v>12.68</v>
      </c>
      <c r="C70" s="86" t="e">
        <v>#N/A</v>
      </c>
      <c r="E70" s="6"/>
    </row>
    <row r="71" spans="1:5" x14ac:dyDescent="0.2">
      <c r="A71" s="1">
        <v>42583</v>
      </c>
      <c r="B71" s="86">
        <v>12.88</v>
      </c>
      <c r="C71" s="86" t="e">
        <v>#N/A</v>
      </c>
      <c r="E71" s="6"/>
    </row>
    <row r="72" spans="1:5" x14ac:dyDescent="0.2">
      <c r="A72" s="1">
        <v>42614</v>
      </c>
      <c r="B72" s="86">
        <v>12.87</v>
      </c>
      <c r="C72" s="86" t="e">
        <v>#N/A</v>
      </c>
      <c r="E72" s="6"/>
    </row>
    <row r="73" spans="1:5" x14ac:dyDescent="0.2">
      <c r="A73" s="1">
        <v>42644</v>
      </c>
      <c r="B73" s="86">
        <v>12.46</v>
      </c>
      <c r="C73" s="86" t="e">
        <v>#N/A</v>
      </c>
      <c r="E73" s="6"/>
    </row>
    <row r="74" spans="1:5" x14ac:dyDescent="0.2">
      <c r="A74" s="1">
        <v>42675</v>
      </c>
      <c r="B74" s="86">
        <v>12.75</v>
      </c>
      <c r="C74" s="86" t="e">
        <v>#N/A</v>
      </c>
      <c r="E74" s="6"/>
    </row>
    <row r="75" spans="1:5" x14ac:dyDescent="0.2">
      <c r="A75" s="1">
        <v>42705</v>
      </c>
      <c r="B75" s="86">
        <v>12.23</v>
      </c>
      <c r="C75" s="86" t="e">
        <v>#N/A</v>
      </c>
      <c r="E75" s="6"/>
    </row>
    <row r="76" spans="1:5" x14ac:dyDescent="0.2">
      <c r="A76" s="1">
        <v>42736</v>
      </c>
      <c r="B76" s="86">
        <v>12.21</v>
      </c>
      <c r="C76" s="86" t="e">
        <v>#N/A</v>
      </c>
      <c r="E76" s="6"/>
    </row>
    <row r="77" spans="1:5" x14ac:dyDescent="0.2">
      <c r="A77" s="1">
        <v>42767</v>
      </c>
      <c r="B77" s="86">
        <v>12.79</v>
      </c>
      <c r="C77" s="86" t="e">
        <v>#N/A</v>
      </c>
      <c r="E77" s="6"/>
    </row>
    <row r="78" spans="1:5" x14ac:dyDescent="0.2">
      <c r="A78" s="1">
        <v>42795</v>
      </c>
      <c r="B78" s="86">
        <v>12.89</v>
      </c>
      <c r="C78" s="86" t="e">
        <v>#N/A</v>
      </c>
      <c r="E78" s="6"/>
    </row>
    <row r="79" spans="1:5" x14ac:dyDescent="0.2">
      <c r="A79" s="1">
        <v>42826</v>
      </c>
      <c r="B79" s="86">
        <v>12.72</v>
      </c>
      <c r="C79" s="86" t="e">
        <v>#N/A</v>
      </c>
      <c r="E79" s="6"/>
    </row>
    <row r="80" spans="1:5" x14ac:dyDescent="0.2">
      <c r="A80" s="1">
        <v>42856</v>
      </c>
      <c r="B80" s="86">
        <v>13.07</v>
      </c>
      <c r="C80" s="86" t="e">
        <v>#N/A</v>
      </c>
      <c r="E80" s="6"/>
    </row>
    <row r="81" spans="1:5" x14ac:dyDescent="0.2">
      <c r="A81" s="1">
        <v>42887</v>
      </c>
      <c r="B81" s="86">
        <v>13.2</v>
      </c>
      <c r="C81" s="86" t="e">
        <v>#N/A</v>
      </c>
      <c r="E81" s="6"/>
    </row>
    <row r="82" spans="1:5" x14ac:dyDescent="0.2">
      <c r="A82" s="1">
        <v>42917</v>
      </c>
      <c r="B82" s="86">
        <v>13.08</v>
      </c>
      <c r="C82" s="86" t="e">
        <v>#N/A</v>
      </c>
      <c r="E82" s="6"/>
    </row>
    <row r="83" spans="1:5" x14ac:dyDescent="0.2">
      <c r="A83" s="1">
        <v>42948</v>
      </c>
      <c r="B83" s="86">
        <v>13.15</v>
      </c>
      <c r="C83" s="86" t="e">
        <v>#N/A</v>
      </c>
      <c r="E83" s="6"/>
    </row>
    <row r="84" spans="1:5" x14ac:dyDescent="0.2">
      <c r="A84" s="1">
        <v>42979</v>
      </c>
      <c r="B84" s="86">
        <v>13.28</v>
      </c>
      <c r="C84" s="86" t="e">
        <v>#N/A</v>
      </c>
      <c r="E84" s="6"/>
    </row>
    <row r="85" spans="1:5" x14ac:dyDescent="0.2">
      <c r="A85" s="1">
        <v>43009</v>
      </c>
      <c r="B85" s="86">
        <v>12.8</v>
      </c>
      <c r="C85" s="86" t="e">
        <v>#N/A</v>
      </c>
      <c r="E85" s="6"/>
    </row>
    <row r="86" spans="1:5" x14ac:dyDescent="0.2">
      <c r="A86" s="1">
        <v>43040</v>
      </c>
      <c r="B86" s="86">
        <v>12.94</v>
      </c>
      <c r="C86" s="86" t="e">
        <v>#N/A</v>
      </c>
      <c r="E86" s="6"/>
    </row>
    <row r="87" spans="1:5" x14ac:dyDescent="0.2">
      <c r="A87" s="1">
        <v>43070</v>
      </c>
      <c r="B87" s="86">
        <v>12.45</v>
      </c>
      <c r="C87" s="86" t="e">
        <v>#N/A</v>
      </c>
      <c r="E87" s="6"/>
    </row>
    <row r="88" spans="1:5" x14ac:dyDescent="0.2">
      <c r="A88" s="1">
        <v>43101</v>
      </c>
      <c r="B88" s="86">
        <v>12.25</v>
      </c>
      <c r="C88" s="86" t="e">
        <v>#N/A</v>
      </c>
      <c r="E88" s="6"/>
    </row>
    <row r="89" spans="1:5" x14ac:dyDescent="0.2">
      <c r="A89" s="1">
        <v>43132</v>
      </c>
      <c r="B89" s="86">
        <v>12.66</v>
      </c>
      <c r="C89" s="86" t="e">
        <v>#N/A</v>
      </c>
      <c r="E89" s="6"/>
    </row>
    <row r="90" spans="1:5" x14ac:dyDescent="0.2">
      <c r="A90" s="1">
        <v>43160</v>
      </c>
      <c r="B90" s="86">
        <v>12.99</v>
      </c>
      <c r="C90" s="86" t="e">
        <v>#N/A</v>
      </c>
      <c r="E90" s="6"/>
    </row>
    <row r="91" spans="1:5" x14ac:dyDescent="0.2">
      <c r="A91" s="1">
        <v>43191</v>
      </c>
      <c r="B91" s="86">
        <v>12.88</v>
      </c>
      <c r="C91" s="86" t="e">
        <v>#N/A</v>
      </c>
      <c r="E91" s="6"/>
    </row>
    <row r="92" spans="1:5" x14ac:dyDescent="0.2">
      <c r="A92" s="1">
        <v>43221</v>
      </c>
      <c r="B92" s="86">
        <v>13.15</v>
      </c>
      <c r="C92" s="86" t="e">
        <v>#N/A</v>
      </c>
      <c r="E92" s="6"/>
    </row>
    <row r="93" spans="1:5" x14ac:dyDescent="0.2">
      <c r="A93" s="1">
        <v>43252</v>
      </c>
      <c r="B93" s="86">
        <v>13.04</v>
      </c>
      <c r="C93" s="86" t="e">
        <v>#N/A</v>
      </c>
      <c r="E93" s="6"/>
    </row>
    <row r="94" spans="1:5" x14ac:dyDescent="0.2">
      <c r="A94" s="1">
        <v>43282</v>
      </c>
      <c r="B94" s="86">
        <v>13.13</v>
      </c>
      <c r="C94" s="86" t="e">
        <v>#N/A</v>
      </c>
      <c r="E94" s="6"/>
    </row>
    <row r="95" spans="1:5" x14ac:dyDescent="0.2">
      <c r="A95" s="1">
        <v>43313</v>
      </c>
      <c r="B95" s="86">
        <v>13.28</v>
      </c>
      <c r="C95" s="86" t="e">
        <v>#N/A</v>
      </c>
      <c r="E95" s="6"/>
    </row>
    <row r="96" spans="1:5" x14ac:dyDescent="0.2">
      <c r="A96" s="1">
        <v>43344</v>
      </c>
      <c r="B96" s="86">
        <v>13.01</v>
      </c>
      <c r="C96" s="86" t="e">
        <v>#N/A</v>
      </c>
      <c r="E96" s="6"/>
    </row>
    <row r="97" spans="1:5" x14ac:dyDescent="0.2">
      <c r="A97" s="1">
        <v>43374</v>
      </c>
      <c r="B97" s="86">
        <v>12.87</v>
      </c>
      <c r="C97" s="86" t="e">
        <v>#N/A</v>
      </c>
      <c r="E97" s="6"/>
    </row>
    <row r="98" spans="1:5" x14ac:dyDescent="0.2">
      <c r="A98" s="1">
        <v>43405</v>
      </c>
      <c r="B98" s="86">
        <v>12.95</v>
      </c>
      <c r="C98" s="86" t="e">
        <v>#N/A</v>
      </c>
      <c r="E98" s="6"/>
    </row>
    <row r="99" spans="1:5" x14ac:dyDescent="0.2">
      <c r="A99" s="1">
        <v>43435</v>
      </c>
      <c r="B99" s="86">
        <v>12.47</v>
      </c>
      <c r="C99" s="86" t="e">
        <v>#N/A</v>
      </c>
      <c r="E99" s="6"/>
    </row>
    <row r="100" spans="1:5" x14ac:dyDescent="0.2">
      <c r="A100" s="1">
        <v>43466</v>
      </c>
      <c r="B100" s="86">
        <v>12.47</v>
      </c>
      <c r="C100" s="86" t="e">
        <v>#N/A</v>
      </c>
      <c r="E100" s="6"/>
    </row>
    <row r="101" spans="1:5" x14ac:dyDescent="0.2">
      <c r="A101" s="1">
        <v>43497</v>
      </c>
      <c r="B101" s="86">
        <v>12.7</v>
      </c>
      <c r="C101" s="86" t="e">
        <v>#N/A</v>
      </c>
      <c r="E101" s="6"/>
    </row>
    <row r="102" spans="1:5" x14ac:dyDescent="0.2">
      <c r="A102" s="1">
        <v>43525</v>
      </c>
      <c r="B102" s="86">
        <v>12.83</v>
      </c>
      <c r="C102" s="86" t="e">
        <v>#N/A</v>
      </c>
      <c r="E102" s="6"/>
    </row>
    <row r="103" spans="1:5" x14ac:dyDescent="0.2">
      <c r="A103" s="1">
        <v>43556</v>
      </c>
      <c r="B103" s="86">
        <v>13.26</v>
      </c>
      <c r="C103" s="86" t="e">
        <v>#N/A</v>
      </c>
      <c r="E103" s="6"/>
    </row>
    <row r="104" spans="1:5" x14ac:dyDescent="0.2">
      <c r="A104" s="1">
        <v>43586</v>
      </c>
      <c r="B104" s="86">
        <v>13.32</v>
      </c>
      <c r="C104" s="86" t="e">
        <v>#N/A</v>
      </c>
      <c r="E104" s="6"/>
    </row>
    <row r="105" spans="1:5" x14ac:dyDescent="0.2">
      <c r="A105" s="1">
        <v>43617</v>
      </c>
      <c r="B105" s="86">
        <v>13.34</v>
      </c>
      <c r="C105" s="86" t="e">
        <v>#N/A</v>
      </c>
      <c r="E105" s="6"/>
    </row>
    <row r="106" spans="1:5" x14ac:dyDescent="0.2">
      <c r="A106" s="1">
        <v>43647</v>
      </c>
      <c r="B106" s="86">
        <v>13.27</v>
      </c>
      <c r="C106" s="86" t="e">
        <v>#N/A</v>
      </c>
      <c r="E106" s="6"/>
    </row>
    <row r="107" spans="1:5" x14ac:dyDescent="0.2">
      <c r="A107" s="1">
        <v>43678</v>
      </c>
      <c r="B107" s="86">
        <v>13.336690000000001</v>
      </c>
      <c r="C107" s="86" t="e">
        <v>#N/A</v>
      </c>
      <c r="E107" s="6"/>
    </row>
    <row r="108" spans="1:5" x14ac:dyDescent="0.2">
      <c r="A108" s="1">
        <v>43709</v>
      </c>
      <c r="B108" s="86">
        <v>12.98507</v>
      </c>
      <c r="C108" s="86">
        <v>12.98507</v>
      </c>
      <c r="E108" s="6"/>
    </row>
    <row r="109" spans="1:5" x14ac:dyDescent="0.2">
      <c r="A109" s="1">
        <v>43739</v>
      </c>
      <c r="B109" s="86" t="e">
        <v>#N/A</v>
      </c>
      <c r="C109" s="86">
        <v>12.86725</v>
      </c>
      <c r="E109" s="6"/>
    </row>
    <row r="110" spans="1:5" x14ac:dyDescent="0.2">
      <c r="A110" s="1">
        <v>43770</v>
      </c>
      <c r="B110" s="86" t="e">
        <v>#N/A</v>
      </c>
      <c r="C110" s="86">
        <v>13.12391</v>
      </c>
      <c r="E110" s="6"/>
    </row>
    <row r="111" spans="1:5" x14ac:dyDescent="0.2">
      <c r="A111" s="1">
        <v>43800</v>
      </c>
      <c r="B111" s="86" t="e">
        <v>#N/A</v>
      </c>
      <c r="C111" s="86">
        <v>12.54072</v>
      </c>
      <c r="E111" s="6"/>
    </row>
    <row r="112" spans="1:5" x14ac:dyDescent="0.2">
      <c r="A112" s="1">
        <v>43831</v>
      </c>
      <c r="B112" s="86" t="e">
        <v>#N/A</v>
      </c>
      <c r="C112" s="86">
        <v>12.472250000000001</v>
      </c>
      <c r="E112" s="6"/>
    </row>
    <row r="113" spans="1:5" x14ac:dyDescent="0.2">
      <c r="A113" s="1">
        <v>43862</v>
      </c>
      <c r="B113" s="86" t="e">
        <v>#N/A</v>
      </c>
      <c r="C113" s="86">
        <v>12.66062</v>
      </c>
      <c r="E113" s="6"/>
    </row>
    <row r="114" spans="1:5" x14ac:dyDescent="0.2">
      <c r="A114" s="1">
        <v>43891</v>
      </c>
      <c r="B114" s="86" t="e">
        <v>#N/A</v>
      </c>
      <c r="C114" s="86">
        <v>12.8407</v>
      </c>
      <c r="E114" s="6"/>
    </row>
    <row r="115" spans="1:5" x14ac:dyDescent="0.2">
      <c r="A115" s="1">
        <v>43922</v>
      </c>
      <c r="B115" s="86" t="e">
        <v>#N/A</v>
      </c>
      <c r="C115" s="86">
        <v>13.36697</v>
      </c>
      <c r="E115" s="6"/>
    </row>
    <row r="116" spans="1:5" x14ac:dyDescent="0.2">
      <c r="A116" s="1">
        <v>43952</v>
      </c>
      <c r="B116" s="86" t="e">
        <v>#N/A</v>
      </c>
      <c r="C116" s="86">
        <v>13.38519</v>
      </c>
      <c r="E116" s="6"/>
    </row>
    <row r="117" spans="1:5" x14ac:dyDescent="0.2">
      <c r="A117" s="1">
        <v>43983</v>
      </c>
      <c r="B117" s="86" t="e">
        <v>#N/A</v>
      </c>
      <c r="C117" s="86">
        <v>13.389709999999999</v>
      </c>
      <c r="E117" s="6"/>
    </row>
    <row r="118" spans="1:5" x14ac:dyDescent="0.2">
      <c r="A118" s="1">
        <v>44013</v>
      </c>
      <c r="B118" s="86" t="e">
        <v>#N/A</v>
      </c>
      <c r="C118" s="86">
        <v>13.33648</v>
      </c>
      <c r="E118" s="6"/>
    </row>
    <row r="119" spans="1:5" x14ac:dyDescent="0.2">
      <c r="A119" s="1">
        <v>44044</v>
      </c>
      <c r="B119" s="86" t="e">
        <v>#N/A</v>
      </c>
      <c r="C119" s="86">
        <v>13.51515</v>
      </c>
      <c r="E119" s="6"/>
    </row>
    <row r="120" spans="1:5" x14ac:dyDescent="0.2">
      <c r="A120" s="1">
        <v>44075</v>
      </c>
      <c r="B120" s="86" t="e">
        <v>#N/A</v>
      </c>
      <c r="C120" s="86">
        <v>13.33156</v>
      </c>
      <c r="E120" s="6"/>
    </row>
    <row r="121" spans="1:5" x14ac:dyDescent="0.2">
      <c r="A121" s="1">
        <v>44105</v>
      </c>
      <c r="B121" s="86" t="e">
        <v>#N/A</v>
      </c>
      <c r="C121" s="86">
        <v>13.100759999999999</v>
      </c>
      <c r="E121" s="6"/>
    </row>
    <row r="122" spans="1:5" x14ac:dyDescent="0.2">
      <c r="A122" s="1">
        <v>44136</v>
      </c>
      <c r="B122" s="86" t="e">
        <v>#N/A</v>
      </c>
      <c r="C122" s="86">
        <v>13.336779999999999</v>
      </c>
      <c r="E122" s="6"/>
    </row>
    <row r="123" spans="1:5" x14ac:dyDescent="0.2">
      <c r="A123" s="65">
        <v>44166</v>
      </c>
      <c r="B123" s="86" t="e">
        <v>#N/A</v>
      </c>
      <c r="C123" s="86">
        <v>12.77408</v>
      </c>
      <c r="E123" s="6"/>
    </row>
    <row r="124" spans="1:5" x14ac:dyDescent="0.2">
      <c r="A124" s="367" t="s">
        <v>552</v>
      </c>
      <c r="E124" s="6"/>
    </row>
    <row r="126" spans="1:5" x14ac:dyDescent="0.2">
      <c r="A126" s="5"/>
      <c r="B126" s="30" t="s">
        <v>360</v>
      </c>
    </row>
    <row r="127" spans="1:5" x14ac:dyDescent="0.2">
      <c r="A127">
        <v>6.5</v>
      </c>
      <c r="B127">
        <v>0</v>
      </c>
    </row>
    <row r="128" spans="1:5" x14ac:dyDescent="0.2">
      <c r="A128">
        <v>6.5</v>
      </c>
      <c r="B128">
        <v>4</v>
      </c>
    </row>
  </sheetData>
  <mergeCells count="3">
    <mergeCell ref="B25:C25"/>
    <mergeCell ref="B26:C26"/>
    <mergeCell ref="G26:H26"/>
  </mergeCells>
  <conditionalFormatting sqref="B28:C123">
    <cfRule type="expression" dxfId="0" priority="2" stopIfTrue="1">
      <formula>ISNA(B28)</formula>
    </cfRule>
  </conditionalFormatting>
  <hyperlinks>
    <hyperlink ref="A3" location="Contents!A1" display="Return to Contents"/>
  </hyperlinks>
  <pageMargins left="0.75" right="0.75" top="1" bottom="1" header="0.5" footer="0.5"/>
  <pageSetup scale="59" fitToHeight="3" orientation="landscape" r:id="rId1"/>
  <headerFooter alignWithMargins="0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pageSetUpPr fitToPage="1"/>
  </sheetPr>
  <dimension ref="A1:R179"/>
  <sheetViews>
    <sheetView workbookViewId="0"/>
  </sheetViews>
  <sheetFormatPr defaultRowHeight="12.75" x14ac:dyDescent="0.2"/>
  <cols>
    <col min="2" max="3" width="9.140625" style="6"/>
    <col min="17" max="17" width="24.7109375" customWidth="1"/>
  </cols>
  <sheetData>
    <row r="1" spans="1:18" x14ac:dyDescent="0.2">
      <c r="B1"/>
      <c r="C1"/>
    </row>
    <row r="2" spans="1:18" ht="15.75" x14ac:dyDescent="0.25">
      <c r="A2" s="44" t="s">
        <v>550</v>
      </c>
      <c r="B2"/>
      <c r="C2"/>
    </row>
    <row r="3" spans="1:18" x14ac:dyDescent="0.2">
      <c r="A3" s="22" t="s">
        <v>16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</row>
    <row r="4" spans="1:18" x14ac:dyDescent="0.2">
      <c r="A4" s="311"/>
      <c r="B4" s="311"/>
      <c r="C4" s="311"/>
      <c r="D4" s="311"/>
      <c r="E4" s="311"/>
      <c r="F4" s="311"/>
      <c r="G4" s="311"/>
      <c r="H4" s="311"/>
      <c r="I4" s="311"/>
      <c r="J4" s="311"/>
      <c r="K4" s="311"/>
    </row>
    <row r="5" spans="1:18" x14ac:dyDescent="0.2">
      <c r="A5" s="311"/>
      <c r="B5" s="311"/>
      <c r="C5" s="311"/>
      <c r="D5" s="311"/>
      <c r="E5" s="311"/>
      <c r="F5" s="311"/>
      <c r="G5" s="311"/>
      <c r="H5" s="311"/>
      <c r="I5" s="311"/>
      <c r="J5" s="311"/>
      <c r="K5" s="311"/>
      <c r="Q5" s="180" t="s">
        <v>361</v>
      </c>
      <c r="R5" s="181"/>
    </row>
    <row r="6" spans="1:18" x14ac:dyDescent="0.2">
      <c r="A6" s="311"/>
      <c r="B6" s="311"/>
      <c r="C6" s="311"/>
      <c r="D6" s="311"/>
      <c r="E6" s="311"/>
      <c r="F6" s="311"/>
      <c r="G6" s="311"/>
      <c r="H6" s="311"/>
      <c r="I6" s="311"/>
      <c r="J6" s="311"/>
      <c r="K6" s="311"/>
      <c r="Q6" s="218" t="s">
        <v>376</v>
      </c>
      <c r="R6" s="387" t="s">
        <v>538</v>
      </c>
    </row>
    <row r="7" spans="1:18" x14ac:dyDescent="0.2">
      <c r="A7" s="311"/>
      <c r="B7" s="311"/>
      <c r="C7" s="311"/>
      <c r="D7" s="311"/>
      <c r="E7" s="311"/>
      <c r="F7" s="311"/>
      <c r="G7" s="311"/>
      <c r="H7" s="311"/>
      <c r="I7" s="311"/>
      <c r="J7" s="311"/>
      <c r="K7" s="311"/>
      <c r="Q7" s="219" t="s">
        <v>92</v>
      </c>
      <c r="R7" s="309" t="s">
        <v>539</v>
      </c>
    </row>
    <row r="8" spans="1:18" x14ac:dyDescent="0.2">
      <c r="A8" s="311"/>
      <c r="B8" s="311"/>
      <c r="C8" s="311"/>
      <c r="D8" s="311"/>
      <c r="E8" s="311"/>
      <c r="F8" s="311"/>
      <c r="G8" s="311"/>
      <c r="H8" s="311"/>
      <c r="I8" s="311"/>
      <c r="J8" s="311"/>
      <c r="K8" s="311"/>
      <c r="Q8" s="220" t="s">
        <v>63</v>
      </c>
      <c r="R8" s="309" t="s">
        <v>540</v>
      </c>
    </row>
    <row r="9" spans="1:18" x14ac:dyDescent="0.2">
      <c r="A9" s="311"/>
      <c r="B9" s="311"/>
      <c r="C9" s="311"/>
      <c r="D9" s="311"/>
      <c r="E9" s="311"/>
      <c r="F9" s="311"/>
      <c r="G9" s="311"/>
      <c r="H9" s="311"/>
      <c r="I9" s="311"/>
      <c r="J9" s="311"/>
      <c r="K9" s="311"/>
      <c r="Q9" s="219" t="s">
        <v>96</v>
      </c>
      <c r="R9" s="309" t="s">
        <v>544</v>
      </c>
    </row>
    <row r="10" spans="1:18" x14ac:dyDescent="0.2">
      <c r="A10" s="311"/>
      <c r="B10" s="311"/>
      <c r="C10" s="311"/>
      <c r="D10" s="311"/>
      <c r="E10" s="311"/>
      <c r="F10" s="311"/>
      <c r="G10" s="311"/>
      <c r="H10" s="311"/>
      <c r="I10" s="311"/>
      <c r="J10" s="311"/>
      <c r="K10" s="311"/>
      <c r="Q10" s="221" t="s">
        <v>377</v>
      </c>
      <c r="R10" s="309" t="s">
        <v>541</v>
      </c>
    </row>
    <row r="11" spans="1:18" x14ac:dyDescent="0.2">
      <c r="A11" s="311"/>
      <c r="B11" s="311"/>
      <c r="C11" s="311"/>
      <c r="D11" s="311"/>
      <c r="E11" s="311"/>
      <c r="F11" s="311"/>
      <c r="G11" s="311"/>
      <c r="H11" s="311"/>
      <c r="I11" s="311"/>
      <c r="J11" s="311"/>
      <c r="K11" s="311"/>
      <c r="Q11" s="221" t="s">
        <v>546</v>
      </c>
      <c r="R11" s="309" t="s">
        <v>542</v>
      </c>
    </row>
    <row r="12" spans="1:18" x14ac:dyDescent="0.2">
      <c r="A12" s="311"/>
      <c r="B12" s="311"/>
      <c r="C12" s="311"/>
      <c r="D12" s="311"/>
      <c r="E12" s="311"/>
      <c r="F12" s="311"/>
      <c r="G12" s="311"/>
      <c r="H12" s="311"/>
      <c r="I12" s="311"/>
      <c r="J12" s="311"/>
      <c r="K12" s="311"/>
      <c r="Q12" s="221" t="s">
        <v>379</v>
      </c>
      <c r="R12" s="309" t="s">
        <v>543</v>
      </c>
    </row>
    <row r="13" spans="1:18" x14ac:dyDescent="0.2">
      <c r="A13" s="311"/>
      <c r="B13" s="311"/>
      <c r="C13" s="311"/>
      <c r="D13" s="311"/>
      <c r="E13" s="311"/>
      <c r="F13" s="311"/>
      <c r="G13" s="311"/>
      <c r="H13" s="311"/>
      <c r="I13" s="311"/>
      <c r="J13" s="311"/>
      <c r="K13" s="311"/>
      <c r="Q13" s="219" t="s">
        <v>388</v>
      </c>
      <c r="R13" s="309" t="s">
        <v>545</v>
      </c>
    </row>
    <row r="14" spans="1:18" x14ac:dyDescent="0.2">
      <c r="A14" s="311"/>
      <c r="B14" s="311"/>
      <c r="C14" s="311"/>
      <c r="D14" s="311"/>
      <c r="E14" s="311"/>
      <c r="F14" s="311"/>
      <c r="G14" s="311"/>
      <c r="H14" s="311"/>
      <c r="I14" s="311"/>
      <c r="J14" s="311"/>
      <c r="K14" s="311"/>
      <c r="Q14" s="222" t="s">
        <v>378</v>
      </c>
      <c r="R14" s="313" t="s">
        <v>537</v>
      </c>
    </row>
    <row r="15" spans="1:18" x14ac:dyDescent="0.2">
      <c r="A15" s="311"/>
      <c r="B15" s="311"/>
      <c r="C15" s="311"/>
      <c r="D15" s="311"/>
      <c r="E15" s="311"/>
      <c r="F15" s="311"/>
      <c r="G15" s="311"/>
      <c r="H15" s="311"/>
      <c r="I15" s="311"/>
      <c r="J15" s="311"/>
      <c r="K15" s="311"/>
    </row>
    <row r="16" spans="1:18" x14ac:dyDescent="0.2">
      <c r="A16" s="311"/>
      <c r="B16" s="311"/>
      <c r="C16" s="311"/>
      <c r="D16" s="311"/>
      <c r="E16" s="311"/>
      <c r="F16" s="311"/>
      <c r="G16" s="311"/>
      <c r="H16" s="311"/>
      <c r="I16" s="311"/>
      <c r="J16" s="311"/>
      <c r="K16" s="311"/>
    </row>
    <row r="17" spans="1:15" x14ac:dyDescent="0.2">
      <c r="A17" s="311"/>
      <c r="B17" s="311"/>
      <c r="C17" s="311"/>
      <c r="D17" s="311"/>
      <c r="E17" s="311"/>
      <c r="F17" s="311"/>
      <c r="G17" s="311"/>
      <c r="H17" s="311"/>
      <c r="I17" s="311"/>
      <c r="J17" s="311"/>
      <c r="K17" s="311"/>
    </row>
    <row r="18" spans="1:15" x14ac:dyDescent="0.2">
      <c r="A18" s="311"/>
      <c r="B18" s="311"/>
      <c r="C18" s="311"/>
      <c r="D18" s="311"/>
      <c r="E18" s="311"/>
      <c r="F18" s="311"/>
      <c r="G18" s="311"/>
      <c r="H18" s="311"/>
      <c r="I18" s="311"/>
      <c r="J18" s="311"/>
      <c r="K18" s="311"/>
    </row>
    <row r="19" spans="1:15" x14ac:dyDescent="0.2">
      <c r="A19" s="311"/>
      <c r="B19" s="311"/>
      <c r="C19" s="311"/>
      <c r="D19" s="311"/>
      <c r="E19" s="311"/>
      <c r="F19" s="311"/>
      <c r="G19" s="311"/>
      <c r="H19" s="311"/>
      <c r="I19" s="311"/>
      <c r="J19" s="311"/>
      <c r="K19" s="311"/>
    </row>
    <row r="20" spans="1:15" x14ac:dyDescent="0.2">
      <c r="A20" s="311"/>
      <c r="B20" s="311"/>
      <c r="C20" s="311"/>
      <c r="D20" s="311"/>
      <c r="E20" s="311"/>
      <c r="F20" s="311"/>
      <c r="G20" s="311"/>
      <c r="H20" s="311"/>
      <c r="I20" s="311"/>
      <c r="J20" s="311"/>
      <c r="K20" s="311"/>
    </row>
    <row r="21" spans="1:15" x14ac:dyDescent="0.2">
      <c r="A21" s="311"/>
      <c r="B21" s="311"/>
      <c r="C21" s="311"/>
      <c r="D21" s="311"/>
      <c r="E21" s="311"/>
      <c r="F21" s="311"/>
      <c r="G21" s="311"/>
      <c r="H21" s="311"/>
      <c r="I21" s="311"/>
      <c r="J21" s="311"/>
      <c r="K21" s="311"/>
    </row>
    <row r="22" spans="1:15" x14ac:dyDescent="0.2">
      <c r="A22" s="311"/>
      <c r="B22" s="311"/>
      <c r="C22" s="311"/>
      <c r="D22" s="311"/>
      <c r="E22" s="311"/>
      <c r="F22" s="311"/>
      <c r="G22" s="311"/>
      <c r="H22" s="311"/>
      <c r="I22" s="311"/>
      <c r="J22" s="311"/>
      <c r="K22" s="311"/>
      <c r="N22" s="8"/>
    </row>
    <row r="23" spans="1:15" x14ac:dyDescent="0.2">
      <c r="A23" s="311"/>
      <c r="B23" s="311"/>
      <c r="C23" s="311"/>
      <c r="D23" s="311"/>
      <c r="E23" s="311"/>
      <c r="F23" s="311"/>
      <c r="G23" s="311"/>
      <c r="H23" s="311"/>
      <c r="I23" s="311"/>
      <c r="J23" s="311"/>
      <c r="K23" s="311"/>
    </row>
    <row r="24" spans="1:15" x14ac:dyDescent="0.2">
      <c r="A24" s="311"/>
      <c r="B24" s="311"/>
      <c r="C24" s="311"/>
      <c r="D24" s="311"/>
      <c r="E24" s="311"/>
      <c r="F24" s="311"/>
      <c r="G24" s="311"/>
      <c r="H24" s="311"/>
      <c r="I24" s="311"/>
      <c r="J24" s="311"/>
      <c r="K24" s="311"/>
    </row>
    <row r="25" spans="1:15" x14ac:dyDescent="0.2">
      <c r="B25" s="85" t="s">
        <v>547</v>
      </c>
      <c r="C25" s="85"/>
      <c r="D25" s="85"/>
      <c r="E25" s="85"/>
      <c r="F25" s="85"/>
      <c r="G25" s="85"/>
      <c r="H25" s="85"/>
      <c r="I25" s="85"/>
      <c r="K25" s="201" t="s">
        <v>72</v>
      </c>
      <c r="L25" s="201"/>
      <c r="M25" s="201"/>
      <c r="N25" s="201"/>
      <c r="O25" s="201"/>
    </row>
    <row r="26" spans="1:15" x14ac:dyDescent="0.2">
      <c r="A26" s="3"/>
      <c r="B26" s="169"/>
      <c r="C26" s="169" t="s">
        <v>66</v>
      </c>
      <c r="D26" s="169"/>
      <c r="E26" s="169" t="s">
        <v>68</v>
      </c>
      <c r="F26" t="s">
        <v>193</v>
      </c>
      <c r="G26" s="169" t="s">
        <v>6</v>
      </c>
      <c r="H26" s="169" t="s">
        <v>5</v>
      </c>
      <c r="J26" s="229"/>
      <c r="K26" s="169" t="s">
        <v>66</v>
      </c>
      <c r="L26" s="169"/>
      <c r="M26" s="169" t="s">
        <v>68</v>
      </c>
      <c r="N26" t="s">
        <v>193</v>
      </c>
      <c r="O26" s="169"/>
    </row>
    <row r="27" spans="1:15" x14ac:dyDescent="0.2">
      <c r="A27" s="5" t="s">
        <v>12</v>
      </c>
      <c r="B27" s="170" t="s">
        <v>34</v>
      </c>
      <c r="C27" s="170" t="s">
        <v>67</v>
      </c>
      <c r="D27" s="170" t="s">
        <v>63</v>
      </c>
      <c r="E27" s="170" t="s">
        <v>71</v>
      </c>
      <c r="F27" s="116" t="s">
        <v>194</v>
      </c>
      <c r="G27" s="40" t="s">
        <v>70</v>
      </c>
      <c r="H27" s="40" t="s">
        <v>69</v>
      </c>
      <c r="I27" s="9"/>
      <c r="J27" s="170" t="s">
        <v>34</v>
      </c>
      <c r="K27" s="170" t="s">
        <v>67</v>
      </c>
      <c r="L27" s="170" t="s">
        <v>63</v>
      </c>
      <c r="M27" s="170" t="s">
        <v>71</v>
      </c>
      <c r="N27" s="116" t="s">
        <v>194</v>
      </c>
      <c r="O27" s="40" t="s">
        <v>6</v>
      </c>
    </row>
    <row r="28" spans="1:15" x14ac:dyDescent="0.2">
      <c r="A28">
        <v>2013</v>
      </c>
      <c r="B28" s="78">
        <v>1567.7224962</v>
      </c>
      <c r="C28" s="78">
        <v>1028.9487736000001</v>
      </c>
      <c r="D28" s="78">
        <v>789.01647300000002</v>
      </c>
      <c r="E28" s="78">
        <v>265.05844639999998</v>
      </c>
      <c r="F28" s="78">
        <v>221.46134420999999</v>
      </c>
      <c r="G28" s="228">
        <v>36.200086448</v>
      </c>
      <c r="H28" s="78">
        <v>3903.7153251</v>
      </c>
      <c r="I28" s="169">
        <v>2013</v>
      </c>
      <c r="J28" s="369">
        <f t="shared" ref="J28:N35" si="0">B28/$H28</f>
        <v>0.40159754634768102</v>
      </c>
      <c r="K28" s="369">
        <f t="shared" si="0"/>
        <v>0.26358191822648902</v>
      </c>
      <c r="L28" s="369">
        <f t="shared" si="0"/>
        <v>0.20211936765132538</v>
      </c>
      <c r="M28" s="369">
        <f t="shared" si="0"/>
        <v>6.7899020375726316E-2</v>
      </c>
      <c r="N28" s="369">
        <f t="shared" si="0"/>
        <v>5.6730915491212695E-2</v>
      </c>
      <c r="O28" s="370">
        <f t="shared" ref="O28:O35" si="1">G28/H28</f>
        <v>9.2732393203064003E-3</v>
      </c>
    </row>
    <row r="29" spans="1:15" x14ac:dyDescent="0.2">
      <c r="A29">
        <v>2014</v>
      </c>
      <c r="B29" s="78">
        <v>1568.7743588999999</v>
      </c>
      <c r="C29" s="78">
        <v>1033.1723254000001</v>
      </c>
      <c r="D29" s="78">
        <v>797.16598199999999</v>
      </c>
      <c r="E29" s="78">
        <v>258.04620968</v>
      </c>
      <c r="F29" s="78">
        <v>247.30524832</v>
      </c>
      <c r="G29" s="228">
        <v>38.679584509999998</v>
      </c>
      <c r="H29" s="78">
        <v>3937.0032716999999</v>
      </c>
      <c r="I29" s="169">
        <v>2014</v>
      </c>
      <c r="J29" s="369">
        <f t="shared" si="0"/>
        <v>0.39846915296633789</v>
      </c>
      <c r="K29" s="369">
        <f t="shared" si="0"/>
        <v>0.2624260774245879</v>
      </c>
      <c r="L29" s="369">
        <f t="shared" si="0"/>
        <v>0.20248039612519381</v>
      </c>
      <c r="M29" s="369">
        <f t="shared" si="0"/>
        <v>6.5543813878665008E-2</v>
      </c>
      <c r="N29" s="369">
        <f t="shared" si="0"/>
        <v>6.2815606503982782E-2</v>
      </c>
      <c r="O29" s="370">
        <f t="shared" si="1"/>
        <v>9.8246259504118048E-3</v>
      </c>
    </row>
    <row r="30" spans="1:15" x14ac:dyDescent="0.2">
      <c r="A30">
        <v>2015</v>
      </c>
      <c r="B30" s="78">
        <v>1340.9932993</v>
      </c>
      <c r="C30" s="78">
        <v>1237.6562071999999</v>
      </c>
      <c r="D30" s="78">
        <v>797.17787699999997</v>
      </c>
      <c r="E30" s="78">
        <v>247.63569222000001</v>
      </c>
      <c r="F30" s="78">
        <v>263.30564176000001</v>
      </c>
      <c r="G30" s="228">
        <v>37.587258163999998</v>
      </c>
      <c r="H30" s="78">
        <v>3919.2937145999999</v>
      </c>
      <c r="I30" s="169">
        <v>2015</v>
      </c>
      <c r="J30" s="369">
        <f t="shared" si="0"/>
        <v>0.34215177451605222</v>
      </c>
      <c r="K30" s="369">
        <f t="shared" si="0"/>
        <v>0.31578552089360679</v>
      </c>
      <c r="L30" s="369">
        <f t="shared" si="0"/>
        <v>0.20339835058301042</v>
      </c>
      <c r="M30" s="369">
        <f t="shared" si="0"/>
        <v>6.3183754587597549E-2</v>
      </c>
      <c r="N30" s="369">
        <f t="shared" si="0"/>
        <v>6.7181911061971217E-2</v>
      </c>
      <c r="O30" s="370">
        <f t="shared" si="1"/>
        <v>9.5903141997195594E-3</v>
      </c>
    </row>
    <row r="31" spans="1:15" x14ac:dyDescent="0.2">
      <c r="A31">
        <v>2016</v>
      </c>
      <c r="B31" s="78">
        <v>1229.6627000999999</v>
      </c>
      <c r="C31" s="78">
        <v>1279.3798316</v>
      </c>
      <c r="D31" s="78">
        <v>805.69394799999998</v>
      </c>
      <c r="E31" s="78">
        <v>266.32592190999998</v>
      </c>
      <c r="F31" s="78">
        <v>309.71650402</v>
      </c>
      <c r="G31" s="228">
        <v>34.112482391</v>
      </c>
      <c r="H31" s="78">
        <v>3918.0783999999999</v>
      </c>
      <c r="I31" s="169">
        <v>2016</v>
      </c>
      <c r="J31" s="369">
        <f t="shared" si="0"/>
        <v>0.31384331158355583</v>
      </c>
      <c r="K31" s="369">
        <f t="shared" si="0"/>
        <v>0.32653247357173865</v>
      </c>
      <c r="L31" s="369">
        <f t="shared" si="0"/>
        <v>0.20563497351150503</v>
      </c>
      <c r="M31" s="369">
        <f t="shared" si="0"/>
        <v>6.797360714119452E-2</v>
      </c>
      <c r="N31" s="369">
        <f t="shared" si="0"/>
        <v>7.904806193260451E-2</v>
      </c>
      <c r="O31" s="370">
        <f t="shared" si="1"/>
        <v>8.7064318036617142E-3</v>
      </c>
    </row>
    <row r="32" spans="1:15" x14ac:dyDescent="0.2">
      <c r="A32">
        <v>2017</v>
      </c>
      <c r="B32" s="78">
        <v>1197.8379313</v>
      </c>
      <c r="C32" s="78">
        <v>1196.7539601000001</v>
      </c>
      <c r="D32" s="78">
        <v>804.94963499999994</v>
      </c>
      <c r="E32" s="78">
        <v>298.7109097</v>
      </c>
      <c r="F32" s="78">
        <v>354.44862545000001</v>
      </c>
      <c r="G32" s="228">
        <v>31.252753361</v>
      </c>
      <c r="H32" s="78">
        <v>3877.4524820000001</v>
      </c>
      <c r="I32" s="169">
        <v>2017</v>
      </c>
      <c r="J32" s="369">
        <f t="shared" si="0"/>
        <v>0.30892394861333078</v>
      </c>
      <c r="K32" s="369">
        <f t="shared" si="0"/>
        <v>0.30864439104169533</v>
      </c>
      <c r="L32" s="369">
        <f t="shared" si="0"/>
        <v>0.20759754986985807</v>
      </c>
      <c r="M32" s="369">
        <f t="shared" si="0"/>
        <v>7.7037929178160852E-2</v>
      </c>
      <c r="N32" s="369">
        <f t="shared" si="0"/>
        <v>9.1412758014554563E-2</v>
      </c>
      <c r="O32" s="370">
        <f t="shared" si="1"/>
        <v>8.0601254318608054E-3</v>
      </c>
    </row>
    <row r="33" spans="1:15" x14ac:dyDescent="0.2">
      <c r="A33">
        <v>2018</v>
      </c>
      <c r="B33" s="78">
        <v>1138.5349097000001</v>
      </c>
      <c r="C33" s="78">
        <v>1365.6577483000001</v>
      </c>
      <c r="D33" s="78">
        <v>807.07775900000001</v>
      </c>
      <c r="E33" s="78">
        <v>290.08001137999997</v>
      </c>
      <c r="F33" s="78">
        <v>388.66780842999998</v>
      </c>
      <c r="G33" s="228">
        <v>34.544030034999999</v>
      </c>
      <c r="H33" s="78">
        <v>4018.2527728</v>
      </c>
      <c r="I33" s="169">
        <v>2018</v>
      </c>
      <c r="J33" s="369">
        <f t="shared" si="0"/>
        <v>0.28334078866488177</v>
      </c>
      <c r="K33" s="369">
        <f t="shared" si="0"/>
        <v>0.33986357392553534</v>
      </c>
      <c r="L33" s="369">
        <f t="shared" si="0"/>
        <v>0.20085290912089929</v>
      </c>
      <c r="M33" s="369">
        <f t="shared" si="0"/>
        <v>7.2190583266335026E-2</v>
      </c>
      <c r="N33" s="369">
        <f t="shared" si="0"/>
        <v>9.6725574623113708E-2</v>
      </c>
      <c r="O33" s="370">
        <f t="shared" si="1"/>
        <v>8.5967787464323753E-3</v>
      </c>
    </row>
    <row r="34" spans="1:15" x14ac:dyDescent="0.2">
      <c r="A34">
        <v>2019</v>
      </c>
      <c r="B34" s="78">
        <v>971.30964784000003</v>
      </c>
      <c r="C34" s="78">
        <v>1454.5848685999999</v>
      </c>
      <c r="D34" s="78">
        <v>809.89617599999997</v>
      </c>
      <c r="E34" s="78">
        <v>282.15163487000001</v>
      </c>
      <c r="F34" s="78">
        <v>413.56693497999998</v>
      </c>
      <c r="G34" s="228">
        <v>30.246406061999998</v>
      </c>
      <c r="H34" s="78">
        <v>3955.9307306999999</v>
      </c>
      <c r="I34" s="169">
        <v>2019</v>
      </c>
      <c r="J34" s="369">
        <f t="shared" si="0"/>
        <v>0.24553252166478842</v>
      </c>
      <c r="K34" s="369">
        <f t="shared" si="0"/>
        <v>0.36769725448216123</v>
      </c>
      <c r="L34" s="369">
        <f t="shared" si="0"/>
        <v>0.20472961513577595</v>
      </c>
      <c r="M34" s="369">
        <f t="shared" si="0"/>
        <v>7.1323704603915905E-2</v>
      </c>
      <c r="N34" s="369">
        <f t="shared" si="0"/>
        <v>0.10454352291118595</v>
      </c>
      <c r="O34" s="370">
        <f t="shared" si="1"/>
        <v>7.6458381405095817E-3</v>
      </c>
    </row>
    <row r="35" spans="1:15" x14ac:dyDescent="0.2">
      <c r="A35" s="9">
        <v>2020</v>
      </c>
      <c r="B35" s="79">
        <v>873.48355000000004</v>
      </c>
      <c r="C35" s="79">
        <v>1466.4084499999999</v>
      </c>
      <c r="D35" s="79">
        <v>795.48915</v>
      </c>
      <c r="E35" s="79">
        <v>286.7491</v>
      </c>
      <c r="F35" s="79">
        <v>471.42577999999997</v>
      </c>
      <c r="G35" s="230">
        <v>30.201126799999997</v>
      </c>
      <c r="H35" s="79">
        <v>3918.0817999999999</v>
      </c>
      <c r="I35" s="170">
        <v>2020</v>
      </c>
      <c r="J35" s="371">
        <f t="shared" si="0"/>
        <v>0.22293652725678165</v>
      </c>
      <c r="K35" s="371">
        <f t="shared" si="0"/>
        <v>0.374266930823139</v>
      </c>
      <c r="L35" s="371">
        <f t="shared" si="0"/>
        <v>0.20303025577464973</v>
      </c>
      <c r="M35" s="371">
        <f t="shared" si="0"/>
        <v>7.3186093256143864E-2</v>
      </c>
      <c r="N35" s="371">
        <f t="shared" si="0"/>
        <v>0.12032055583933954</v>
      </c>
      <c r="O35" s="372">
        <f t="shared" si="1"/>
        <v>7.7081409581596788E-3</v>
      </c>
    </row>
    <row r="36" spans="1:15" x14ac:dyDescent="0.2">
      <c r="A36" s="367" t="s">
        <v>552</v>
      </c>
      <c r="C36"/>
      <c r="G36" s="15"/>
    </row>
    <row r="37" spans="1:15" x14ac:dyDescent="0.2">
      <c r="A37" s="32" t="s">
        <v>84</v>
      </c>
      <c r="C37"/>
      <c r="G37" s="15"/>
    </row>
    <row r="38" spans="1:15" x14ac:dyDescent="0.2">
      <c r="C38"/>
    </row>
    <row r="39" spans="1:15" x14ac:dyDescent="0.2">
      <c r="A39" s="5"/>
      <c r="B39" s="5" t="s">
        <v>0</v>
      </c>
      <c r="C39"/>
      <c r="G39" s="5"/>
      <c r="H39" s="5" t="s">
        <v>0</v>
      </c>
    </row>
    <row r="40" spans="1:15" x14ac:dyDescent="0.2">
      <c r="A40">
        <v>6.5</v>
      </c>
      <c r="B40">
        <v>0</v>
      </c>
      <c r="C40"/>
      <c r="G40">
        <v>7</v>
      </c>
      <c r="H40">
        <v>0</v>
      </c>
    </row>
    <row r="41" spans="1:15" x14ac:dyDescent="0.2">
      <c r="A41">
        <v>6.5</v>
      </c>
      <c r="B41">
        <v>1</v>
      </c>
      <c r="C41"/>
      <c r="G41">
        <v>7</v>
      </c>
      <c r="H41">
        <v>1</v>
      </c>
    </row>
    <row r="42" spans="1:15" x14ac:dyDescent="0.2">
      <c r="C42"/>
    </row>
    <row r="43" spans="1:15" x14ac:dyDescent="0.2">
      <c r="C43"/>
    </row>
    <row r="44" spans="1:15" x14ac:dyDescent="0.2">
      <c r="C44"/>
    </row>
    <row r="45" spans="1:15" x14ac:dyDescent="0.2">
      <c r="C45"/>
    </row>
    <row r="46" spans="1:15" x14ac:dyDescent="0.2">
      <c r="C46"/>
    </row>
    <row r="47" spans="1:15" x14ac:dyDescent="0.2">
      <c r="C47"/>
    </row>
    <row r="48" spans="1:15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  <row r="57" spans="3:3" x14ac:dyDescent="0.2">
      <c r="C57"/>
    </row>
    <row r="58" spans="3:3" x14ac:dyDescent="0.2">
      <c r="C58"/>
    </row>
    <row r="59" spans="3:3" x14ac:dyDescent="0.2">
      <c r="C59"/>
    </row>
    <row r="60" spans="3:3" x14ac:dyDescent="0.2">
      <c r="C60"/>
    </row>
    <row r="61" spans="3:3" x14ac:dyDescent="0.2">
      <c r="C61"/>
    </row>
    <row r="62" spans="3:3" x14ac:dyDescent="0.2">
      <c r="C62"/>
    </row>
    <row r="63" spans="3:3" x14ac:dyDescent="0.2">
      <c r="C63"/>
    </row>
    <row r="64" spans="3:3" x14ac:dyDescent="0.2">
      <c r="C64"/>
    </row>
    <row r="65" spans="3:3" x14ac:dyDescent="0.2">
      <c r="C65"/>
    </row>
    <row r="66" spans="3:3" x14ac:dyDescent="0.2">
      <c r="C66"/>
    </row>
    <row r="67" spans="3:3" x14ac:dyDescent="0.2">
      <c r="C67"/>
    </row>
    <row r="68" spans="3:3" x14ac:dyDescent="0.2">
      <c r="C68"/>
    </row>
    <row r="69" spans="3:3" x14ac:dyDescent="0.2">
      <c r="C69"/>
    </row>
    <row r="70" spans="3:3" x14ac:dyDescent="0.2">
      <c r="C70"/>
    </row>
    <row r="71" spans="3:3" x14ac:dyDescent="0.2">
      <c r="C71"/>
    </row>
    <row r="72" spans="3:3" x14ac:dyDescent="0.2">
      <c r="C72"/>
    </row>
    <row r="73" spans="3:3" x14ac:dyDescent="0.2">
      <c r="C73"/>
    </row>
    <row r="74" spans="3:3" x14ac:dyDescent="0.2">
      <c r="C74"/>
    </row>
    <row r="75" spans="3:3" x14ac:dyDescent="0.2">
      <c r="C75"/>
    </row>
    <row r="76" spans="3:3" x14ac:dyDescent="0.2">
      <c r="C76"/>
    </row>
    <row r="77" spans="3:3" x14ac:dyDescent="0.2">
      <c r="C77"/>
    </row>
    <row r="78" spans="3:3" x14ac:dyDescent="0.2">
      <c r="C78"/>
    </row>
    <row r="79" spans="3:3" x14ac:dyDescent="0.2">
      <c r="C79"/>
    </row>
    <row r="80" spans="3:3" x14ac:dyDescent="0.2">
      <c r="C80"/>
    </row>
    <row r="81" spans="3:3" x14ac:dyDescent="0.2">
      <c r="C81"/>
    </row>
    <row r="82" spans="3:3" x14ac:dyDescent="0.2">
      <c r="C82"/>
    </row>
    <row r="83" spans="3:3" x14ac:dyDescent="0.2">
      <c r="C83"/>
    </row>
    <row r="84" spans="3:3" x14ac:dyDescent="0.2">
      <c r="C84"/>
    </row>
    <row r="85" spans="3:3" x14ac:dyDescent="0.2">
      <c r="C85"/>
    </row>
    <row r="86" spans="3:3" x14ac:dyDescent="0.2">
      <c r="C86"/>
    </row>
    <row r="87" spans="3:3" x14ac:dyDescent="0.2">
      <c r="C87"/>
    </row>
    <row r="88" spans="3:3" x14ac:dyDescent="0.2">
      <c r="C88"/>
    </row>
    <row r="89" spans="3:3" x14ac:dyDescent="0.2">
      <c r="C89"/>
    </row>
    <row r="90" spans="3:3" x14ac:dyDescent="0.2">
      <c r="C90"/>
    </row>
    <row r="91" spans="3:3" x14ac:dyDescent="0.2">
      <c r="C91"/>
    </row>
    <row r="92" spans="3:3" x14ac:dyDescent="0.2">
      <c r="C92"/>
    </row>
    <row r="93" spans="3:3" x14ac:dyDescent="0.2">
      <c r="C93"/>
    </row>
    <row r="94" spans="3:3" x14ac:dyDescent="0.2">
      <c r="C94"/>
    </row>
    <row r="95" spans="3:3" x14ac:dyDescent="0.2">
      <c r="C95"/>
    </row>
    <row r="96" spans="3:3" x14ac:dyDescent="0.2">
      <c r="C96"/>
    </row>
    <row r="97" spans="3:3" x14ac:dyDescent="0.2">
      <c r="C97"/>
    </row>
    <row r="98" spans="3:3" x14ac:dyDescent="0.2">
      <c r="C98"/>
    </row>
    <row r="99" spans="3:3" x14ac:dyDescent="0.2">
      <c r="C99"/>
    </row>
    <row r="100" spans="3:3" x14ac:dyDescent="0.2">
      <c r="C100"/>
    </row>
    <row r="101" spans="3:3" x14ac:dyDescent="0.2">
      <c r="C101"/>
    </row>
    <row r="102" spans="3:3" x14ac:dyDescent="0.2">
      <c r="C102"/>
    </row>
    <row r="103" spans="3:3" x14ac:dyDescent="0.2">
      <c r="C103"/>
    </row>
    <row r="104" spans="3:3" x14ac:dyDescent="0.2">
      <c r="C104"/>
    </row>
    <row r="105" spans="3:3" x14ac:dyDescent="0.2">
      <c r="C105"/>
    </row>
    <row r="106" spans="3:3" x14ac:dyDescent="0.2">
      <c r="C106"/>
    </row>
    <row r="107" spans="3:3" x14ac:dyDescent="0.2">
      <c r="C107"/>
    </row>
    <row r="108" spans="3:3" x14ac:dyDescent="0.2">
      <c r="C108"/>
    </row>
    <row r="109" spans="3:3" x14ac:dyDescent="0.2">
      <c r="C109"/>
    </row>
    <row r="110" spans="3:3" x14ac:dyDescent="0.2">
      <c r="C110"/>
    </row>
    <row r="111" spans="3:3" x14ac:dyDescent="0.2">
      <c r="C111"/>
    </row>
    <row r="112" spans="3:3" x14ac:dyDescent="0.2">
      <c r="C112"/>
    </row>
    <row r="113" spans="3:3" x14ac:dyDescent="0.2">
      <c r="C113"/>
    </row>
    <row r="114" spans="3:3" x14ac:dyDescent="0.2">
      <c r="C114"/>
    </row>
    <row r="115" spans="3:3" x14ac:dyDescent="0.2">
      <c r="C115"/>
    </row>
    <row r="116" spans="3:3" x14ac:dyDescent="0.2">
      <c r="C116"/>
    </row>
    <row r="117" spans="3:3" x14ac:dyDescent="0.2">
      <c r="C117"/>
    </row>
    <row r="118" spans="3:3" x14ac:dyDescent="0.2">
      <c r="C118"/>
    </row>
    <row r="119" spans="3:3" x14ac:dyDescent="0.2">
      <c r="C119"/>
    </row>
    <row r="120" spans="3:3" x14ac:dyDescent="0.2">
      <c r="C120"/>
    </row>
    <row r="121" spans="3:3" x14ac:dyDescent="0.2">
      <c r="C121"/>
    </row>
    <row r="122" spans="3:3" x14ac:dyDescent="0.2">
      <c r="C122"/>
    </row>
    <row r="123" spans="3:3" x14ac:dyDescent="0.2">
      <c r="C123"/>
    </row>
    <row r="124" spans="3:3" x14ac:dyDescent="0.2">
      <c r="C124"/>
    </row>
    <row r="125" spans="3:3" x14ac:dyDescent="0.2">
      <c r="C125"/>
    </row>
    <row r="126" spans="3:3" x14ac:dyDescent="0.2">
      <c r="C126"/>
    </row>
    <row r="127" spans="3:3" x14ac:dyDescent="0.2">
      <c r="C127"/>
    </row>
    <row r="128" spans="3:3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x14ac:dyDescent="0.2">
      <c r="C132"/>
    </row>
    <row r="133" spans="3:3" x14ac:dyDescent="0.2">
      <c r="C133"/>
    </row>
    <row r="134" spans="3:3" x14ac:dyDescent="0.2">
      <c r="C134"/>
    </row>
    <row r="135" spans="3:3" x14ac:dyDescent="0.2">
      <c r="C135"/>
    </row>
    <row r="136" spans="3:3" x14ac:dyDescent="0.2">
      <c r="C136"/>
    </row>
    <row r="137" spans="3:3" x14ac:dyDescent="0.2">
      <c r="C137"/>
    </row>
    <row r="138" spans="3:3" x14ac:dyDescent="0.2">
      <c r="C138"/>
    </row>
    <row r="139" spans="3:3" x14ac:dyDescent="0.2">
      <c r="C139"/>
    </row>
    <row r="140" spans="3:3" x14ac:dyDescent="0.2">
      <c r="C140"/>
    </row>
    <row r="141" spans="3:3" x14ac:dyDescent="0.2">
      <c r="C141"/>
    </row>
    <row r="142" spans="3:3" x14ac:dyDescent="0.2">
      <c r="C142"/>
    </row>
    <row r="143" spans="3:3" x14ac:dyDescent="0.2">
      <c r="C143"/>
    </row>
    <row r="144" spans="3:3" x14ac:dyDescent="0.2">
      <c r="C144"/>
    </row>
    <row r="145" spans="3:3" x14ac:dyDescent="0.2">
      <c r="C145"/>
    </row>
    <row r="146" spans="3:3" x14ac:dyDescent="0.2">
      <c r="C146"/>
    </row>
    <row r="147" spans="3:3" x14ac:dyDescent="0.2">
      <c r="C147"/>
    </row>
    <row r="148" spans="3:3" x14ac:dyDescent="0.2">
      <c r="C148"/>
    </row>
    <row r="149" spans="3:3" x14ac:dyDescent="0.2">
      <c r="C149"/>
    </row>
    <row r="150" spans="3:3" x14ac:dyDescent="0.2">
      <c r="C150"/>
    </row>
    <row r="151" spans="3:3" x14ac:dyDescent="0.2">
      <c r="C151"/>
    </row>
    <row r="152" spans="3:3" x14ac:dyDescent="0.2">
      <c r="C152"/>
    </row>
    <row r="153" spans="3:3" x14ac:dyDescent="0.2">
      <c r="C153"/>
    </row>
    <row r="154" spans="3:3" x14ac:dyDescent="0.2">
      <c r="C154"/>
    </row>
    <row r="155" spans="3:3" x14ac:dyDescent="0.2">
      <c r="C155"/>
    </row>
    <row r="156" spans="3:3" x14ac:dyDescent="0.2">
      <c r="C156"/>
    </row>
    <row r="157" spans="3:3" x14ac:dyDescent="0.2">
      <c r="C157"/>
    </row>
    <row r="158" spans="3:3" x14ac:dyDescent="0.2">
      <c r="C158"/>
    </row>
    <row r="159" spans="3:3" x14ac:dyDescent="0.2">
      <c r="C159"/>
    </row>
    <row r="160" spans="3:3" x14ac:dyDescent="0.2">
      <c r="C160"/>
    </row>
    <row r="161" spans="3:3" x14ac:dyDescent="0.2">
      <c r="C161"/>
    </row>
    <row r="162" spans="3:3" x14ac:dyDescent="0.2">
      <c r="C162"/>
    </row>
    <row r="163" spans="3:3" x14ac:dyDescent="0.2">
      <c r="C163"/>
    </row>
    <row r="164" spans="3:3" x14ac:dyDescent="0.2">
      <c r="C164"/>
    </row>
    <row r="165" spans="3:3" x14ac:dyDescent="0.2">
      <c r="C165"/>
    </row>
    <row r="166" spans="3:3" x14ac:dyDescent="0.2">
      <c r="C166"/>
    </row>
    <row r="167" spans="3:3" x14ac:dyDescent="0.2">
      <c r="C167"/>
    </row>
    <row r="168" spans="3:3" x14ac:dyDescent="0.2">
      <c r="C168"/>
    </row>
    <row r="169" spans="3:3" x14ac:dyDescent="0.2">
      <c r="C169"/>
    </row>
    <row r="170" spans="3:3" x14ac:dyDescent="0.2">
      <c r="C170"/>
    </row>
    <row r="171" spans="3:3" x14ac:dyDescent="0.2">
      <c r="C171"/>
    </row>
    <row r="172" spans="3:3" x14ac:dyDescent="0.2">
      <c r="C172"/>
    </row>
    <row r="173" spans="3:3" x14ac:dyDescent="0.2">
      <c r="C173"/>
    </row>
    <row r="174" spans="3:3" x14ac:dyDescent="0.2">
      <c r="C174"/>
    </row>
    <row r="175" spans="3:3" x14ac:dyDescent="0.2">
      <c r="C175"/>
    </row>
    <row r="176" spans="3:3" x14ac:dyDescent="0.2">
      <c r="C176"/>
    </row>
    <row r="177" spans="3:3" x14ac:dyDescent="0.2">
      <c r="C177"/>
    </row>
    <row r="178" spans="3:3" x14ac:dyDescent="0.2">
      <c r="C178"/>
    </row>
    <row r="179" spans="3:3" x14ac:dyDescent="0.2">
      <c r="C179"/>
    </row>
  </sheetData>
  <hyperlinks>
    <hyperlink ref="A3" location="Contents!A1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>
    <pageSetUpPr fitToPage="1"/>
  </sheetPr>
  <dimension ref="A1:R164"/>
  <sheetViews>
    <sheetView workbookViewId="0"/>
  </sheetViews>
  <sheetFormatPr defaultRowHeight="12.75" x14ac:dyDescent="0.2"/>
  <cols>
    <col min="2" max="3" width="9.140625" style="6"/>
    <col min="17" max="17" width="14.140625" customWidth="1"/>
    <col min="18" max="18" width="10.42578125" customWidth="1"/>
  </cols>
  <sheetData>
    <row r="1" spans="1:18" x14ac:dyDescent="0.2">
      <c r="B1"/>
      <c r="C1"/>
    </row>
    <row r="2" spans="1:18" ht="15.75" x14ac:dyDescent="0.25">
      <c r="A2" s="44" t="s">
        <v>550</v>
      </c>
      <c r="B2"/>
      <c r="C2"/>
    </row>
    <row r="3" spans="1:18" x14ac:dyDescent="0.2">
      <c r="A3" s="22" t="s">
        <v>16</v>
      </c>
      <c r="B3"/>
      <c r="C3"/>
    </row>
    <row r="4" spans="1:18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8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Q5" s="180" t="s">
        <v>361</v>
      </c>
      <c r="R5" s="181"/>
    </row>
    <row r="6" spans="1:18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Q6" s="225" t="s">
        <v>96</v>
      </c>
      <c r="R6" s="213" t="s">
        <v>381</v>
      </c>
    </row>
    <row r="7" spans="1:18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Q7" s="220" t="s">
        <v>97</v>
      </c>
      <c r="R7" s="214" t="s">
        <v>382</v>
      </c>
    </row>
    <row r="8" spans="1:18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  <c r="Q8" s="220" t="s">
        <v>98</v>
      </c>
      <c r="R8" s="214" t="s">
        <v>383</v>
      </c>
    </row>
    <row r="9" spans="1:18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  <c r="Q9" s="220" t="s">
        <v>99</v>
      </c>
      <c r="R9" s="214" t="s">
        <v>384</v>
      </c>
    </row>
    <row r="10" spans="1:18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  <c r="Q10" s="219" t="s">
        <v>478</v>
      </c>
      <c r="R10" s="214" t="s">
        <v>385</v>
      </c>
    </row>
    <row r="11" spans="1:18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  <c r="Q11" s="220" t="s">
        <v>87</v>
      </c>
      <c r="R11" s="214" t="s">
        <v>386</v>
      </c>
    </row>
    <row r="12" spans="1:18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  <c r="Q12" s="226" t="s">
        <v>88</v>
      </c>
      <c r="R12" s="216" t="s">
        <v>387</v>
      </c>
    </row>
    <row r="13" spans="1:18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8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8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8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4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4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4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4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4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4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4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4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4" x14ac:dyDescent="0.2">
      <c r="C25"/>
      <c r="E25" s="201" t="s">
        <v>90</v>
      </c>
      <c r="F25" s="201"/>
      <c r="G25" s="201"/>
      <c r="H25" s="201"/>
      <c r="J25" s="201"/>
      <c r="K25" s="201" t="s">
        <v>389</v>
      </c>
      <c r="L25" s="201"/>
      <c r="M25" s="201"/>
      <c r="N25" s="201"/>
    </row>
    <row r="26" spans="1:14" x14ac:dyDescent="0.2">
      <c r="A26" s="9"/>
      <c r="B26" s="89" t="s">
        <v>89</v>
      </c>
      <c r="C26" s="231">
        <v>2016</v>
      </c>
      <c r="D26" s="231">
        <v>2017</v>
      </c>
      <c r="E26" s="49">
        <v>2018</v>
      </c>
      <c r="F26" s="49">
        <v>2019</v>
      </c>
      <c r="G26" s="49">
        <v>2020</v>
      </c>
      <c r="H26" s="237"/>
      <c r="I26" s="82">
        <v>2017</v>
      </c>
      <c r="J26" s="82">
        <v>2018</v>
      </c>
      <c r="K26" s="82">
        <v>2019</v>
      </c>
      <c r="L26" s="82">
        <v>2020</v>
      </c>
    </row>
    <row r="27" spans="1:14" x14ac:dyDescent="0.2">
      <c r="B27" s="7" t="s">
        <v>96</v>
      </c>
      <c r="C27" s="20">
        <v>2.4724417980000002</v>
      </c>
      <c r="D27" s="20">
        <v>2.7669693620000002</v>
      </c>
      <c r="E27" s="20">
        <v>2.6876515140000001</v>
      </c>
      <c r="F27" s="20">
        <v>2.6116677369999999</v>
      </c>
      <c r="G27" s="20">
        <v>2.6549855</v>
      </c>
      <c r="I27" s="20">
        <f t="shared" ref="I27:I33" si="0">D27-C27</f>
        <v>0.29452756400000002</v>
      </c>
      <c r="J27" s="20">
        <f t="shared" ref="J27:J33" si="1">E27-D27</f>
        <v>-7.931784800000008E-2</v>
      </c>
      <c r="K27" s="20">
        <f t="shared" ref="K27:K33" si="2">F27-E27</f>
        <v>-7.5983777000000252E-2</v>
      </c>
      <c r="L27" s="20">
        <f t="shared" ref="L27:L33" si="3">G27-F27</f>
        <v>4.331776300000012E-2</v>
      </c>
    </row>
    <row r="28" spans="1:14" x14ac:dyDescent="0.2">
      <c r="B28" s="3" t="s">
        <v>97</v>
      </c>
      <c r="C28" s="20">
        <v>2.2297628380000001</v>
      </c>
      <c r="D28" s="20">
        <v>2.2854875849999998</v>
      </c>
      <c r="E28" s="20">
        <v>2.3569084830000002</v>
      </c>
      <c r="F28" s="20">
        <v>2.2494640260000001</v>
      </c>
      <c r="G28" s="20">
        <v>2.1583114000000001</v>
      </c>
      <c r="I28" s="20">
        <f t="shared" si="0"/>
        <v>5.5724746999999741E-2</v>
      </c>
      <c r="J28" s="20">
        <f t="shared" si="1"/>
        <v>7.1420898000000399E-2</v>
      </c>
      <c r="K28" s="20">
        <f t="shared" si="2"/>
        <v>-0.10744445700000016</v>
      </c>
      <c r="L28" s="20">
        <f t="shared" si="3"/>
        <v>-9.1152625999999959E-2</v>
      </c>
    </row>
    <row r="29" spans="1:14" x14ac:dyDescent="0.2">
      <c r="B29" s="3" t="s">
        <v>98</v>
      </c>
      <c r="C29" s="20">
        <v>1.4707870796</v>
      </c>
      <c r="D29" s="20">
        <v>1.5183187989</v>
      </c>
      <c r="E29" s="20">
        <v>1.5627261482000001</v>
      </c>
      <c r="F29" s="20">
        <v>1.5439173903000001</v>
      </c>
      <c r="G29" s="20">
        <v>1.5938561</v>
      </c>
      <c r="I29" s="20">
        <f t="shared" si="0"/>
        <v>4.7531719299999997E-2</v>
      </c>
      <c r="J29" s="20">
        <f t="shared" si="1"/>
        <v>4.4407349300000121E-2</v>
      </c>
      <c r="K29" s="20">
        <f t="shared" si="2"/>
        <v>-1.8808757900000028E-2</v>
      </c>
      <c r="L29" s="20">
        <f t="shared" si="3"/>
        <v>4.9938709699999917E-2</v>
      </c>
    </row>
    <row r="30" spans="1:14" x14ac:dyDescent="0.2">
      <c r="B30" s="3" t="s">
        <v>99</v>
      </c>
      <c r="C30" s="20">
        <v>2.0937279855000002</v>
      </c>
      <c r="D30" s="20">
        <v>2.3407836245999998</v>
      </c>
      <c r="E30" s="20">
        <v>2.5304054988</v>
      </c>
      <c r="F30" s="20">
        <v>2.7254577511</v>
      </c>
      <c r="G30" s="20">
        <v>3.1074719000000002</v>
      </c>
      <c r="I30" s="20">
        <f t="shared" si="0"/>
        <v>0.24705563909999961</v>
      </c>
      <c r="J30" s="20">
        <f t="shared" si="1"/>
        <v>0.18962187420000021</v>
      </c>
      <c r="K30" s="20">
        <f t="shared" si="2"/>
        <v>0.19505225230000001</v>
      </c>
      <c r="L30" s="20">
        <f t="shared" si="3"/>
        <v>0.38201414890000018</v>
      </c>
    </row>
    <row r="31" spans="1:14" x14ac:dyDescent="0.2">
      <c r="B31" s="74" t="s">
        <v>478</v>
      </c>
      <c r="C31" s="20">
        <v>0.50321864699999996</v>
      </c>
      <c r="D31" s="20">
        <v>0.49525990199999997</v>
      </c>
      <c r="E31" s="20">
        <v>0.492045542</v>
      </c>
      <c r="F31" s="20">
        <v>0.46236781599999999</v>
      </c>
      <c r="G31" s="20">
        <v>0.455119</v>
      </c>
      <c r="I31" s="20">
        <f t="shared" si="0"/>
        <v>-7.9587449999999893E-3</v>
      </c>
      <c r="J31" s="20">
        <f t="shared" si="1"/>
        <v>-3.2143599999999717E-3</v>
      </c>
      <c r="K31" s="20">
        <f t="shared" si="2"/>
        <v>-2.9677726000000015E-2</v>
      </c>
      <c r="L31" s="20">
        <f t="shared" si="3"/>
        <v>-7.2488159999999913E-3</v>
      </c>
    </row>
    <row r="32" spans="1:14" x14ac:dyDescent="0.2">
      <c r="B32" s="3" t="s">
        <v>87</v>
      </c>
      <c r="C32" s="20">
        <v>0.20960385000000001</v>
      </c>
      <c r="D32" s="20">
        <v>0.21023328199999999</v>
      </c>
      <c r="E32" s="20">
        <v>0.21761925300000001</v>
      </c>
      <c r="F32" s="20">
        <v>0.220856618</v>
      </c>
      <c r="G32" s="20">
        <v>0.2196043</v>
      </c>
      <c r="I32" s="20">
        <f t="shared" si="0"/>
        <v>6.2943199999998534E-4</v>
      </c>
      <c r="J32" s="20">
        <f t="shared" si="1"/>
        <v>7.3859710000000189E-3</v>
      </c>
      <c r="K32" s="20">
        <f t="shared" si="2"/>
        <v>3.2373649999999921E-3</v>
      </c>
      <c r="L32" s="20">
        <f t="shared" si="3"/>
        <v>-1.2523180000000023E-3</v>
      </c>
    </row>
    <row r="33" spans="1:13" x14ac:dyDescent="0.2">
      <c r="A33" s="9"/>
      <c r="B33" s="5" t="s">
        <v>88</v>
      </c>
      <c r="C33" s="68">
        <v>0.57000817000000004</v>
      </c>
      <c r="D33" s="68">
        <v>0.77688808799999998</v>
      </c>
      <c r="E33" s="68">
        <v>0.95135268100000003</v>
      </c>
      <c r="F33" s="68">
        <v>1.0754403429999999</v>
      </c>
      <c r="G33" s="68">
        <v>1.3187606999999999</v>
      </c>
      <c r="H33" s="9"/>
      <c r="I33" s="68">
        <f t="shared" si="0"/>
        <v>0.20687991799999994</v>
      </c>
      <c r="J33" s="68">
        <f t="shared" si="1"/>
        <v>0.17446459300000006</v>
      </c>
      <c r="K33" s="68">
        <f t="shared" si="2"/>
        <v>0.12408766199999988</v>
      </c>
      <c r="L33" s="68">
        <f t="shared" si="3"/>
        <v>0.24332035699999999</v>
      </c>
    </row>
    <row r="34" spans="1:13" x14ac:dyDescent="0.2">
      <c r="C34"/>
      <c r="H34" s="32" t="s">
        <v>440</v>
      </c>
      <c r="I34" s="7">
        <f>+SUM(I27:I33)</f>
        <v>0.84439027439999925</v>
      </c>
      <c r="J34" s="7">
        <f t="shared" ref="J34:L34" si="4">+SUM(J27:J33)</f>
        <v>0.40476847750000078</v>
      </c>
      <c r="K34" s="7">
        <f t="shared" si="4"/>
        <v>9.0462561399999419E-2</v>
      </c>
      <c r="L34" s="7">
        <f t="shared" si="4"/>
        <v>0.61893721860000028</v>
      </c>
    </row>
    <row r="35" spans="1:13" ht="12.75" customHeight="1" x14ac:dyDescent="0.2">
      <c r="A35" s="594" t="s">
        <v>91</v>
      </c>
      <c r="B35" s="594"/>
      <c r="C35" s="594"/>
      <c r="D35" s="594"/>
      <c r="E35" s="594"/>
      <c r="F35" s="594"/>
      <c r="G35" s="594"/>
      <c r="H35" s="594"/>
      <c r="I35" s="594"/>
      <c r="J35" s="594"/>
      <c r="K35" s="594"/>
      <c r="L35" s="594"/>
      <c r="M35" s="594"/>
    </row>
    <row r="36" spans="1:13" x14ac:dyDescent="0.2">
      <c r="A36" s="594"/>
      <c r="B36" s="594"/>
      <c r="C36" s="594"/>
      <c r="D36" s="594"/>
      <c r="E36" s="594"/>
      <c r="F36" s="594"/>
      <c r="G36" s="594"/>
      <c r="H36" s="594"/>
      <c r="I36" s="594"/>
      <c r="J36" s="594"/>
      <c r="K36" s="594"/>
      <c r="L36" s="594"/>
      <c r="M36" s="594"/>
    </row>
    <row r="37" spans="1:13" x14ac:dyDescent="0.2">
      <c r="A37" s="367" t="s">
        <v>552</v>
      </c>
      <c r="B37" s="202"/>
      <c r="C37" s="202"/>
      <c r="D37" s="202"/>
      <c r="E37" s="202"/>
      <c r="F37" s="202"/>
      <c r="G37" s="202"/>
      <c r="H37" s="202"/>
      <c r="I37" s="202"/>
      <c r="J37" s="202"/>
      <c r="K37" s="202"/>
      <c r="L37" s="202"/>
      <c r="M37" s="202"/>
    </row>
    <row r="38" spans="1:13" x14ac:dyDescent="0.2">
      <c r="A38" s="202"/>
      <c r="B38" s="202"/>
      <c r="C38" s="202"/>
      <c r="D38" s="202"/>
      <c r="E38" s="202"/>
      <c r="F38" s="202"/>
      <c r="G38" s="202"/>
      <c r="H38" s="202"/>
      <c r="I38" s="202"/>
      <c r="J38" s="202"/>
      <c r="K38" s="202"/>
      <c r="L38" s="202"/>
      <c r="M38" s="202"/>
    </row>
    <row r="39" spans="1:13" x14ac:dyDescent="0.2">
      <c r="A39" s="202"/>
      <c r="B39" s="202"/>
      <c r="C39" s="202"/>
      <c r="D39" s="202"/>
      <c r="E39" s="202"/>
      <c r="F39" s="202"/>
      <c r="G39" s="202"/>
      <c r="H39" s="202"/>
      <c r="I39" s="202"/>
      <c r="J39" s="202"/>
      <c r="K39" s="202"/>
      <c r="L39" s="202"/>
      <c r="M39" s="202"/>
    </row>
    <row r="40" spans="1:13" x14ac:dyDescent="0.2">
      <c r="A40" s="5"/>
      <c r="B40" s="5" t="s">
        <v>360</v>
      </c>
      <c r="C40"/>
    </row>
    <row r="41" spans="1:13" x14ac:dyDescent="0.2">
      <c r="A41">
        <v>3.5</v>
      </c>
      <c r="B41">
        <v>0</v>
      </c>
      <c r="C41"/>
    </row>
    <row r="42" spans="1:13" x14ac:dyDescent="0.2">
      <c r="A42">
        <v>3.5</v>
      </c>
      <c r="B42">
        <v>1</v>
      </c>
      <c r="C42"/>
    </row>
    <row r="43" spans="1:13" x14ac:dyDescent="0.2">
      <c r="C43"/>
    </row>
    <row r="44" spans="1:13" x14ac:dyDescent="0.2">
      <c r="A44" s="5"/>
      <c r="B44" s="5" t="s">
        <v>360</v>
      </c>
      <c r="C44"/>
    </row>
    <row r="45" spans="1:13" x14ac:dyDescent="0.2">
      <c r="A45">
        <v>2.5</v>
      </c>
      <c r="B45" s="6">
        <v>-0.5</v>
      </c>
      <c r="C45"/>
    </row>
    <row r="46" spans="1:13" x14ac:dyDescent="0.2">
      <c r="A46">
        <v>2.5</v>
      </c>
      <c r="B46" s="6">
        <v>1</v>
      </c>
      <c r="C46"/>
    </row>
    <row r="47" spans="1:13" x14ac:dyDescent="0.2">
      <c r="C47"/>
    </row>
    <row r="48" spans="1:13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  <row r="57" spans="3:3" x14ac:dyDescent="0.2">
      <c r="C57"/>
    </row>
    <row r="58" spans="3:3" x14ac:dyDescent="0.2">
      <c r="C58"/>
    </row>
    <row r="59" spans="3:3" x14ac:dyDescent="0.2">
      <c r="C59"/>
    </row>
    <row r="60" spans="3:3" x14ac:dyDescent="0.2">
      <c r="C60"/>
    </row>
    <row r="61" spans="3:3" x14ac:dyDescent="0.2">
      <c r="C61"/>
    </row>
    <row r="62" spans="3:3" x14ac:dyDescent="0.2">
      <c r="C62"/>
    </row>
    <row r="63" spans="3:3" x14ac:dyDescent="0.2">
      <c r="C63"/>
    </row>
    <row r="64" spans="3:3" x14ac:dyDescent="0.2">
      <c r="C64"/>
    </row>
    <row r="65" spans="3:3" x14ac:dyDescent="0.2">
      <c r="C65"/>
    </row>
    <row r="66" spans="3:3" x14ac:dyDescent="0.2">
      <c r="C66"/>
    </row>
    <row r="67" spans="3:3" x14ac:dyDescent="0.2">
      <c r="C67"/>
    </row>
    <row r="68" spans="3:3" x14ac:dyDescent="0.2">
      <c r="C68"/>
    </row>
    <row r="69" spans="3:3" x14ac:dyDescent="0.2">
      <c r="C69"/>
    </row>
    <row r="70" spans="3:3" x14ac:dyDescent="0.2">
      <c r="C70"/>
    </row>
    <row r="71" spans="3:3" x14ac:dyDescent="0.2">
      <c r="C71"/>
    </row>
    <row r="72" spans="3:3" x14ac:dyDescent="0.2">
      <c r="C72"/>
    </row>
    <row r="73" spans="3:3" x14ac:dyDescent="0.2">
      <c r="C73"/>
    </row>
    <row r="74" spans="3:3" x14ac:dyDescent="0.2">
      <c r="C74"/>
    </row>
    <row r="75" spans="3:3" x14ac:dyDescent="0.2">
      <c r="C75"/>
    </row>
    <row r="76" spans="3:3" x14ac:dyDescent="0.2">
      <c r="C76"/>
    </row>
    <row r="77" spans="3:3" x14ac:dyDescent="0.2">
      <c r="C77"/>
    </row>
    <row r="78" spans="3:3" x14ac:dyDescent="0.2">
      <c r="C78"/>
    </row>
    <row r="79" spans="3:3" x14ac:dyDescent="0.2">
      <c r="C79"/>
    </row>
    <row r="80" spans="3:3" x14ac:dyDescent="0.2">
      <c r="C80"/>
    </row>
    <row r="81" spans="3:3" x14ac:dyDescent="0.2">
      <c r="C81"/>
    </row>
    <row r="82" spans="3:3" x14ac:dyDescent="0.2">
      <c r="C82"/>
    </row>
    <row r="83" spans="3:3" x14ac:dyDescent="0.2">
      <c r="C83"/>
    </row>
    <row r="84" spans="3:3" x14ac:dyDescent="0.2">
      <c r="C84"/>
    </row>
    <row r="85" spans="3:3" x14ac:dyDescent="0.2">
      <c r="C85"/>
    </row>
    <row r="86" spans="3:3" x14ac:dyDescent="0.2">
      <c r="C86"/>
    </row>
    <row r="87" spans="3:3" x14ac:dyDescent="0.2">
      <c r="C87"/>
    </row>
    <row r="88" spans="3:3" x14ac:dyDescent="0.2">
      <c r="C88"/>
    </row>
    <row r="89" spans="3:3" x14ac:dyDescent="0.2">
      <c r="C89"/>
    </row>
    <row r="90" spans="3:3" x14ac:dyDescent="0.2">
      <c r="C90"/>
    </row>
    <row r="91" spans="3:3" x14ac:dyDescent="0.2">
      <c r="C91"/>
    </row>
    <row r="92" spans="3:3" x14ac:dyDescent="0.2">
      <c r="C92"/>
    </row>
    <row r="93" spans="3:3" x14ac:dyDescent="0.2">
      <c r="C93"/>
    </row>
    <row r="94" spans="3:3" x14ac:dyDescent="0.2">
      <c r="C94"/>
    </row>
    <row r="95" spans="3:3" x14ac:dyDescent="0.2">
      <c r="C95"/>
    </row>
    <row r="96" spans="3:3" x14ac:dyDescent="0.2">
      <c r="C96"/>
    </row>
    <row r="97" spans="3:3" x14ac:dyDescent="0.2">
      <c r="C97"/>
    </row>
    <row r="98" spans="3:3" x14ac:dyDescent="0.2">
      <c r="C98"/>
    </row>
    <row r="99" spans="3:3" x14ac:dyDescent="0.2">
      <c r="C99"/>
    </row>
    <row r="100" spans="3:3" x14ac:dyDescent="0.2">
      <c r="C100"/>
    </row>
    <row r="101" spans="3:3" x14ac:dyDescent="0.2">
      <c r="C101"/>
    </row>
    <row r="102" spans="3:3" x14ac:dyDescent="0.2">
      <c r="C102"/>
    </row>
    <row r="103" spans="3:3" x14ac:dyDescent="0.2">
      <c r="C103"/>
    </row>
    <row r="104" spans="3:3" x14ac:dyDescent="0.2">
      <c r="C104"/>
    </row>
    <row r="105" spans="3:3" x14ac:dyDescent="0.2">
      <c r="C105"/>
    </row>
    <row r="106" spans="3:3" x14ac:dyDescent="0.2">
      <c r="C106"/>
    </row>
    <row r="107" spans="3:3" x14ac:dyDescent="0.2">
      <c r="C107"/>
    </row>
    <row r="108" spans="3:3" x14ac:dyDescent="0.2">
      <c r="C108"/>
    </row>
    <row r="109" spans="3:3" x14ac:dyDescent="0.2">
      <c r="C109"/>
    </row>
    <row r="110" spans="3:3" x14ac:dyDescent="0.2">
      <c r="C110"/>
    </row>
    <row r="111" spans="3:3" x14ac:dyDescent="0.2">
      <c r="C111"/>
    </row>
    <row r="112" spans="3:3" x14ac:dyDescent="0.2">
      <c r="C112"/>
    </row>
    <row r="113" spans="3:3" x14ac:dyDescent="0.2">
      <c r="C113"/>
    </row>
    <row r="114" spans="3:3" x14ac:dyDescent="0.2">
      <c r="C114"/>
    </row>
    <row r="115" spans="3:3" x14ac:dyDescent="0.2">
      <c r="C115"/>
    </row>
    <row r="116" spans="3:3" x14ac:dyDescent="0.2">
      <c r="C116"/>
    </row>
    <row r="117" spans="3:3" x14ac:dyDescent="0.2">
      <c r="C117"/>
    </row>
    <row r="118" spans="3:3" x14ac:dyDescent="0.2">
      <c r="C118"/>
    </row>
    <row r="119" spans="3:3" x14ac:dyDescent="0.2">
      <c r="C119"/>
    </row>
    <row r="120" spans="3:3" x14ac:dyDescent="0.2">
      <c r="C120"/>
    </row>
    <row r="121" spans="3:3" x14ac:dyDescent="0.2">
      <c r="C121"/>
    </row>
    <row r="122" spans="3:3" x14ac:dyDescent="0.2">
      <c r="C122"/>
    </row>
    <row r="123" spans="3:3" x14ac:dyDescent="0.2">
      <c r="C123"/>
    </row>
    <row r="124" spans="3:3" x14ac:dyDescent="0.2">
      <c r="C124"/>
    </row>
    <row r="125" spans="3:3" x14ac:dyDescent="0.2">
      <c r="C125"/>
    </row>
    <row r="126" spans="3:3" x14ac:dyDescent="0.2">
      <c r="C126"/>
    </row>
    <row r="127" spans="3:3" x14ac:dyDescent="0.2">
      <c r="C127"/>
    </row>
    <row r="128" spans="3:3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x14ac:dyDescent="0.2">
      <c r="C132"/>
    </row>
    <row r="133" spans="3:3" x14ac:dyDescent="0.2">
      <c r="C133"/>
    </row>
    <row r="134" spans="3:3" x14ac:dyDescent="0.2">
      <c r="C134"/>
    </row>
    <row r="135" spans="3:3" x14ac:dyDescent="0.2">
      <c r="C135"/>
    </row>
    <row r="136" spans="3:3" x14ac:dyDescent="0.2">
      <c r="C136"/>
    </row>
    <row r="137" spans="3:3" x14ac:dyDescent="0.2">
      <c r="C137"/>
    </row>
    <row r="138" spans="3:3" x14ac:dyDescent="0.2">
      <c r="C138"/>
    </row>
    <row r="139" spans="3:3" x14ac:dyDescent="0.2">
      <c r="C139"/>
    </row>
    <row r="140" spans="3:3" x14ac:dyDescent="0.2">
      <c r="C140"/>
    </row>
    <row r="141" spans="3:3" x14ac:dyDescent="0.2">
      <c r="C141"/>
    </row>
    <row r="142" spans="3:3" x14ac:dyDescent="0.2">
      <c r="C142"/>
    </row>
    <row r="143" spans="3:3" x14ac:dyDescent="0.2">
      <c r="C143"/>
    </row>
    <row r="144" spans="3:3" x14ac:dyDescent="0.2">
      <c r="C144"/>
    </row>
    <row r="145" spans="3:3" x14ac:dyDescent="0.2">
      <c r="C145"/>
    </row>
    <row r="146" spans="3:3" x14ac:dyDescent="0.2">
      <c r="C146"/>
    </row>
    <row r="147" spans="3:3" x14ac:dyDescent="0.2">
      <c r="C147"/>
    </row>
    <row r="148" spans="3:3" x14ac:dyDescent="0.2">
      <c r="C148"/>
    </row>
    <row r="149" spans="3:3" x14ac:dyDescent="0.2">
      <c r="C149"/>
    </row>
    <row r="150" spans="3:3" x14ac:dyDescent="0.2">
      <c r="C150"/>
    </row>
    <row r="151" spans="3:3" x14ac:dyDescent="0.2">
      <c r="C151"/>
    </row>
    <row r="152" spans="3:3" x14ac:dyDescent="0.2">
      <c r="C152"/>
    </row>
    <row r="153" spans="3:3" x14ac:dyDescent="0.2">
      <c r="C153"/>
    </row>
    <row r="154" spans="3:3" x14ac:dyDescent="0.2">
      <c r="C154"/>
    </row>
    <row r="155" spans="3:3" x14ac:dyDescent="0.2">
      <c r="C155"/>
    </row>
    <row r="156" spans="3:3" x14ac:dyDescent="0.2">
      <c r="C156"/>
    </row>
    <row r="157" spans="3:3" x14ac:dyDescent="0.2">
      <c r="C157"/>
    </row>
    <row r="158" spans="3:3" x14ac:dyDescent="0.2">
      <c r="C158"/>
    </row>
    <row r="159" spans="3:3" x14ac:dyDescent="0.2">
      <c r="C159"/>
    </row>
    <row r="160" spans="3:3" x14ac:dyDescent="0.2">
      <c r="C160"/>
    </row>
    <row r="161" spans="3:3" x14ac:dyDescent="0.2">
      <c r="C161"/>
    </row>
    <row r="162" spans="3:3" x14ac:dyDescent="0.2">
      <c r="C162"/>
    </row>
    <row r="163" spans="3:3" x14ac:dyDescent="0.2">
      <c r="C163"/>
    </row>
    <row r="164" spans="3:3" x14ac:dyDescent="0.2">
      <c r="C164"/>
    </row>
  </sheetData>
  <mergeCells count="1">
    <mergeCell ref="A35:M36"/>
  </mergeCells>
  <hyperlinks>
    <hyperlink ref="A3" location="Contents!A1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>
    <pageSetUpPr fitToPage="1"/>
  </sheetPr>
  <dimension ref="A1:R160"/>
  <sheetViews>
    <sheetView workbookViewId="0"/>
  </sheetViews>
  <sheetFormatPr defaultRowHeight="12.75" x14ac:dyDescent="0.2"/>
  <cols>
    <col min="2" max="3" width="9.140625" style="6"/>
    <col min="17" max="17" width="14.140625" customWidth="1"/>
    <col min="18" max="18" width="10.42578125" customWidth="1"/>
  </cols>
  <sheetData>
    <row r="1" spans="1:18" x14ac:dyDescent="0.2">
      <c r="B1"/>
      <c r="C1"/>
      <c r="L1" s="30"/>
    </row>
    <row r="2" spans="1:18" ht="15.75" x14ac:dyDescent="0.25">
      <c r="A2" s="44" t="s">
        <v>550</v>
      </c>
      <c r="B2"/>
      <c r="C2"/>
      <c r="L2" s="117"/>
    </row>
    <row r="3" spans="1:18" x14ac:dyDescent="0.2">
      <c r="A3" s="22" t="s">
        <v>16</v>
      </c>
      <c r="B3"/>
      <c r="C3"/>
    </row>
    <row r="4" spans="1:18" x14ac:dyDescent="0.2">
      <c r="A4" s="311"/>
      <c r="B4" s="311"/>
      <c r="C4" s="311"/>
      <c r="D4" s="311"/>
      <c r="E4" s="311"/>
      <c r="F4" s="311"/>
      <c r="G4" s="311"/>
      <c r="H4" s="311"/>
      <c r="I4" s="311"/>
      <c r="J4" s="311"/>
      <c r="K4" s="311"/>
    </row>
    <row r="5" spans="1:18" x14ac:dyDescent="0.2">
      <c r="A5" s="311"/>
      <c r="B5" s="311"/>
      <c r="C5" s="311"/>
      <c r="D5" s="311"/>
      <c r="E5" s="311"/>
      <c r="F5" s="311"/>
      <c r="G5" s="311"/>
      <c r="H5" s="311"/>
      <c r="I5" s="311"/>
      <c r="J5" s="311"/>
      <c r="K5" s="311"/>
      <c r="Q5" s="180" t="s">
        <v>361</v>
      </c>
      <c r="R5" s="181"/>
    </row>
    <row r="6" spans="1:18" x14ac:dyDescent="0.2">
      <c r="A6" s="311"/>
      <c r="B6" s="311"/>
      <c r="C6" s="311"/>
      <c r="D6" s="311"/>
      <c r="E6" s="311"/>
      <c r="F6" s="311"/>
      <c r="G6" s="311"/>
      <c r="H6" s="311"/>
      <c r="I6" s="311"/>
      <c r="J6" s="311"/>
      <c r="K6" s="311"/>
      <c r="Q6" s="331" t="s">
        <v>34</v>
      </c>
      <c r="R6" s="213" t="s">
        <v>391</v>
      </c>
    </row>
    <row r="7" spans="1:18" x14ac:dyDescent="0.2">
      <c r="A7" s="311"/>
      <c r="B7" s="311"/>
      <c r="C7" s="311"/>
      <c r="D7" s="311"/>
      <c r="E7" s="311"/>
      <c r="F7" s="311"/>
      <c r="G7" s="311"/>
      <c r="H7" s="311"/>
      <c r="I7" s="311"/>
      <c r="J7" s="311"/>
      <c r="K7" s="311"/>
      <c r="Q7" s="333" t="s">
        <v>35</v>
      </c>
      <c r="R7" s="214" t="s">
        <v>392</v>
      </c>
    </row>
    <row r="8" spans="1:18" x14ac:dyDescent="0.2">
      <c r="A8" s="311"/>
      <c r="B8" s="311"/>
      <c r="C8" s="311"/>
      <c r="D8" s="311"/>
      <c r="E8" s="311"/>
      <c r="F8" s="311"/>
      <c r="G8" s="311"/>
      <c r="H8" s="311"/>
      <c r="I8" s="311"/>
      <c r="J8" s="311"/>
      <c r="K8" s="311"/>
      <c r="Q8" s="333" t="s">
        <v>92</v>
      </c>
      <c r="R8" s="214" t="s">
        <v>393</v>
      </c>
    </row>
    <row r="9" spans="1:18" x14ac:dyDescent="0.2">
      <c r="A9" s="311"/>
      <c r="B9" s="311"/>
      <c r="C9" s="311"/>
      <c r="D9" s="311"/>
      <c r="E9" s="311"/>
      <c r="F9" s="311"/>
      <c r="G9" s="311"/>
      <c r="H9" s="311"/>
      <c r="I9" s="311"/>
      <c r="J9" s="311"/>
      <c r="K9" s="311"/>
      <c r="Q9" s="335" t="s">
        <v>229</v>
      </c>
      <c r="R9" s="216" t="s">
        <v>390</v>
      </c>
    </row>
    <row r="10" spans="1:18" x14ac:dyDescent="0.2">
      <c r="A10" s="311"/>
      <c r="B10" s="311"/>
      <c r="C10" s="311"/>
      <c r="D10" s="311"/>
      <c r="E10" s="311"/>
      <c r="F10" s="311"/>
      <c r="G10" s="311"/>
      <c r="H10" s="311"/>
      <c r="I10" s="311"/>
      <c r="J10" s="311"/>
      <c r="K10" s="311"/>
      <c r="Q10" s="238"/>
      <c r="R10" s="229"/>
    </row>
    <row r="11" spans="1:18" x14ac:dyDescent="0.2">
      <c r="A11" s="311"/>
      <c r="B11" s="311"/>
      <c r="C11" s="311"/>
      <c r="D11" s="311"/>
      <c r="E11" s="311"/>
      <c r="F11" s="311"/>
      <c r="G11" s="311"/>
      <c r="H11" s="311"/>
      <c r="I11" s="311"/>
      <c r="J11" s="311"/>
      <c r="K11" s="311"/>
      <c r="Q11" s="239"/>
      <c r="R11" s="15"/>
    </row>
    <row r="12" spans="1:18" x14ac:dyDescent="0.2">
      <c r="A12" s="311"/>
      <c r="B12" s="311"/>
      <c r="C12" s="311"/>
      <c r="D12" s="311"/>
      <c r="E12" s="311"/>
      <c r="F12" s="311"/>
      <c r="G12" s="311"/>
      <c r="H12" s="311"/>
      <c r="I12" s="311"/>
      <c r="J12" s="311"/>
      <c r="K12" s="311"/>
      <c r="Q12" s="239"/>
      <c r="R12" s="15"/>
    </row>
    <row r="13" spans="1:18" x14ac:dyDescent="0.2">
      <c r="A13" s="311"/>
      <c r="B13" s="311"/>
      <c r="C13" s="311"/>
      <c r="D13" s="311"/>
      <c r="E13" s="311"/>
      <c r="F13" s="311"/>
      <c r="G13" s="311"/>
      <c r="H13" s="311"/>
      <c r="I13" s="311"/>
      <c r="J13" s="311"/>
      <c r="K13" s="311"/>
    </row>
    <row r="14" spans="1:18" x14ac:dyDescent="0.2">
      <c r="A14" s="311"/>
      <c r="B14" s="311"/>
      <c r="C14" s="311"/>
      <c r="D14" s="311"/>
      <c r="E14" s="311"/>
      <c r="F14" s="311"/>
      <c r="G14" s="311"/>
      <c r="H14" s="311"/>
      <c r="I14" s="311"/>
      <c r="J14" s="311"/>
      <c r="K14" s="311"/>
    </row>
    <row r="15" spans="1:18" x14ac:dyDescent="0.2">
      <c r="A15" s="311"/>
      <c r="B15" s="311"/>
      <c r="C15" s="311"/>
      <c r="D15" s="311"/>
      <c r="E15" s="311"/>
      <c r="F15" s="311"/>
      <c r="G15" s="311"/>
      <c r="H15" s="311"/>
      <c r="I15" s="311"/>
      <c r="J15" s="311"/>
      <c r="K15" s="311"/>
    </row>
    <row r="16" spans="1:18" x14ac:dyDescent="0.2">
      <c r="A16" s="311"/>
      <c r="B16" s="311"/>
      <c r="C16" s="311"/>
      <c r="D16" s="311"/>
      <c r="E16" s="311"/>
      <c r="F16" s="311"/>
      <c r="G16" s="311"/>
      <c r="H16" s="311"/>
      <c r="I16" s="311"/>
      <c r="J16" s="311"/>
      <c r="K16" s="311"/>
    </row>
    <row r="17" spans="1:14" x14ac:dyDescent="0.2">
      <c r="A17" s="311"/>
      <c r="B17" s="311"/>
      <c r="C17" s="311"/>
      <c r="D17" s="311"/>
      <c r="E17" s="311"/>
      <c r="F17" s="311"/>
      <c r="G17" s="311"/>
      <c r="H17" s="311"/>
      <c r="I17" s="311"/>
      <c r="J17" s="311"/>
      <c r="K17" s="311"/>
    </row>
    <row r="18" spans="1:14" x14ac:dyDescent="0.2">
      <c r="A18" s="311"/>
      <c r="B18" s="311"/>
      <c r="C18" s="311"/>
      <c r="D18" s="311"/>
      <c r="E18" s="311"/>
      <c r="F18" s="311"/>
      <c r="G18" s="311"/>
      <c r="H18" s="311"/>
      <c r="I18" s="311"/>
      <c r="J18" s="311"/>
      <c r="K18" s="311"/>
    </row>
    <row r="19" spans="1:14" x14ac:dyDescent="0.2">
      <c r="A19" s="311"/>
      <c r="B19" s="311"/>
      <c r="C19" s="311"/>
      <c r="D19" s="311"/>
      <c r="E19" s="311"/>
      <c r="F19" s="311"/>
      <c r="G19" s="311"/>
      <c r="H19" s="311"/>
      <c r="I19" s="311"/>
      <c r="J19" s="311"/>
      <c r="K19" s="311"/>
    </row>
    <row r="20" spans="1:14" x14ac:dyDescent="0.2">
      <c r="A20" s="311"/>
      <c r="B20" s="311"/>
      <c r="C20" s="311"/>
      <c r="D20" s="311"/>
      <c r="E20" s="311"/>
      <c r="F20" s="311"/>
      <c r="G20" s="311"/>
      <c r="H20" s="311"/>
      <c r="I20" s="311"/>
      <c r="J20" s="311"/>
      <c r="K20" s="311"/>
    </row>
    <row r="21" spans="1:14" x14ac:dyDescent="0.2">
      <c r="A21" s="311"/>
      <c r="B21" s="311"/>
      <c r="C21" s="311"/>
      <c r="D21" s="311"/>
      <c r="E21" s="311"/>
      <c r="F21" s="311"/>
      <c r="G21" s="311"/>
      <c r="H21" s="311"/>
      <c r="I21" s="311"/>
      <c r="J21" s="311"/>
      <c r="K21" s="311"/>
    </row>
    <row r="22" spans="1:14" x14ac:dyDescent="0.2">
      <c r="A22" s="311"/>
      <c r="B22" s="311"/>
      <c r="C22" s="311"/>
      <c r="D22" s="311"/>
      <c r="E22" s="311"/>
      <c r="F22" s="311"/>
      <c r="G22" s="311"/>
      <c r="H22" s="311"/>
      <c r="I22" s="311"/>
      <c r="J22" s="311"/>
      <c r="K22" s="311"/>
    </row>
    <row r="23" spans="1:14" x14ac:dyDescent="0.2">
      <c r="A23" s="311"/>
      <c r="B23" s="311"/>
      <c r="C23" s="311"/>
      <c r="D23" s="311"/>
      <c r="E23" s="311"/>
      <c r="F23" s="311"/>
      <c r="G23" s="311"/>
      <c r="H23" s="311"/>
      <c r="I23" s="311"/>
      <c r="J23" s="311"/>
      <c r="K23" s="311"/>
    </row>
    <row r="24" spans="1:14" x14ac:dyDescent="0.2">
      <c r="A24" s="311"/>
      <c r="B24" s="311"/>
      <c r="C24" s="311"/>
      <c r="D24" s="311"/>
      <c r="E24" s="311"/>
      <c r="F24" s="311"/>
      <c r="G24" s="311"/>
      <c r="H24" s="311"/>
      <c r="I24" s="311"/>
      <c r="J24" s="311"/>
      <c r="K24" s="311"/>
    </row>
    <row r="25" spans="1:14" x14ac:dyDescent="0.2">
      <c r="A25" s="311"/>
      <c r="B25" s="311"/>
      <c r="C25" s="311"/>
      <c r="D25" s="311"/>
      <c r="E25" s="311"/>
      <c r="F25" s="311"/>
      <c r="G25" s="311"/>
      <c r="H25" s="311"/>
      <c r="I25" s="311"/>
      <c r="J25" s="311"/>
      <c r="K25" s="311"/>
    </row>
    <row r="26" spans="1:14" ht="14.25" x14ac:dyDescent="0.25">
      <c r="A26" s="30"/>
      <c r="B26" s="29"/>
      <c r="C26" s="595" t="s">
        <v>83</v>
      </c>
      <c r="D26" s="595"/>
      <c r="E26" s="595"/>
      <c r="F26" s="595"/>
      <c r="G26" s="595"/>
      <c r="H26" s="30"/>
      <c r="I26" s="595" t="s">
        <v>4</v>
      </c>
      <c r="J26" s="595"/>
      <c r="K26" s="595"/>
      <c r="L26" s="595"/>
      <c r="M26" s="201"/>
      <c r="N26" s="201"/>
    </row>
    <row r="27" spans="1:14" x14ac:dyDescent="0.2">
      <c r="A27" s="77"/>
      <c r="B27" s="89" t="s">
        <v>89</v>
      </c>
      <c r="C27" s="231">
        <v>2016</v>
      </c>
      <c r="D27" s="231">
        <v>2017</v>
      </c>
      <c r="E27" s="49">
        <v>2018</v>
      </c>
      <c r="F27" s="49">
        <v>2019</v>
      </c>
      <c r="G27" s="49">
        <v>2020</v>
      </c>
      <c r="H27" s="534"/>
      <c r="I27" s="82">
        <v>2017</v>
      </c>
      <c r="J27" s="82">
        <v>2018</v>
      </c>
      <c r="K27" s="82">
        <v>2019</v>
      </c>
      <c r="L27" s="82">
        <v>2020</v>
      </c>
    </row>
    <row r="28" spans="1:14" x14ac:dyDescent="0.2">
      <c r="A28" s="30"/>
      <c r="B28" s="455" t="s">
        <v>34</v>
      </c>
      <c r="C28" s="502">
        <v>1354.2166215</v>
      </c>
      <c r="D28" s="502">
        <v>1316.0341182</v>
      </c>
      <c r="E28" s="502">
        <v>1258.5335522</v>
      </c>
      <c r="F28" s="502">
        <v>1097.7896350000001</v>
      </c>
      <c r="G28" s="502">
        <v>1001.08708</v>
      </c>
      <c r="H28" s="30"/>
      <c r="I28" s="502">
        <f t="shared" ref="I28:L30" si="0">D28-C28</f>
        <v>-38.182503300000008</v>
      </c>
      <c r="J28" s="502">
        <f t="shared" si="0"/>
        <v>-57.500565999999935</v>
      </c>
      <c r="K28" s="502">
        <f t="shared" si="0"/>
        <v>-160.74391719999994</v>
      </c>
      <c r="L28" s="502">
        <f t="shared" si="0"/>
        <v>-96.702555000000075</v>
      </c>
    </row>
    <row r="29" spans="1:14" x14ac:dyDescent="0.2">
      <c r="A29" s="30"/>
      <c r="B29" s="455" t="s">
        <v>35</v>
      </c>
      <c r="C29" s="502">
        <v>2311.7427495000002</v>
      </c>
      <c r="D29" s="502">
        <v>2328.5130349999999</v>
      </c>
      <c r="E29" s="502">
        <v>2369.6806577000002</v>
      </c>
      <c r="F29" s="502">
        <v>2351.8696067999999</v>
      </c>
      <c r="G29" s="502">
        <v>2345.4791</v>
      </c>
      <c r="H29" s="30"/>
      <c r="I29" s="502">
        <f t="shared" si="0"/>
        <v>16.770285499999773</v>
      </c>
      <c r="J29" s="502">
        <f t="shared" si="0"/>
        <v>41.167622700000265</v>
      </c>
      <c r="K29" s="502">
        <f t="shared" si="0"/>
        <v>-17.811050900000282</v>
      </c>
      <c r="L29" s="502">
        <f t="shared" si="0"/>
        <v>-6.3905067999999119</v>
      </c>
    </row>
    <row r="30" spans="1:14" x14ac:dyDescent="0.2">
      <c r="A30" s="30"/>
      <c r="B30" s="535" t="s">
        <v>92</v>
      </c>
      <c r="C30" s="502">
        <v>1493.9813326999999</v>
      </c>
      <c r="D30" s="502">
        <v>1473.9347923</v>
      </c>
      <c r="E30" s="502">
        <v>1629.2349756000001</v>
      </c>
      <c r="F30" s="502">
        <v>1681.3611037000001</v>
      </c>
      <c r="G30" s="502">
        <v>1695.9069999999999</v>
      </c>
      <c r="H30" s="30"/>
      <c r="I30" s="502">
        <f t="shared" si="0"/>
        <v>-20.046540399999913</v>
      </c>
      <c r="J30" s="502">
        <f t="shared" si="0"/>
        <v>155.30018330000007</v>
      </c>
      <c r="K30" s="502">
        <f t="shared" si="0"/>
        <v>52.12612809999996</v>
      </c>
      <c r="L30" s="502">
        <f t="shared" si="0"/>
        <v>14.545896299999868</v>
      </c>
    </row>
    <row r="31" spans="1:14" x14ac:dyDescent="0.2">
      <c r="A31" s="30"/>
      <c r="B31" s="536" t="s">
        <v>229</v>
      </c>
      <c r="C31" s="537">
        <v>5171.5905308000001</v>
      </c>
      <c r="D31" s="537">
        <v>5129.5782913000003</v>
      </c>
      <c r="E31" s="537">
        <v>5268.5455312000004</v>
      </c>
      <c r="F31" s="537">
        <v>5142.1166669000004</v>
      </c>
      <c r="G31" s="537">
        <v>5053.5698000000002</v>
      </c>
      <c r="H31" s="77"/>
      <c r="I31" s="537">
        <f t="shared" ref="I31" si="1">D31-C31</f>
        <v>-42.012239499999851</v>
      </c>
      <c r="J31" s="537">
        <f t="shared" ref="J31" si="2">E31-D31</f>
        <v>138.9672399000001</v>
      </c>
      <c r="K31" s="537">
        <f t="shared" ref="K31" si="3">F31-E31</f>
        <v>-126.42886429999999</v>
      </c>
      <c r="L31" s="537">
        <f t="shared" ref="L31" si="4">G31-F31</f>
        <v>-88.546866900000168</v>
      </c>
    </row>
    <row r="32" spans="1:14" x14ac:dyDescent="0.2">
      <c r="A32" s="30"/>
      <c r="B32" s="367" t="s">
        <v>552</v>
      </c>
      <c r="C32" s="30"/>
      <c r="D32" s="30"/>
      <c r="E32" s="30"/>
      <c r="F32" s="30"/>
      <c r="G32" s="30"/>
      <c r="H32" s="30"/>
      <c r="I32" s="528">
        <f>+SUM(I28:I30)</f>
        <v>-41.458758200000148</v>
      </c>
      <c r="J32" s="528">
        <f>+SUM(J28:J30)</f>
        <v>138.9672400000004</v>
      </c>
      <c r="K32" s="528">
        <f>+SUM(K28:K30)</f>
        <v>-126.42884000000026</v>
      </c>
      <c r="L32" s="528">
        <f>+SUM(L28:L30)</f>
        <v>-88.547165500000119</v>
      </c>
    </row>
    <row r="33" spans="1:13" x14ac:dyDescent="0.2">
      <c r="A33" s="202"/>
      <c r="B33" s="202"/>
      <c r="C33" s="240"/>
      <c r="D33" s="240"/>
      <c r="E33" s="240"/>
      <c r="F33" s="240"/>
      <c r="G33" s="240"/>
      <c r="H33" s="202"/>
      <c r="I33" s="202"/>
      <c r="J33" s="202"/>
      <c r="K33" s="202"/>
      <c r="L33" s="202"/>
    </row>
    <row r="34" spans="1:13" x14ac:dyDescent="0.2">
      <c r="A34" s="202"/>
      <c r="B34" s="202"/>
      <c r="C34" s="202"/>
      <c r="D34" s="202"/>
      <c r="E34" s="202"/>
      <c r="F34" s="202"/>
      <c r="G34" s="202"/>
      <c r="H34" s="202"/>
      <c r="I34" s="202"/>
      <c r="J34" s="202"/>
      <c r="K34" s="202"/>
      <c r="L34" s="202"/>
      <c r="M34" s="202"/>
    </row>
    <row r="35" spans="1:13" x14ac:dyDescent="0.2">
      <c r="A35" s="202"/>
      <c r="B35" s="202"/>
      <c r="C35" s="202"/>
      <c r="D35" s="202"/>
      <c r="E35" s="202"/>
      <c r="F35" s="202"/>
      <c r="G35" s="202"/>
      <c r="H35" s="202"/>
      <c r="I35" s="202"/>
      <c r="J35" s="202"/>
      <c r="K35" s="202"/>
      <c r="L35" s="202"/>
      <c r="M35" s="202"/>
    </row>
    <row r="36" spans="1:13" x14ac:dyDescent="0.2">
      <c r="A36" s="5"/>
      <c r="B36" s="5" t="s">
        <v>360</v>
      </c>
      <c r="C36"/>
    </row>
    <row r="37" spans="1:13" x14ac:dyDescent="0.2">
      <c r="A37">
        <v>3.5</v>
      </c>
      <c r="B37">
        <v>0</v>
      </c>
      <c r="C37"/>
    </row>
    <row r="38" spans="1:13" x14ac:dyDescent="0.2">
      <c r="A38">
        <v>3.5</v>
      </c>
      <c r="B38">
        <v>1</v>
      </c>
      <c r="C38"/>
    </row>
    <row r="39" spans="1:13" x14ac:dyDescent="0.2">
      <c r="C39"/>
    </row>
    <row r="40" spans="1:13" x14ac:dyDescent="0.2">
      <c r="A40" s="5"/>
      <c r="B40" s="5" t="s">
        <v>360</v>
      </c>
      <c r="C40"/>
    </row>
    <row r="41" spans="1:13" x14ac:dyDescent="0.2">
      <c r="A41">
        <v>2.5</v>
      </c>
      <c r="B41" s="6">
        <v>-1.5</v>
      </c>
      <c r="C41"/>
    </row>
    <row r="42" spans="1:13" x14ac:dyDescent="0.2">
      <c r="A42">
        <v>2.5</v>
      </c>
      <c r="B42" s="6">
        <v>1.5</v>
      </c>
      <c r="C42"/>
    </row>
    <row r="43" spans="1:13" x14ac:dyDescent="0.2">
      <c r="C43"/>
    </row>
    <row r="44" spans="1:13" x14ac:dyDescent="0.2">
      <c r="C44"/>
    </row>
    <row r="45" spans="1:13" x14ac:dyDescent="0.2">
      <c r="C45"/>
    </row>
    <row r="46" spans="1:13" x14ac:dyDescent="0.2">
      <c r="C46"/>
    </row>
    <row r="47" spans="1:13" x14ac:dyDescent="0.2">
      <c r="C47"/>
    </row>
    <row r="48" spans="1:13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  <row r="57" spans="3:3" x14ac:dyDescent="0.2">
      <c r="C57"/>
    </row>
    <row r="58" spans="3:3" x14ac:dyDescent="0.2">
      <c r="C58"/>
    </row>
    <row r="59" spans="3:3" x14ac:dyDescent="0.2">
      <c r="C59"/>
    </row>
    <row r="60" spans="3:3" x14ac:dyDescent="0.2">
      <c r="C60"/>
    </row>
    <row r="61" spans="3:3" x14ac:dyDescent="0.2">
      <c r="C61"/>
    </row>
    <row r="62" spans="3:3" x14ac:dyDescent="0.2">
      <c r="C62"/>
    </row>
    <row r="63" spans="3:3" x14ac:dyDescent="0.2">
      <c r="C63"/>
    </row>
    <row r="64" spans="3:3" x14ac:dyDescent="0.2">
      <c r="C64"/>
    </row>
    <row r="65" spans="3:3" x14ac:dyDescent="0.2">
      <c r="C65"/>
    </row>
    <row r="66" spans="3:3" x14ac:dyDescent="0.2">
      <c r="C66"/>
    </row>
    <row r="67" spans="3:3" x14ac:dyDescent="0.2">
      <c r="C67"/>
    </row>
    <row r="68" spans="3:3" x14ac:dyDescent="0.2">
      <c r="C68"/>
    </row>
    <row r="69" spans="3:3" x14ac:dyDescent="0.2">
      <c r="C69"/>
    </row>
    <row r="70" spans="3:3" x14ac:dyDescent="0.2">
      <c r="C70"/>
    </row>
    <row r="71" spans="3:3" x14ac:dyDescent="0.2">
      <c r="C71"/>
    </row>
    <row r="72" spans="3:3" x14ac:dyDescent="0.2">
      <c r="C72"/>
    </row>
    <row r="73" spans="3:3" x14ac:dyDescent="0.2">
      <c r="C73"/>
    </row>
    <row r="74" spans="3:3" x14ac:dyDescent="0.2">
      <c r="C74"/>
    </row>
    <row r="75" spans="3:3" x14ac:dyDescent="0.2">
      <c r="C75"/>
    </row>
    <row r="76" spans="3:3" x14ac:dyDescent="0.2">
      <c r="C76"/>
    </row>
    <row r="77" spans="3:3" x14ac:dyDescent="0.2">
      <c r="C77"/>
    </row>
    <row r="78" spans="3:3" x14ac:dyDescent="0.2">
      <c r="C78"/>
    </row>
    <row r="79" spans="3:3" x14ac:dyDescent="0.2">
      <c r="C79"/>
    </row>
    <row r="80" spans="3:3" x14ac:dyDescent="0.2">
      <c r="C80"/>
    </row>
    <row r="81" spans="3:3" x14ac:dyDescent="0.2">
      <c r="C81"/>
    </row>
    <row r="82" spans="3:3" x14ac:dyDescent="0.2">
      <c r="C82"/>
    </row>
    <row r="83" spans="3:3" x14ac:dyDescent="0.2">
      <c r="C83"/>
    </row>
    <row r="84" spans="3:3" x14ac:dyDescent="0.2">
      <c r="C84"/>
    </row>
    <row r="85" spans="3:3" x14ac:dyDescent="0.2">
      <c r="C85"/>
    </row>
    <row r="86" spans="3:3" x14ac:dyDescent="0.2">
      <c r="C86"/>
    </row>
    <row r="87" spans="3:3" x14ac:dyDescent="0.2">
      <c r="C87"/>
    </row>
    <row r="88" spans="3:3" x14ac:dyDescent="0.2">
      <c r="C88"/>
    </row>
    <row r="89" spans="3:3" x14ac:dyDescent="0.2">
      <c r="C89"/>
    </row>
    <row r="90" spans="3:3" x14ac:dyDescent="0.2">
      <c r="C90"/>
    </row>
    <row r="91" spans="3:3" x14ac:dyDescent="0.2">
      <c r="C91"/>
    </row>
    <row r="92" spans="3:3" x14ac:dyDescent="0.2">
      <c r="C92"/>
    </row>
    <row r="93" spans="3:3" x14ac:dyDescent="0.2">
      <c r="C93"/>
    </row>
    <row r="94" spans="3:3" x14ac:dyDescent="0.2">
      <c r="C94"/>
    </row>
    <row r="95" spans="3:3" x14ac:dyDescent="0.2">
      <c r="C95"/>
    </row>
    <row r="96" spans="3:3" x14ac:dyDescent="0.2">
      <c r="C96"/>
    </row>
    <row r="97" spans="3:3" x14ac:dyDescent="0.2">
      <c r="C97"/>
    </row>
    <row r="98" spans="3:3" x14ac:dyDescent="0.2">
      <c r="C98"/>
    </row>
    <row r="99" spans="3:3" x14ac:dyDescent="0.2">
      <c r="C99"/>
    </row>
    <row r="100" spans="3:3" x14ac:dyDescent="0.2">
      <c r="C100"/>
    </row>
    <row r="101" spans="3:3" x14ac:dyDescent="0.2">
      <c r="C101"/>
    </row>
    <row r="102" spans="3:3" x14ac:dyDescent="0.2">
      <c r="C102"/>
    </row>
    <row r="103" spans="3:3" x14ac:dyDescent="0.2">
      <c r="C103"/>
    </row>
    <row r="104" spans="3:3" x14ac:dyDescent="0.2">
      <c r="C104"/>
    </row>
    <row r="105" spans="3:3" x14ac:dyDescent="0.2">
      <c r="C105"/>
    </row>
    <row r="106" spans="3:3" x14ac:dyDescent="0.2">
      <c r="C106"/>
    </row>
    <row r="107" spans="3:3" x14ac:dyDescent="0.2">
      <c r="C107"/>
    </row>
    <row r="108" spans="3:3" x14ac:dyDescent="0.2">
      <c r="C108"/>
    </row>
    <row r="109" spans="3:3" x14ac:dyDescent="0.2">
      <c r="C109"/>
    </row>
    <row r="110" spans="3:3" x14ac:dyDescent="0.2">
      <c r="C110"/>
    </row>
    <row r="111" spans="3:3" x14ac:dyDescent="0.2">
      <c r="C111"/>
    </row>
    <row r="112" spans="3:3" x14ac:dyDescent="0.2">
      <c r="C112"/>
    </row>
    <row r="113" spans="3:3" x14ac:dyDescent="0.2">
      <c r="C113"/>
    </row>
    <row r="114" spans="3:3" x14ac:dyDescent="0.2">
      <c r="C114"/>
    </row>
    <row r="115" spans="3:3" x14ac:dyDescent="0.2">
      <c r="C115"/>
    </row>
    <row r="116" spans="3:3" x14ac:dyDescent="0.2">
      <c r="C116"/>
    </row>
    <row r="117" spans="3:3" x14ac:dyDescent="0.2">
      <c r="C117"/>
    </row>
    <row r="118" spans="3:3" x14ac:dyDescent="0.2">
      <c r="C118"/>
    </row>
    <row r="119" spans="3:3" x14ac:dyDescent="0.2">
      <c r="C119"/>
    </row>
    <row r="120" spans="3:3" x14ac:dyDescent="0.2">
      <c r="C120"/>
    </row>
    <row r="121" spans="3:3" x14ac:dyDescent="0.2">
      <c r="C121"/>
    </row>
    <row r="122" spans="3:3" x14ac:dyDescent="0.2">
      <c r="C122"/>
    </row>
    <row r="123" spans="3:3" x14ac:dyDescent="0.2">
      <c r="C123"/>
    </row>
    <row r="124" spans="3:3" x14ac:dyDescent="0.2">
      <c r="C124"/>
    </row>
    <row r="125" spans="3:3" x14ac:dyDescent="0.2">
      <c r="C125"/>
    </row>
    <row r="126" spans="3:3" x14ac:dyDescent="0.2">
      <c r="C126"/>
    </row>
    <row r="127" spans="3:3" x14ac:dyDescent="0.2">
      <c r="C127"/>
    </row>
    <row r="128" spans="3:3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x14ac:dyDescent="0.2">
      <c r="C132"/>
    </row>
    <row r="133" spans="3:3" x14ac:dyDescent="0.2">
      <c r="C133"/>
    </row>
    <row r="134" spans="3:3" x14ac:dyDescent="0.2">
      <c r="C134"/>
    </row>
    <row r="135" spans="3:3" x14ac:dyDescent="0.2">
      <c r="C135"/>
    </row>
    <row r="136" spans="3:3" x14ac:dyDescent="0.2">
      <c r="C136"/>
    </row>
    <row r="137" spans="3:3" x14ac:dyDescent="0.2">
      <c r="C137"/>
    </row>
    <row r="138" spans="3:3" x14ac:dyDescent="0.2">
      <c r="C138"/>
    </row>
    <row r="139" spans="3:3" x14ac:dyDescent="0.2">
      <c r="C139"/>
    </row>
    <row r="140" spans="3:3" x14ac:dyDescent="0.2">
      <c r="C140"/>
    </row>
    <row r="141" spans="3:3" x14ac:dyDescent="0.2">
      <c r="C141"/>
    </row>
    <row r="142" spans="3:3" x14ac:dyDescent="0.2">
      <c r="C142"/>
    </row>
    <row r="143" spans="3:3" x14ac:dyDescent="0.2">
      <c r="C143"/>
    </row>
    <row r="144" spans="3:3" x14ac:dyDescent="0.2">
      <c r="C144"/>
    </row>
    <row r="145" spans="3:3" x14ac:dyDescent="0.2">
      <c r="C145"/>
    </row>
    <row r="146" spans="3:3" x14ac:dyDescent="0.2">
      <c r="C146"/>
    </row>
    <row r="147" spans="3:3" x14ac:dyDescent="0.2">
      <c r="C147"/>
    </row>
    <row r="148" spans="3:3" x14ac:dyDescent="0.2">
      <c r="C148"/>
    </row>
    <row r="149" spans="3:3" x14ac:dyDescent="0.2">
      <c r="C149"/>
    </row>
    <row r="150" spans="3:3" x14ac:dyDescent="0.2">
      <c r="C150"/>
    </row>
    <row r="151" spans="3:3" x14ac:dyDescent="0.2">
      <c r="C151"/>
    </row>
    <row r="152" spans="3:3" x14ac:dyDescent="0.2">
      <c r="C152"/>
    </row>
    <row r="153" spans="3:3" x14ac:dyDescent="0.2">
      <c r="C153"/>
    </row>
    <row r="154" spans="3:3" x14ac:dyDescent="0.2">
      <c r="C154"/>
    </row>
    <row r="155" spans="3:3" x14ac:dyDescent="0.2">
      <c r="C155"/>
    </row>
    <row r="156" spans="3:3" x14ac:dyDescent="0.2">
      <c r="C156"/>
    </row>
    <row r="157" spans="3:3" x14ac:dyDescent="0.2">
      <c r="C157"/>
    </row>
    <row r="158" spans="3:3" x14ac:dyDescent="0.2">
      <c r="C158"/>
    </row>
    <row r="159" spans="3:3" x14ac:dyDescent="0.2">
      <c r="C159"/>
    </row>
    <row r="160" spans="3:3" x14ac:dyDescent="0.2">
      <c r="C160"/>
    </row>
  </sheetData>
  <mergeCells count="2">
    <mergeCell ref="C26:G26"/>
    <mergeCell ref="I26:L26"/>
  </mergeCells>
  <hyperlinks>
    <hyperlink ref="A3" location="Contents!A1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2:R53"/>
  <sheetViews>
    <sheetView workbookViewId="0"/>
  </sheetViews>
  <sheetFormatPr defaultRowHeight="12.75" x14ac:dyDescent="0.2"/>
  <cols>
    <col min="17" max="17" width="34.85546875" customWidth="1"/>
    <col min="18" max="18" width="14.42578125" customWidth="1"/>
  </cols>
  <sheetData>
    <row r="2" spans="1:18" ht="15.75" x14ac:dyDescent="0.25">
      <c r="A2" s="44" t="s">
        <v>550</v>
      </c>
    </row>
    <row r="3" spans="1:18" x14ac:dyDescent="0.2">
      <c r="A3" s="22" t="s">
        <v>16</v>
      </c>
      <c r="B3" s="381"/>
      <c r="C3" s="381"/>
      <c r="D3" s="381"/>
      <c r="E3" s="381"/>
      <c r="F3" s="381"/>
      <c r="G3" s="381"/>
      <c r="H3" s="381"/>
      <c r="I3" s="381"/>
      <c r="J3" s="381"/>
      <c r="K3" s="381"/>
    </row>
    <row r="4" spans="1:18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8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Q5" s="180" t="s">
        <v>361</v>
      </c>
      <c r="R5" s="181"/>
    </row>
    <row r="6" spans="1:18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Q6" s="223" t="s">
        <v>394</v>
      </c>
      <c r="R6" s="224" t="s">
        <v>395</v>
      </c>
    </row>
    <row r="7" spans="1:18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</row>
    <row r="8" spans="1:18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</row>
    <row r="9" spans="1:18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</row>
    <row r="10" spans="1:18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8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8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8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8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8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8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1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1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1" x14ac:dyDescent="0.2">
      <c r="B25" s="23"/>
    </row>
    <row r="26" spans="1:11" x14ac:dyDescent="0.2">
      <c r="B26" s="23"/>
    </row>
    <row r="27" spans="1:11" x14ac:dyDescent="0.2">
      <c r="A27" s="9"/>
      <c r="B27" s="415" t="s">
        <v>394</v>
      </c>
    </row>
    <row r="28" spans="1:11" x14ac:dyDescent="0.2">
      <c r="A28">
        <v>2000</v>
      </c>
      <c r="B28" s="13">
        <v>6.7086126694000006E-2</v>
      </c>
    </row>
    <row r="29" spans="1:11" x14ac:dyDescent="0.2">
      <c r="A29">
        <v>2001</v>
      </c>
      <c r="B29" s="13">
        <v>6.5770141601000004E-2</v>
      </c>
    </row>
    <row r="30" spans="1:11" x14ac:dyDescent="0.2">
      <c r="A30">
        <v>2002</v>
      </c>
      <c r="B30" s="13">
        <v>6.0721356406000002E-2</v>
      </c>
    </row>
    <row r="31" spans="1:11" x14ac:dyDescent="0.2">
      <c r="A31">
        <v>2003</v>
      </c>
      <c r="B31" s="13">
        <v>6.5889875380999996E-2</v>
      </c>
    </row>
    <row r="32" spans="1:11" x14ac:dyDescent="0.2">
      <c r="A32">
        <v>2004</v>
      </c>
      <c r="B32" s="13">
        <v>7.1331862282000003E-2</v>
      </c>
    </row>
    <row r="33" spans="1:2" x14ac:dyDescent="0.2">
      <c r="A33">
        <v>2005</v>
      </c>
      <c r="B33" s="13">
        <v>8.0227416529000006E-2</v>
      </c>
    </row>
    <row r="34" spans="1:2" x14ac:dyDescent="0.2">
      <c r="A34">
        <v>2006</v>
      </c>
      <c r="B34" s="13">
        <v>8.3876587774000005E-2</v>
      </c>
    </row>
    <row r="35" spans="1:2" x14ac:dyDescent="0.2">
      <c r="A35">
        <v>2007</v>
      </c>
      <c r="B35" s="13">
        <v>8.5366826896999995E-2</v>
      </c>
    </row>
    <row r="36" spans="1:2" x14ac:dyDescent="0.2">
      <c r="A36">
        <v>2008</v>
      </c>
      <c r="B36" s="13">
        <v>9.5771912291999994E-2</v>
      </c>
    </row>
    <row r="37" spans="1:2" x14ac:dyDescent="0.2">
      <c r="A37">
        <v>2009</v>
      </c>
      <c r="B37" s="13">
        <v>7.3800889716999996E-2</v>
      </c>
    </row>
    <row r="38" spans="1:2" x14ac:dyDescent="0.2">
      <c r="A38">
        <v>2010</v>
      </c>
      <c r="B38" s="13">
        <v>8.0980060564999998E-2</v>
      </c>
    </row>
    <row r="39" spans="1:2" x14ac:dyDescent="0.2">
      <c r="A39">
        <v>2011</v>
      </c>
      <c r="B39" s="13">
        <v>8.9546987647000004E-2</v>
      </c>
    </row>
    <row r="40" spans="1:2" x14ac:dyDescent="0.2">
      <c r="A40">
        <v>2012</v>
      </c>
      <c r="B40" s="13">
        <v>8.3658910449999999E-2</v>
      </c>
    </row>
    <row r="41" spans="1:2" x14ac:dyDescent="0.2">
      <c r="A41">
        <v>2013</v>
      </c>
      <c r="B41" s="13">
        <v>8.1972504129000007E-2</v>
      </c>
    </row>
    <row r="42" spans="1:2" x14ac:dyDescent="0.2">
      <c r="A42">
        <v>2014</v>
      </c>
      <c r="B42" s="13">
        <v>7.9578767034000006E-2</v>
      </c>
    </row>
    <row r="43" spans="1:2" x14ac:dyDescent="0.2">
      <c r="A43">
        <v>2015</v>
      </c>
      <c r="B43" s="13">
        <v>6.1914170542999997E-2</v>
      </c>
    </row>
    <row r="44" spans="1:2" x14ac:dyDescent="0.2">
      <c r="A44">
        <v>2016</v>
      </c>
      <c r="B44" s="13">
        <v>5.5486029571000003E-2</v>
      </c>
    </row>
    <row r="45" spans="1:2" x14ac:dyDescent="0.2">
      <c r="A45">
        <v>2017</v>
      </c>
      <c r="B45" s="13">
        <v>5.8223175091000001E-2</v>
      </c>
    </row>
    <row r="46" spans="1:2" x14ac:dyDescent="0.2">
      <c r="A46">
        <v>2018</v>
      </c>
      <c r="B46" s="13">
        <v>6.2115700624999999E-2</v>
      </c>
    </row>
    <row r="47" spans="1:2" x14ac:dyDescent="0.2">
      <c r="A47">
        <v>2019</v>
      </c>
      <c r="B47" s="13">
        <v>5.6251124653000001E-2</v>
      </c>
    </row>
    <row r="48" spans="1:2" x14ac:dyDescent="0.2">
      <c r="A48" s="9">
        <v>2020</v>
      </c>
      <c r="B48" s="13">
        <v>5.3928714559000002E-2</v>
      </c>
    </row>
    <row r="49" spans="1:2" x14ac:dyDescent="0.2">
      <c r="A49" s="367" t="s">
        <v>552</v>
      </c>
    </row>
    <row r="51" spans="1:2" x14ac:dyDescent="0.2">
      <c r="A51" s="5"/>
      <c r="B51" s="241" t="s">
        <v>360</v>
      </c>
    </row>
    <row r="52" spans="1:2" x14ac:dyDescent="0.2">
      <c r="A52">
        <v>19.5</v>
      </c>
      <c r="B52" s="2">
        <v>0</v>
      </c>
    </row>
    <row r="53" spans="1:2" x14ac:dyDescent="0.2">
      <c r="A53">
        <v>19.5</v>
      </c>
      <c r="B53" s="2">
        <v>1</v>
      </c>
    </row>
  </sheetData>
  <phoneticPr fontId="0" type="noConversion"/>
  <hyperlinks>
    <hyperlink ref="A3" location="Contents!A1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A2:R38"/>
  <sheetViews>
    <sheetView workbookViewId="0"/>
  </sheetViews>
  <sheetFormatPr defaultRowHeight="12.75" x14ac:dyDescent="0.2"/>
  <cols>
    <col min="1" max="1" width="12.7109375" customWidth="1"/>
    <col min="17" max="17" width="16.7109375" customWidth="1"/>
    <col min="18" max="18" width="22.7109375" customWidth="1"/>
  </cols>
  <sheetData>
    <row r="2" spans="1:18" ht="15.75" x14ac:dyDescent="0.25">
      <c r="A2" s="44" t="s">
        <v>550</v>
      </c>
    </row>
    <row r="3" spans="1:18" x14ac:dyDescent="0.2">
      <c r="A3" s="22" t="s">
        <v>16</v>
      </c>
    </row>
    <row r="4" spans="1:18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  <c r="L4" s="117"/>
    </row>
    <row r="5" spans="1:18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L5" s="117"/>
      <c r="Q5" s="180" t="s">
        <v>361</v>
      </c>
      <c r="R5" s="181"/>
    </row>
    <row r="6" spans="1:18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L6" s="117"/>
      <c r="Q6" s="538" t="s">
        <v>401</v>
      </c>
      <c r="R6" s="315" t="s">
        <v>402</v>
      </c>
    </row>
    <row r="7" spans="1:18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Q7" s="337" t="s">
        <v>398</v>
      </c>
      <c r="R7" s="543" t="s">
        <v>403</v>
      </c>
    </row>
    <row r="8" spans="1:18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</row>
    <row r="9" spans="1:18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</row>
    <row r="10" spans="1:18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8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8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8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8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8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8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1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1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1" x14ac:dyDescent="0.2">
      <c r="B25" s="572" t="s">
        <v>508</v>
      </c>
      <c r="C25" s="572"/>
      <c r="D25" s="572"/>
      <c r="E25" s="572"/>
      <c r="F25" s="572"/>
    </row>
    <row r="26" spans="1:11" x14ac:dyDescent="0.2">
      <c r="A26" s="18"/>
      <c r="B26" s="87">
        <v>2017</v>
      </c>
      <c r="C26" s="87">
        <v>2018</v>
      </c>
      <c r="D26" s="87">
        <v>2019</v>
      </c>
      <c r="E26" s="87">
        <v>2020</v>
      </c>
      <c r="F26" s="289" t="s">
        <v>591</v>
      </c>
    </row>
    <row r="27" spans="1:11" x14ac:dyDescent="0.2">
      <c r="A27" s="19" t="s">
        <v>100</v>
      </c>
      <c r="B27" s="25">
        <v>55.953113090999999</v>
      </c>
      <c r="C27" s="25">
        <v>32.613584422999999</v>
      </c>
      <c r="D27" s="25">
        <v>42.090414238999998</v>
      </c>
      <c r="E27" s="25">
        <v>39.487753537000003</v>
      </c>
      <c r="F27" s="290">
        <v>43.746070000000003</v>
      </c>
      <c r="H27" s="25"/>
    </row>
    <row r="28" spans="1:11" x14ac:dyDescent="0.2">
      <c r="A28" s="19" t="s">
        <v>101</v>
      </c>
      <c r="B28" s="25">
        <v>105.75397253</v>
      </c>
      <c r="C28" s="25">
        <v>174.20517674000001</v>
      </c>
      <c r="D28" s="25">
        <v>129.22111667999999</v>
      </c>
      <c r="E28" s="25">
        <v>120.57982502999999</v>
      </c>
      <c r="F28" s="290">
        <v>123.60039999999999</v>
      </c>
      <c r="H28" s="25"/>
    </row>
    <row r="29" spans="1:11" x14ac:dyDescent="0.2">
      <c r="A29" s="19" t="s">
        <v>102</v>
      </c>
      <c r="B29" s="25">
        <v>241.40321084000001</v>
      </c>
      <c r="C29" s="25">
        <v>269.70257100999999</v>
      </c>
      <c r="D29" s="25">
        <v>226.58472276000001</v>
      </c>
      <c r="E29" s="25">
        <v>239.42833924999999</v>
      </c>
      <c r="F29" s="290">
        <v>252.63489999999999</v>
      </c>
      <c r="H29" s="25"/>
    </row>
    <row r="30" spans="1:11" x14ac:dyDescent="0.2">
      <c r="A30" s="19" t="s">
        <v>103</v>
      </c>
      <c r="B30" s="25">
        <v>363.10332433999997</v>
      </c>
      <c r="C30" s="25">
        <v>375.87266361000002</v>
      </c>
      <c r="D30" s="25">
        <v>372.3790338</v>
      </c>
      <c r="E30" s="25">
        <v>349.09867880000002</v>
      </c>
      <c r="F30" s="290">
        <v>365.10399999999998</v>
      </c>
      <c r="H30" s="25"/>
    </row>
    <row r="31" spans="1:11" x14ac:dyDescent="0.2">
      <c r="A31" s="19" t="s">
        <v>104</v>
      </c>
      <c r="B31" s="25">
        <v>292.22535173</v>
      </c>
      <c r="C31" s="25">
        <v>351.08835323</v>
      </c>
      <c r="D31" s="25">
        <v>339.04731600999997</v>
      </c>
      <c r="E31" s="25">
        <v>323.45649221999997</v>
      </c>
      <c r="F31" s="290">
        <v>327.00990000000002</v>
      </c>
      <c r="H31" s="25"/>
    </row>
    <row r="32" spans="1:11" x14ac:dyDescent="0.2">
      <c r="A32" s="19" t="s">
        <v>105</v>
      </c>
      <c r="B32" s="25">
        <v>184.36093647999999</v>
      </c>
      <c r="C32" s="25">
        <v>231.03451389</v>
      </c>
      <c r="D32" s="25">
        <v>246.11173002999999</v>
      </c>
      <c r="E32" s="25">
        <v>176.27146933</v>
      </c>
      <c r="F32" s="290">
        <v>200.85329999999999</v>
      </c>
      <c r="H32" s="25"/>
    </row>
    <row r="33" spans="1:12" x14ac:dyDescent="0.2">
      <c r="A33" s="18" t="s">
        <v>454</v>
      </c>
      <c r="B33" s="72">
        <f>+SUM(B27:B32)</f>
        <v>1242.799909011</v>
      </c>
      <c r="C33" s="72">
        <f>+SUM(C27:C32)</f>
        <v>1434.5168629029999</v>
      </c>
      <c r="D33" s="72">
        <f>+SUM(D27:D32)</f>
        <v>1355.4343335189999</v>
      </c>
      <c r="E33" s="72">
        <f>+SUM(E27:E32)</f>
        <v>1248.3225581669999</v>
      </c>
      <c r="F33" s="291">
        <f>+SUM(F27:F32)</f>
        <v>1312.94857</v>
      </c>
    </row>
    <row r="34" spans="1:12" x14ac:dyDescent="0.2">
      <c r="A34" s="367" t="s">
        <v>552</v>
      </c>
    </row>
    <row r="35" spans="1:12" ht="12.75" customHeight="1" x14ac:dyDescent="0.2">
      <c r="A35" s="596" t="str">
        <f>"Note: EIA calculations based on National Oceanic and Atmospheric Administration (NOAA) data. Projections reflect NOAA's 14-16 month outlook."</f>
        <v>Note: EIA calculations based on National Oceanic and Atmospheric Administration (NOAA) data. Projections reflect NOAA's 14-16 month outlook.</v>
      </c>
      <c r="B35" s="596"/>
      <c r="C35" s="596"/>
      <c r="D35" s="596"/>
      <c r="E35" s="596"/>
      <c r="F35" s="596"/>
      <c r="G35" s="596"/>
      <c r="H35" s="596"/>
      <c r="I35" s="596"/>
      <c r="J35" s="596"/>
      <c r="K35" s="596"/>
      <c r="L35" s="270"/>
    </row>
    <row r="36" spans="1:12" x14ac:dyDescent="0.2">
      <c r="A36" s="596"/>
      <c r="B36" s="596"/>
      <c r="C36" s="596"/>
      <c r="D36" s="596"/>
      <c r="E36" s="596"/>
      <c r="F36" s="596"/>
      <c r="G36" s="596"/>
      <c r="H36" s="596"/>
      <c r="I36" s="596"/>
      <c r="J36" s="596"/>
      <c r="K36" s="596"/>
      <c r="L36" s="270"/>
    </row>
    <row r="37" spans="1:12" x14ac:dyDescent="0.2">
      <c r="A37" s="32" t="s">
        <v>190</v>
      </c>
    </row>
    <row r="38" spans="1:12" x14ac:dyDescent="0.2">
      <c r="A38" s="99" t="s">
        <v>186</v>
      </c>
      <c r="B38" s="597" t="s">
        <v>187</v>
      </c>
      <c r="C38" s="597"/>
      <c r="D38" s="597"/>
      <c r="E38" s="597"/>
      <c r="F38" s="597"/>
      <c r="G38" s="98" t="s">
        <v>188</v>
      </c>
    </row>
  </sheetData>
  <mergeCells count="3">
    <mergeCell ref="B25:F25"/>
    <mergeCell ref="A35:K36"/>
    <mergeCell ref="B38:F38"/>
  </mergeCells>
  <hyperlinks>
    <hyperlink ref="B38" r:id="rId1"/>
    <hyperlink ref="A3" location="Contents!A1" display="Return to Contents"/>
  </hyperlinks>
  <pageMargins left="0.7" right="0.7" top="0.75" bottom="0.75" header="0.3" footer="0.3"/>
  <pageSetup orientation="landscape" r:id="rId2"/>
  <drawing r:id="rId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2:X167"/>
  <sheetViews>
    <sheetView workbookViewId="0"/>
  </sheetViews>
  <sheetFormatPr defaultRowHeight="12.75" x14ac:dyDescent="0.2"/>
  <cols>
    <col min="1" max="1" width="13.7109375" style="98" customWidth="1"/>
    <col min="2" max="2" width="10.28515625" style="98" customWidth="1"/>
    <col min="3" max="3" width="10.85546875" style="98" customWidth="1"/>
    <col min="4" max="6" width="9.140625" style="98"/>
    <col min="7" max="7" width="13.7109375" style="98" customWidth="1"/>
    <col min="8" max="16" width="9.140625" style="98"/>
    <col min="17" max="17" width="18.42578125" style="98" customWidth="1"/>
    <col min="18" max="18" width="14.5703125" style="98" customWidth="1"/>
    <col min="19" max="16384" width="9.140625" style="98"/>
  </cols>
  <sheetData>
    <row r="2" spans="1:18" ht="15.75" x14ac:dyDescent="0.25">
      <c r="A2" s="44" t="s">
        <v>550</v>
      </c>
      <c r="L2" s="117"/>
      <c r="M2" s="120"/>
    </row>
    <row r="3" spans="1:18" x14ac:dyDescent="0.2">
      <c r="A3" s="22" t="s">
        <v>16</v>
      </c>
      <c r="L3" s="120"/>
    </row>
    <row r="4" spans="1:18" ht="15.75" x14ac:dyDescent="0.25">
      <c r="A4" s="407"/>
      <c r="B4" s="184"/>
      <c r="C4" s="184"/>
      <c r="D4" s="184"/>
      <c r="E4" s="184"/>
      <c r="F4" s="184"/>
      <c r="G4" s="184"/>
      <c r="H4" s="184"/>
      <c r="I4" s="184"/>
      <c r="J4" s="184"/>
      <c r="L4" s="120"/>
    </row>
    <row r="5" spans="1:18" ht="15.75" x14ac:dyDescent="0.25">
      <c r="A5" s="407"/>
      <c r="B5" s="184"/>
      <c r="C5" s="184"/>
      <c r="D5" s="184"/>
      <c r="E5" s="184"/>
      <c r="F5" s="184"/>
      <c r="G5" s="184"/>
      <c r="H5" s="184"/>
      <c r="I5" s="184"/>
      <c r="J5" s="184"/>
      <c r="Q5" s="180" t="s">
        <v>361</v>
      </c>
      <c r="R5" s="181"/>
    </row>
    <row r="6" spans="1:18" ht="15.75" x14ac:dyDescent="0.25">
      <c r="A6" s="407"/>
      <c r="B6" s="184"/>
      <c r="C6" s="184"/>
      <c r="D6" s="184"/>
      <c r="E6" s="184"/>
      <c r="F6" s="184"/>
      <c r="G6" s="184"/>
      <c r="H6" s="184"/>
      <c r="I6" s="184"/>
      <c r="J6" s="184"/>
      <c r="Q6" s="539" t="s">
        <v>397</v>
      </c>
      <c r="R6" s="266" t="s">
        <v>399</v>
      </c>
    </row>
    <row r="7" spans="1:18" ht="15.75" x14ac:dyDescent="0.25">
      <c r="A7" s="407"/>
      <c r="B7" s="184"/>
      <c r="C7" s="184"/>
      <c r="D7" s="184"/>
      <c r="E7" s="184"/>
      <c r="F7" s="184"/>
      <c r="G7" s="184"/>
      <c r="H7" s="184"/>
      <c r="I7" s="184"/>
      <c r="J7" s="184"/>
      <c r="Q7" s="268" t="s">
        <v>398</v>
      </c>
      <c r="R7" s="267" t="s">
        <v>400</v>
      </c>
    </row>
    <row r="8" spans="1:18" ht="15.75" x14ac:dyDescent="0.25">
      <c r="A8" s="407"/>
      <c r="B8" s="184"/>
      <c r="C8" s="184"/>
      <c r="D8" s="184"/>
      <c r="E8" s="184"/>
      <c r="F8" s="184"/>
      <c r="G8" s="184"/>
      <c r="H8" s="184"/>
      <c r="I8" s="184"/>
      <c r="J8" s="184"/>
    </row>
    <row r="9" spans="1:18" ht="15.75" x14ac:dyDescent="0.25">
      <c r="A9" s="407"/>
      <c r="B9" s="184"/>
      <c r="C9" s="184"/>
      <c r="D9" s="184"/>
      <c r="E9" s="184"/>
      <c r="F9" s="184"/>
      <c r="G9" s="184"/>
      <c r="H9" s="184"/>
      <c r="I9" s="184"/>
      <c r="J9" s="184"/>
    </row>
    <row r="10" spans="1:18" ht="15.75" x14ac:dyDescent="0.25">
      <c r="A10" s="407"/>
      <c r="B10" s="184"/>
      <c r="C10" s="184"/>
      <c r="D10" s="184"/>
      <c r="E10" s="184"/>
      <c r="F10" s="184"/>
      <c r="G10" s="184"/>
      <c r="H10" s="184"/>
      <c r="I10" s="184"/>
      <c r="J10" s="184"/>
    </row>
    <row r="11" spans="1:18" ht="15.75" x14ac:dyDescent="0.25">
      <c r="A11" s="407"/>
      <c r="B11" s="184"/>
      <c r="C11" s="184"/>
      <c r="D11" s="184"/>
      <c r="E11" s="184"/>
      <c r="F11" s="184"/>
      <c r="G11" s="184"/>
      <c r="H11" s="184"/>
      <c r="I11" s="184"/>
      <c r="J11" s="184"/>
    </row>
    <row r="12" spans="1:18" ht="15.75" x14ac:dyDescent="0.25">
      <c r="A12" s="407"/>
      <c r="B12" s="184"/>
      <c r="C12" s="184"/>
      <c r="D12" s="184"/>
      <c r="E12" s="184"/>
      <c r="F12" s="184"/>
      <c r="G12" s="184"/>
      <c r="H12" s="184"/>
      <c r="I12" s="184"/>
      <c r="J12" s="184"/>
    </row>
    <row r="13" spans="1:18" ht="15.75" x14ac:dyDescent="0.25">
      <c r="A13" s="407"/>
      <c r="B13" s="184"/>
      <c r="C13" s="184"/>
      <c r="D13" s="184"/>
      <c r="E13" s="184"/>
      <c r="F13" s="184"/>
      <c r="G13" s="184"/>
      <c r="H13" s="184"/>
      <c r="I13" s="184"/>
      <c r="J13" s="184"/>
    </row>
    <row r="14" spans="1:18" ht="15.75" x14ac:dyDescent="0.25">
      <c r="A14" s="407"/>
      <c r="B14" s="184"/>
      <c r="C14" s="184"/>
      <c r="D14" s="184"/>
      <c r="E14" s="184"/>
      <c r="F14" s="184"/>
      <c r="G14" s="184"/>
      <c r="H14" s="184"/>
      <c r="I14" s="184"/>
      <c r="J14" s="184"/>
    </row>
    <row r="15" spans="1:18" ht="15.75" x14ac:dyDescent="0.25">
      <c r="A15" s="407"/>
      <c r="B15" s="184"/>
      <c r="C15" s="184"/>
      <c r="D15" s="184"/>
      <c r="E15" s="184"/>
      <c r="F15" s="184"/>
      <c r="G15" s="184"/>
      <c r="H15" s="184"/>
      <c r="I15" s="184"/>
      <c r="J15" s="184"/>
    </row>
    <row r="16" spans="1:18" ht="15.75" x14ac:dyDescent="0.25">
      <c r="A16" s="407"/>
      <c r="B16" s="184"/>
      <c r="C16" s="184"/>
      <c r="D16" s="184"/>
      <c r="E16" s="184"/>
      <c r="F16" s="184"/>
      <c r="G16" s="184"/>
      <c r="H16" s="184"/>
      <c r="I16" s="184"/>
      <c r="J16" s="184"/>
    </row>
    <row r="17" spans="1:24" ht="15.75" x14ac:dyDescent="0.25">
      <c r="A17" s="407"/>
      <c r="B17" s="184"/>
      <c r="C17" s="184"/>
      <c r="D17" s="184"/>
      <c r="E17" s="184"/>
      <c r="F17" s="184"/>
      <c r="G17" s="184"/>
      <c r="H17" s="184"/>
      <c r="I17" s="184"/>
      <c r="J17" s="184"/>
    </row>
    <row r="18" spans="1:24" ht="15.75" x14ac:dyDescent="0.25">
      <c r="A18" s="407"/>
      <c r="B18" s="184"/>
      <c r="C18" s="184"/>
      <c r="D18" s="184"/>
      <c r="E18" s="184"/>
      <c r="F18" s="184"/>
      <c r="G18" s="184"/>
      <c r="H18" s="184"/>
      <c r="I18" s="184"/>
      <c r="J18" s="184"/>
    </row>
    <row r="19" spans="1:24" ht="15.75" x14ac:dyDescent="0.25">
      <c r="A19" s="407"/>
      <c r="B19" s="184"/>
      <c r="C19" s="184"/>
      <c r="D19" s="184"/>
      <c r="E19" s="184"/>
      <c r="F19" s="184"/>
      <c r="G19" s="184"/>
      <c r="H19" s="184"/>
      <c r="I19" s="184"/>
      <c r="J19" s="184"/>
    </row>
    <row r="20" spans="1:24" ht="15.75" x14ac:dyDescent="0.25">
      <c r="A20" s="407"/>
      <c r="B20" s="184"/>
      <c r="C20" s="184"/>
      <c r="D20" s="184"/>
      <c r="E20" s="184"/>
      <c r="F20" s="184"/>
      <c r="G20" s="184"/>
      <c r="H20" s="184"/>
      <c r="I20" s="184"/>
      <c r="J20" s="184"/>
    </row>
    <row r="21" spans="1:24" ht="15.75" x14ac:dyDescent="0.25">
      <c r="A21" s="407"/>
      <c r="B21" s="184"/>
      <c r="C21" s="184"/>
      <c r="D21" s="184"/>
      <c r="E21" s="184"/>
      <c r="F21" s="184"/>
      <c r="G21" s="184"/>
      <c r="H21" s="184"/>
      <c r="I21" s="184"/>
      <c r="J21" s="184"/>
    </row>
    <row r="22" spans="1:24" ht="15.75" x14ac:dyDescent="0.25">
      <c r="A22" s="44"/>
    </row>
    <row r="23" spans="1:24" ht="15" x14ac:dyDescent="0.2">
      <c r="A23" s="249"/>
      <c r="B23" s="598" t="s">
        <v>509</v>
      </c>
      <c r="C23" s="599"/>
      <c r="D23" s="599"/>
      <c r="E23" s="599"/>
      <c r="F23" s="250"/>
      <c r="G23" s="249"/>
    </row>
    <row r="24" spans="1:24" x14ac:dyDescent="0.2">
      <c r="A24" s="251"/>
      <c r="B24" s="287" t="s">
        <v>592</v>
      </c>
      <c r="C24" s="287" t="s">
        <v>593</v>
      </c>
      <c r="D24" s="287" t="s">
        <v>594</v>
      </c>
      <c r="E24" s="287" t="s">
        <v>595</v>
      </c>
      <c r="F24" s="288" t="s">
        <v>596</v>
      </c>
      <c r="X24" s="119"/>
    </row>
    <row r="25" spans="1:24" x14ac:dyDescent="0.2">
      <c r="A25" s="249" t="s">
        <v>106</v>
      </c>
      <c r="B25" s="269">
        <v>197.54607181</v>
      </c>
      <c r="C25" s="269">
        <v>192.87689646000001</v>
      </c>
      <c r="D25" s="269">
        <v>253.34487636</v>
      </c>
      <c r="E25" s="269">
        <v>249.30188496</v>
      </c>
      <c r="F25" s="544">
        <v>246.72823450999999</v>
      </c>
      <c r="G25" s="124"/>
    </row>
    <row r="26" spans="1:24" x14ac:dyDescent="0.2">
      <c r="A26" s="249" t="s">
        <v>107</v>
      </c>
      <c r="B26" s="25">
        <v>418.06465137999999</v>
      </c>
      <c r="C26" s="25">
        <v>489.98299234000001</v>
      </c>
      <c r="D26" s="25">
        <v>593.44749744000001</v>
      </c>
      <c r="E26" s="25">
        <v>495.39393387000001</v>
      </c>
      <c r="F26" s="545">
        <v>506.00175913999999</v>
      </c>
      <c r="G26" s="124"/>
    </row>
    <row r="27" spans="1:24" x14ac:dyDescent="0.2">
      <c r="A27" s="249" t="s">
        <v>108</v>
      </c>
      <c r="B27" s="25">
        <v>782.91352504999998</v>
      </c>
      <c r="C27" s="25">
        <v>797.70663006999996</v>
      </c>
      <c r="D27" s="25">
        <v>731.06391093000002</v>
      </c>
      <c r="E27" s="25">
        <v>779.19976498000005</v>
      </c>
      <c r="F27" s="545">
        <v>771.74344923000001</v>
      </c>
      <c r="G27" s="124"/>
    </row>
    <row r="28" spans="1:24" x14ac:dyDescent="0.2">
      <c r="A28" s="249" t="s">
        <v>109</v>
      </c>
      <c r="B28" s="25">
        <v>766.29638852999994</v>
      </c>
      <c r="C28" s="25">
        <v>896.53250752999998</v>
      </c>
      <c r="D28" s="25">
        <v>859.72173609000004</v>
      </c>
      <c r="E28" s="25">
        <v>857.09300383000004</v>
      </c>
      <c r="F28" s="545">
        <v>880.45325579999997</v>
      </c>
      <c r="G28" s="124"/>
    </row>
    <row r="29" spans="1:24" x14ac:dyDescent="0.2">
      <c r="A29" s="249" t="s">
        <v>110</v>
      </c>
      <c r="B29" s="25">
        <v>547.07809648</v>
      </c>
      <c r="C29" s="25">
        <v>624.57878782</v>
      </c>
      <c r="D29" s="25">
        <v>719.69672659000003</v>
      </c>
      <c r="E29" s="25">
        <v>692.30514554000001</v>
      </c>
      <c r="F29" s="545">
        <v>717.57499055000005</v>
      </c>
      <c r="G29" s="124"/>
    </row>
    <row r="30" spans="1:24" x14ac:dyDescent="0.2">
      <c r="A30" s="249" t="s">
        <v>111</v>
      </c>
      <c r="B30" s="25">
        <v>542.51256570999999</v>
      </c>
      <c r="C30" s="25">
        <v>608.40037458999996</v>
      </c>
      <c r="D30" s="25">
        <v>632.03105733999996</v>
      </c>
      <c r="E30" s="25">
        <v>562.11462290999998</v>
      </c>
      <c r="F30" s="545">
        <v>561.99351545000002</v>
      </c>
      <c r="G30" s="124"/>
    </row>
    <row r="31" spans="1:24" x14ac:dyDescent="0.2">
      <c r="A31" s="251" t="s">
        <v>396</v>
      </c>
      <c r="B31" s="285">
        <f t="shared" ref="B31:F31" si="0">+SUM(B25:B30)</f>
        <v>3254.4112989599998</v>
      </c>
      <c r="C31" s="285">
        <f t="shared" si="0"/>
        <v>3610.07818881</v>
      </c>
      <c r="D31" s="285">
        <f t="shared" si="0"/>
        <v>3789.3058047499999</v>
      </c>
      <c r="E31" s="285">
        <f t="shared" si="0"/>
        <v>3635.4083560900003</v>
      </c>
      <c r="F31" s="286">
        <f t="shared" si="0"/>
        <v>3684.4952046799999</v>
      </c>
      <c r="G31" s="124"/>
    </row>
    <row r="32" spans="1:24" x14ac:dyDescent="0.2">
      <c r="A32" s="367" t="s">
        <v>552</v>
      </c>
    </row>
    <row r="33" spans="1:24" ht="23.25" customHeight="1" x14ac:dyDescent="0.2">
      <c r="A33" s="596" t="str">
        <f>"Note: EIA calculations based on National Oceanic and Atmospheric Administration (NOAA) data. Projections reflect NOAA's 14-16 month outlook."</f>
        <v>Note: EIA calculations based on National Oceanic and Atmospheric Administration (NOAA) data. Projections reflect NOAA's 14-16 month outlook.</v>
      </c>
      <c r="B33" s="596"/>
      <c r="C33" s="596"/>
      <c r="D33" s="596"/>
      <c r="E33" s="596"/>
      <c r="F33" s="596"/>
      <c r="G33" s="596"/>
      <c r="H33" s="596"/>
      <c r="I33" s="596"/>
      <c r="J33" s="596"/>
      <c r="K33" s="596"/>
      <c r="X33" s="252"/>
    </row>
    <row r="34" spans="1:24" x14ac:dyDescent="0.2">
      <c r="A34" s="596"/>
      <c r="B34" s="596"/>
      <c r="C34" s="596"/>
      <c r="D34" s="596"/>
      <c r="E34" s="596"/>
      <c r="F34" s="596"/>
      <c r="G34" s="596"/>
      <c r="H34" s="596"/>
      <c r="I34" s="596"/>
      <c r="J34" s="596"/>
      <c r="K34" s="596"/>
    </row>
    <row r="35" spans="1:24" x14ac:dyDescent="0.2">
      <c r="A35" s="30"/>
      <c r="G35" s="249"/>
      <c r="H35" s="249"/>
    </row>
    <row r="36" spans="1:24" x14ac:dyDescent="0.2">
      <c r="A36" s="99" t="s">
        <v>186</v>
      </c>
      <c r="B36" s="597" t="s">
        <v>187</v>
      </c>
      <c r="C36" s="597"/>
      <c r="D36" s="597"/>
      <c r="E36" s="597"/>
      <c r="F36" s="597"/>
      <c r="G36" s="98" t="s">
        <v>188</v>
      </c>
      <c r="H36"/>
    </row>
    <row r="37" spans="1:24" x14ac:dyDescent="0.2">
      <c r="A37" s="255"/>
      <c r="B37" s="255"/>
      <c r="C37" s="256"/>
      <c r="D37" s="255"/>
      <c r="E37" s="255"/>
      <c r="F37" s="255"/>
      <c r="G37" s="249"/>
      <c r="H37" s="249"/>
      <c r="I37" s="255"/>
      <c r="J37" s="255"/>
      <c r="K37" s="256"/>
      <c r="L37" s="255"/>
      <c r="M37" s="255"/>
      <c r="N37" s="255"/>
      <c r="O37" s="255"/>
    </row>
    <row r="38" spans="1:24" x14ac:dyDescent="0.2">
      <c r="A38" s="227"/>
      <c r="B38" s="227"/>
      <c r="C38" s="227"/>
      <c r="D38" s="257"/>
      <c r="E38" s="255"/>
      <c r="F38" s="255"/>
      <c r="G38" s="249"/>
      <c r="H38" s="249"/>
      <c r="I38" s="200"/>
      <c r="J38" s="200"/>
      <c r="K38" s="200"/>
      <c r="L38" s="257"/>
      <c r="M38" s="255"/>
      <c r="N38" s="255"/>
      <c r="O38" s="255"/>
    </row>
    <row r="39" spans="1:24" ht="15" x14ac:dyDescent="0.25">
      <c r="A39" s="249"/>
      <c r="B39" s="249"/>
      <c r="C39" s="249"/>
      <c r="D39" s="249"/>
      <c r="E39" s="249"/>
      <c r="F39" s="249"/>
      <c r="G39" s="249"/>
      <c r="H39" s="249"/>
      <c r="I39" s="258"/>
      <c r="J39" s="259"/>
      <c r="K39" s="260"/>
      <c r="L39" s="260"/>
      <c r="M39" s="255"/>
      <c r="N39" s="255"/>
      <c r="O39" s="255"/>
    </row>
    <row r="40" spans="1:24" ht="15" x14ac:dyDescent="0.25">
      <c r="A40" s="249"/>
      <c r="B40" s="249"/>
      <c r="C40" s="249"/>
      <c r="D40" s="249"/>
      <c r="E40" s="249"/>
      <c r="F40" s="249"/>
      <c r="G40" s="249"/>
      <c r="H40" s="249"/>
      <c r="I40" s="258"/>
      <c r="J40" s="255"/>
      <c r="K40" s="260"/>
      <c r="L40" s="260"/>
      <c r="M40" s="255"/>
      <c r="N40" s="255"/>
      <c r="O40" s="255"/>
    </row>
    <row r="41" spans="1:24" ht="15" x14ac:dyDescent="0.25">
      <c r="A41" s="261"/>
      <c r="B41" s="249"/>
      <c r="C41" s="249"/>
      <c r="D41" s="249"/>
      <c r="E41" s="249"/>
      <c r="F41" s="249"/>
      <c r="G41" s="249"/>
      <c r="H41" s="249"/>
      <c r="I41" s="258"/>
      <c r="J41" s="255"/>
      <c r="K41" s="260"/>
      <c r="L41" s="260"/>
      <c r="M41" s="255"/>
      <c r="N41" s="255"/>
      <c r="O41" s="255"/>
    </row>
    <row r="42" spans="1:24" ht="15" x14ac:dyDescent="0.25">
      <c r="A42" s="271"/>
      <c r="B42" s="271"/>
      <c r="C42" s="271"/>
      <c r="D42" s="271"/>
      <c r="E42" s="271"/>
      <c r="F42" s="249"/>
      <c r="G42" s="249"/>
      <c r="H42" s="249"/>
      <c r="I42" s="258"/>
      <c r="J42" s="255"/>
      <c r="K42" s="260"/>
      <c r="L42" s="260"/>
      <c r="M42" s="255"/>
      <c r="N42" s="255"/>
      <c r="O42" s="255"/>
    </row>
    <row r="43" spans="1:24" ht="15" x14ac:dyDescent="0.25">
      <c r="A43" s="261"/>
      <c r="B43" s="271"/>
      <c r="C43" s="271"/>
      <c r="D43" s="271"/>
      <c r="E43" s="271"/>
      <c r="F43" s="271"/>
      <c r="G43" s="249"/>
      <c r="H43" s="249"/>
      <c r="I43" s="258"/>
      <c r="J43" s="255"/>
      <c r="K43" s="260"/>
      <c r="L43" s="260"/>
      <c r="M43" s="255"/>
      <c r="N43" s="255"/>
      <c r="O43" s="255"/>
    </row>
    <row r="44" spans="1:24" ht="15" x14ac:dyDescent="0.25">
      <c r="A44" s="272"/>
      <c r="B44" s="249"/>
      <c r="C44" s="249"/>
      <c r="D44" s="249"/>
      <c r="E44" s="249"/>
      <c r="F44" s="249"/>
      <c r="G44" s="249"/>
      <c r="H44" s="249"/>
      <c r="I44" s="258"/>
      <c r="J44" s="255"/>
      <c r="K44" s="260"/>
      <c r="L44" s="260"/>
      <c r="M44" s="255"/>
      <c r="N44" s="255"/>
      <c r="O44" s="255"/>
    </row>
    <row r="45" spans="1:24" ht="15" x14ac:dyDescent="0.25">
      <c r="A45" s="273"/>
      <c r="B45" s="249"/>
      <c r="D45" s="249"/>
      <c r="E45" s="249"/>
      <c r="F45" s="249"/>
      <c r="G45" s="249"/>
      <c r="H45" s="249"/>
      <c r="I45" s="258"/>
      <c r="J45" s="255"/>
      <c r="K45" s="260"/>
      <c r="L45" s="260"/>
      <c r="M45" s="255"/>
      <c r="N45" s="255"/>
      <c r="O45" s="255"/>
    </row>
    <row r="46" spans="1:24" ht="15" x14ac:dyDescent="0.25">
      <c r="A46" s="249"/>
      <c r="B46" s="274"/>
      <c r="D46" s="249"/>
      <c r="E46" s="249"/>
      <c r="F46" s="249"/>
      <c r="G46" s="249"/>
      <c r="H46" s="249"/>
      <c r="I46" s="258"/>
      <c r="J46" s="255"/>
      <c r="K46" s="260"/>
      <c r="L46" s="260"/>
      <c r="M46" s="255"/>
      <c r="N46" s="255"/>
      <c r="O46" s="255"/>
    </row>
    <row r="47" spans="1:24" ht="15" x14ac:dyDescent="0.25">
      <c r="A47" s="253"/>
      <c r="B47" s="254"/>
      <c r="C47" s="254"/>
      <c r="D47" s="254"/>
      <c r="F47" s="249"/>
      <c r="G47" s="257"/>
      <c r="H47" s="275"/>
      <c r="J47" s="262"/>
      <c r="K47" s="262"/>
    </row>
    <row r="48" spans="1:24" ht="15" x14ac:dyDescent="0.25">
      <c r="G48" s="263"/>
      <c r="H48" s="275"/>
      <c r="J48" s="262"/>
      <c r="K48" s="262"/>
    </row>
    <row r="49" spans="1:11" ht="15" x14ac:dyDescent="0.25">
      <c r="G49" s="278"/>
      <c r="H49" s="275"/>
      <c r="J49" s="262"/>
      <c r="K49" s="262"/>
    </row>
    <row r="50" spans="1:11" ht="15" x14ac:dyDescent="0.25">
      <c r="A50" s="255"/>
      <c r="B50" s="255"/>
      <c r="C50" s="256"/>
      <c r="D50" s="255"/>
      <c r="E50" s="255"/>
      <c r="F50" s="255"/>
      <c r="G50" s="280"/>
      <c r="H50" s="275"/>
      <c r="J50" s="262"/>
      <c r="K50" s="262"/>
    </row>
    <row r="51" spans="1:11" ht="15" x14ac:dyDescent="0.25">
      <c r="A51" s="227"/>
      <c r="B51" s="227"/>
      <c r="C51" s="227"/>
      <c r="D51" s="257"/>
      <c r="E51" s="255"/>
      <c r="F51" s="255"/>
      <c r="G51" s="280"/>
      <c r="H51" s="275"/>
      <c r="J51" s="262"/>
      <c r="K51" s="262"/>
    </row>
    <row r="52" spans="1:11" ht="15" x14ac:dyDescent="0.25">
      <c r="A52" s="249"/>
      <c r="B52" s="249"/>
      <c r="C52" s="249"/>
      <c r="D52" s="249"/>
      <c r="E52" s="249"/>
      <c r="F52" s="249"/>
      <c r="G52" s="280"/>
      <c r="H52" s="275"/>
      <c r="J52" s="262"/>
      <c r="K52" s="262"/>
    </row>
    <row r="53" spans="1:11" ht="15" x14ac:dyDescent="0.25">
      <c r="A53" s="249"/>
      <c r="B53" s="249"/>
      <c r="C53" s="249"/>
      <c r="D53" s="249"/>
      <c r="E53" s="249"/>
      <c r="F53" s="249"/>
      <c r="G53" s="280"/>
      <c r="H53" s="275"/>
      <c r="J53" s="262"/>
      <c r="K53" s="262"/>
    </row>
    <row r="54" spans="1:11" ht="15" x14ac:dyDescent="0.25">
      <c r="A54" s="261"/>
      <c r="B54" s="249"/>
      <c r="C54" s="249"/>
      <c r="D54" s="249"/>
      <c r="E54" s="249"/>
      <c r="F54" s="249"/>
      <c r="G54" s="280"/>
      <c r="H54" s="275"/>
      <c r="J54" s="262"/>
      <c r="K54" s="262"/>
    </row>
    <row r="55" spans="1:11" ht="15" x14ac:dyDescent="0.25">
      <c r="A55" s="271"/>
      <c r="B55" s="271"/>
      <c r="C55" s="271"/>
      <c r="D55" s="271"/>
      <c r="E55" s="271"/>
      <c r="F55" s="249"/>
      <c r="G55" s="281"/>
      <c r="H55" s="275"/>
      <c r="J55" s="262"/>
      <c r="K55" s="262"/>
    </row>
    <row r="56" spans="1:11" x14ac:dyDescent="0.2">
      <c r="A56" s="261"/>
      <c r="B56" s="271"/>
      <c r="C56" s="271"/>
      <c r="D56" s="271"/>
      <c r="E56" s="271"/>
      <c r="F56" s="271"/>
      <c r="G56" s="281"/>
      <c r="H56" s="249"/>
    </row>
    <row r="57" spans="1:11" x14ac:dyDescent="0.2">
      <c r="A57" s="272"/>
      <c r="B57" s="249"/>
      <c r="C57" s="249"/>
      <c r="D57" s="249"/>
      <c r="E57" s="249"/>
      <c r="F57" s="249"/>
      <c r="G57" s="281"/>
      <c r="H57" s="249"/>
    </row>
    <row r="58" spans="1:11" x14ac:dyDescent="0.2">
      <c r="A58" s="264"/>
      <c r="B58" s="276"/>
      <c r="C58" s="279"/>
      <c r="D58" s="276"/>
      <c r="E58" s="277"/>
      <c r="F58" s="277"/>
      <c r="G58" s="281"/>
      <c r="H58" s="249"/>
    </row>
    <row r="59" spans="1:11" x14ac:dyDescent="0.2">
      <c r="A59" s="264"/>
      <c r="B59" s="276"/>
      <c r="C59" s="279"/>
      <c r="D59" s="276"/>
      <c r="E59" s="277"/>
      <c r="F59" s="277"/>
      <c r="G59" s="281"/>
      <c r="H59" s="249"/>
    </row>
    <row r="60" spans="1:11" x14ac:dyDescent="0.2">
      <c r="A60" s="264"/>
      <c r="B60" s="276"/>
      <c r="C60" s="279"/>
      <c r="D60" s="276"/>
      <c r="E60" s="277"/>
      <c r="F60" s="277"/>
      <c r="G60" s="281"/>
      <c r="H60" s="249"/>
    </row>
    <row r="61" spans="1:11" x14ac:dyDescent="0.2">
      <c r="A61" s="264"/>
      <c r="B61" s="276"/>
      <c r="C61" s="279"/>
      <c r="D61" s="276"/>
      <c r="E61" s="277"/>
      <c r="F61" s="277"/>
      <c r="G61" s="281"/>
      <c r="H61" s="249"/>
    </row>
    <row r="62" spans="1:11" x14ac:dyDescent="0.2">
      <c r="A62" s="264"/>
      <c r="B62" s="276"/>
      <c r="C62" s="279"/>
      <c r="D62" s="276"/>
      <c r="E62" s="277"/>
      <c r="F62" s="277"/>
      <c r="G62" s="281"/>
      <c r="H62" s="249"/>
    </row>
    <row r="63" spans="1:11" x14ac:dyDescent="0.2">
      <c r="A63" s="264"/>
      <c r="B63" s="276"/>
      <c r="C63" s="279"/>
      <c r="D63" s="276"/>
      <c r="E63" s="277"/>
      <c r="F63" s="277"/>
      <c r="G63" s="281"/>
      <c r="H63" s="249"/>
    </row>
    <row r="64" spans="1:11" x14ac:dyDescent="0.2">
      <c r="A64" s="264"/>
      <c r="B64" s="276"/>
      <c r="C64" s="282"/>
      <c r="D64" s="276"/>
      <c r="E64" s="249"/>
      <c r="F64" s="249"/>
      <c r="G64" s="249"/>
      <c r="H64" s="249"/>
    </row>
    <row r="65" spans="1:8" x14ac:dyDescent="0.2">
      <c r="A65" s="264"/>
      <c r="B65" s="276"/>
      <c r="C65" s="282"/>
      <c r="D65" s="276"/>
      <c r="E65" s="249"/>
      <c r="F65" s="249"/>
      <c r="G65" s="249"/>
      <c r="H65" s="249"/>
    </row>
    <row r="66" spans="1:8" x14ac:dyDescent="0.2">
      <c r="A66" s="264"/>
      <c r="B66" s="276"/>
      <c r="C66" s="282"/>
      <c r="D66" s="276"/>
      <c r="E66" s="249"/>
      <c r="F66" s="249"/>
      <c r="G66" s="249"/>
      <c r="H66" s="249"/>
    </row>
    <row r="67" spans="1:8" x14ac:dyDescent="0.2">
      <c r="A67" s="264"/>
      <c r="B67" s="276"/>
      <c r="C67" s="282"/>
      <c r="D67" s="276"/>
      <c r="E67" s="249"/>
      <c r="F67" s="249"/>
      <c r="G67" s="249"/>
      <c r="H67" s="249"/>
    </row>
    <row r="68" spans="1:8" x14ac:dyDescent="0.2">
      <c r="A68" s="264"/>
      <c r="B68" s="276"/>
      <c r="C68" s="282"/>
      <c r="D68" s="276"/>
      <c r="E68" s="249"/>
      <c r="F68" s="249"/>
      <c r="G68" s="249"/>
      <c r="H68" s="249"/>
    </row>
    <row r="69" spans="1:8" x14ac:dyDescent="0.2">
      <c r="A69" s="264"/>
      <c r="B69" s="276"/>
      <c r="C69" s="282"/>
      <c r="D69" s="276"/>
      <c r="E69" s="249"/>
      <c r="F69" s="249"/>
      <c r="G69" s="249"/>
      <c r="H69" s="249"/>
    </row>
    <row r="70" spans="1:8" x14ac:dyDescent="0.2">
      <c r="A70" s="264"/>
      <c r="B70" s="276"/>
      <c r="C70" s="282"/>
      <c r="D70" s="276"/>
      <c r="E70" s="249"/>
      <c r="F70" s="249"/>
      <c r="G70" s="249"/>
      <c r="H70" s="249"/>
    </row>
    <row r="71" spans="1:8" x14ac:dyDescent="0.2">
      <c r="A71" s="264"/>
      <c r="B71" s="276"/>
      <c r="C71" s="282"/>
      <c r="D71" s="276"/>
      <c r="E71" s="249"/>
      <c r="F71" s="249"/>
      <c r="G71" s="249"/>
      <c r="H71" s="249"/>
    </row>
    <row r="72" spans="1:8" x14ac:dyDescent="0.2">
      <c r="A72" s="264"/>
      <c r="B72" s="276"/>
      <c r="C72" s="282"/>
      <c r="D72" s="276"/>
      <c r="E72" s="249"/>
      <c r="F72" s="249"/>
      <c r="G72" s="249"/>
      <c r="H72" s="249"/>
    </row>
    <row r="73" spans="1:8" x14ac:dyDescent="0.2">
      <c r="A73" s="264"/>
      <c r="B73" s="276"/>
      <c r="C73" s="282"/>
      <c r="D73" s="276"/>
      <c r="E73" s="249"/>
      <c r="F73" s="249"/>
      <c r="G73" s="249"/>
      <c r="H73" s="249"/>
    </row>
    <row r="74" spans="1:8" x14ac:dyDescent="0.2">
      <c r="A74" s="264"/>
      <c r="B74" s="276"/>
      <c r="C74" s="282"/>
      <c r="D74" s="276"/>
      <c r="E74" s="249"/>
      <c r="F74" s="249"/>
      <c r="G74" s="249"/>
      <c r="H74" s="249"/>
    </row>
    <row r="75" spans="1:8" x14ac:dyDescent="0.2">
      <c r="A75" s="264"/>
      <c r="B75" s="276"/>
      <c r="C75" s="282"/>
      <c r="D75" s="276"/>
      <c r="E75" s="249"/>
      <c r="F75" s="249"/>
      <c r="G75" s="249"/>
      <c r="H75" s="249"/>
    </row>
    <row r="76" spans="1:8" x14ac:dyDescent="0.2">
      <c r="A76" s="264"/>
      <c r="B76" s="276"/>
      <c r="C76" s="282"/>
      <c r="D76" s="276"/>
      <c r="E76" s="249"/>
      <c r="F76" s="249"/>
      <c r="G76" s="249"/>
      <c r="H76" s="249"/>
    </row>
    <row r="77" spans="1:8" x14ac:dyDescent="0.2">
      <c r="A77" s="264"/>
      <c r="B77" s="276"/>
      <c r="C77" s="282"/>
      <c r="D77" s="276"/>
      <c r="E77" s="249"/>
      <c r="F77" s="249"/>
      <c r="G77" s="249"/>
      <c r="H77" s="249"/>
    </row>
    <row r="78" spans="1:8" x14ac:dyDescent="0.2">
      <c r="A78" s="264"/>
      <c r="B78" s="276"/>
      <c r="C78" s="282"/>
      <c r="D78" s="276"/>
      <c r="E78" s="249"/>
      <c r="F78" s="249"/>
      <c r="G78" s="249"/>
      <c r="H78" s="249"/>
    </row>
    <row r="79" spans="1:8" x14ac:dyDescent="0.2">
      <c r="A79" s="264"/>
      <c r="B79" s="276"/>
      <c r="C79" s="282"/>
      <c r="D79" s="276"/>
      <c r="E79" s="249"/>
      <c r="F79" s="249"/>
      <c r="G79" s="249"/>
      <c r="H79" s="249"/>
    </row>
    <row r="80" spans="1:8" x14ac:dyDescent="0.2">
      <c r="A80" s="264"/>
      <c r="B80" s="276"/>
      <c r="C80" s="282"/>
      <c r="D80" s="276"/>
      <c r="E80" s="249"/>
      <c r="F80" s="249"/>
      <c r="G80" s="249"/>
      <c r="H80" s="249"/>
    </row>
    <row r="81" spans="1:8" x14ac:dyDescent="0.2">
      <c r="A81" s="264"/>
      <c r="B81" s="276"/>
      <c r="C81" s="282"/>
      <c r="D81" s="276"/>
      <c r="E81" s="249"/>
      <c r="F81" s="249"/>
      <c r="G81" s="249"/>
      <c r="H81" s="249"/>
    </row>
    <row r="82" spans="1:8" x14ac:dyDescent="0.2">
      <c r="A82" s="264"/>
      <c r="B82" s="276"/>
      <c r="C82" s="282"/>
      <c r="D82" s="276"/>
      <c r="E82" s="249"/>
      <c r="F82" s="249"/>
      <c r="G82" s="249"/>
      <c r="H82" s="249"/>
    </row>
    <row r="83" spans="1:8" x14ac:dyDescent="0.2">
      <c r="A83" s="264"/>
      <c r="B83" s="276"/>
      <c r="C83" s="282"/>
      <c r="D83" s="276"/>
      <c r="E83" s="249"/>
      <c r="F83" s="249"/>
      <c r="G83" s="249"/>
      <c r="H83" s="249"/>
    </row>
    <row r="84" spans="1:8" x14ac:dyDescent="0.2">
      <c r="A84" s="264"/>
      <c r="B84" s="276"/>
      <c r="C84" s="282"/>
      <c r="D84" s="276"/>
      <c r="E84" s="249"/>
      <c r="F84" s="249"/>
      <c r="G84" s="249"/>
      <c r="H84" s="249"/>
    </row>
    <row r="85" spans="1:8" x14ac:dyDescent="0.2">
      <c r="A85" s="264"/>
      <c r="B85" s="276"/>
      <c r="C85" s="282"/>
      <c r="D85" s="276"/>
      <c r="E85" s="249"/>
      <c r="F85" s="249"/>
      <c r="G85" s="249"/>
      <c r="H85" s="249"/>
    </row>
    <row r="86" spans="1:8" x14ac:dyDescent="0.2">
      <c r="A86" s="264"/>
      <c r="B86" s="276"/>
      <c r="C86" s="282"/>
      <c r="D86" s="276"/>
      <c r="E86" s="249"/>
      <c r="F86" s="249"/>
      <c r="G86" s="249"/>
      <c r="H86" s="249"/>
    </row>
    <row r="87" spans="1:8" x14ac:dyDescent="0.2">
      <c r="A87" s="264"/>
      <c r="B87" s="276"/>
      <c r="C87" s="282"/>
      <c r="D87" s="276"/>
      <c r="E87" s="249"/>
      <c r="F87" s="249"/>
      <c r="G87" s="249"/>
      <c r="H87" s="249"/>
    </row>
    <row r="88" spans="1:8" x14ac:dyDescent="0.2">
      <c r="A88" s="264"/>
      <c r="B88" s="276"/>
      <c r="C88" s="282"/>
      <c r="D88" s="276"/>
      <c r="E88" s="249"/>
      <c r="F88" s="249"/>
      <c r="G88" s="249"/>
      <c r="H88" s="249"/>
    </row>
    <row r="89" spans="1:8" x14ac:dyDescent="0.2">
      <c r="A89" s="264"/>
      <c r="B89" s="276"/>
      <c r="C89" s="283"/>
      <c r="D89" s="276"/>
      <c r="E89" s="249"/>
      <c r="F89" s="249"/>
      <c r="G89" s="249"/>
      <c r="H89" s="249"/>
    </row>
    <row r="90" spans="1:8" x14ac:dyDescent="0.2">
      <c r="A90" s="264"/>
      <c r="B90" s="276"/>
      <c r="C90" s="282"/>
      <c r="D90" s="276"/>
      <c r="E90" s="249"/>
      <c r="F90" s="249"/>
      <c r="G90" s="249"/>
      <c r="H90" s="249"/>
    </row>
    <row r="91" spans="1:8" x14ac:dyDescent="0.2">
      <c r="A91" s="264"/>
      <c r="B91" s="276"/>
      <c r="C91" s="282"/>
      <c r="D91" s="276"/>
      <c r="E91" s="249"/>
      <c r="F91" s="249"/>
      <c r="G91" s="249"/>
      <c r="H91" s="249"/>
    </row>
    <row r="92" spans="1:8" x14ac:dyDescent="0.2">
      <c r="A92" s="264"/>
      <c r="B92" s="276"/>
      <c r="C92" s="282"/>
      <c r="D92" s="276"/>
      <c r="E92" s="249"/>
      <c r="F92" s="249"/>
      <c r="G92" s="249"/>
      <c r="H92" s="249"/>
    </row>
    <row r="93" spans="1:8" x14ac:dyDescent="0.2">
      <c r="A93" s="264"/>
      <c r="B93" s="276"/>
      <c r="C93" s="282"/>
      <c r="D93" s="276"/>
      <c r="E93" s="249"/>
      <c r="F93" s="249"/>
      <c r="G93" s="249"/>
      <c r="H93" s="249"/>
    </row>
    <row r="94" spans="1:8" x14ac:dyDescent="0.2">
      <c r="A94" s="264"/>
      <c r="B94" s="276"/>
      <c r="C94" s="282"/>
      <c r="D94" s="276"/>
      <c r="E94" s="249"/>
      <c r="F94" s="249"/>
      <c r="G94" s="249"/>
      <c r="H94" s="249"/>
    </row>
    <row r="95" spans="1:8" x14ac:dyDescent="0.2">
      <c r="A95" s="264"/>
      <c r="B95" s="276"/>
      <c r="C95" s="282"/>
      <c r="D95" s="276"/>
      <c r="E95" s="249"/>
      <c r="F95" s="249"/>
      <c r="G95" s="249"/>
      <c r="H95" s="249"/>
    </row>
    <row r="96" spans="1:8" x14ac:dyDescent="0.2">
      <c r="A96" s="264"/>
      <c r="B96" s="276"/>
      <c r="C96" s="282"/>
      <c r="D96" s="276"/>
      <c r="E96" s="249"/>
      <c r="F96" s="249"/>
      <c r="G96" s="249"/>
      <c r="H96" s="249"/>
    </row>
    <row r="97" spans="1:8" x14ac:dyDescent="0.2">
      <c r="A97" s="264"/>
      <c r="B97" s="276"/>
      <c r="C97" s="282"/>
      <c r="D97" s="276"/>
      <c r="E97" s="249"/>
      <c r="F97" s="249"/>
      <c r="G97" s="249"/>
      <c r="H97" s="249"/>
    </row>
    <row r="98" spans="1:8" x14ac:dyDescent="0.2">
      <c r="A98" s="264"/>
      <c r="B98" s="276"/>
      <c r="C98" s="282"/>
      <c r="D98" s="276"/>
      <c r="E98" s="249"/>
      <c r="F98" s="249"/>
      <c r="G98" s="249"/>
      <c r="H98" s="249"/>
    </row>
    <row r="99" spans="1:8" x14ac:dyDescent="0.2">
      <c r="A99" s="264"/>
      <c r="B99" s="276"/>
      <c r="C99" s="282"/>
      <c r="D99" s="276"/>
      <c r="E99" s="249"/>
      <c r="F99" s="249"/>
      <c r="G99" s="249"/>
      <c r="H99" s="249"/>
    </row>
    <row r="100" spans="1:8" x14ac:dyDescent="0.2">
      <c r="A100" s="264"/>
      <c r="B100" s="276"/>
      <c r="C100" s="249"/>
      <c r="D100" s="276"/>
      <c r="E100" s="249"/>
      <c r="F100" s="249"/>
      <c r="G100" s="249"/>
      <c r="H100" s="249"/>
    </row>
    <row r="101" spans="1:8" x14ac:dyDescent="0.2">
      <c r="A101" s="264"/>
      <c r="B101" s="276"/>
      <c r="C101" s="249"/>
      <c r="D101" s="276"/>
      <c r="E101" s="249"/>
      <c r="F101" s="249"/>
      <c r="G101" s="249"/>
      <c r="H101" s="249"/>
    </row>
    <row r="102" spans="1:8" x14ac:dyDescent="0.2">
      <c r="A102" s="264"/>
      <c r="B102" s="276"/>
      <c r="C102" s="249"/>
      <c r="D102" s="276"/>
      <c r="E102" s="249"/>
      <c r="F102" s="249"/>
      <c r="G102" s="249"/>
      <c r="H102" s="249"/>
    </row>
    <row r="103" spans="1:8" x14ac:dyDescent="0.2">
      <c r="A103" s="264"/>
      <c r="B103" s="276"/>
      <c r="C103" s="249"/>
      <c r="D103" s="276"/>
      <c r="E103" s="249"/>
      <c r="F103" s="249"/>
      <c r="G103" s="249"/>
      <c r="H103" s="249"/>
    </row>
    <row r="104" spans="1:8" x14ac:dyDescent="0.2">
      <c r="A104" s="264"/>
      <c r="B104" s="276"/>
      <c r="C104" s="249"/>
      <c r="D104" s="276"/>
      <c r="E104" s="249"/>
      <c r="F104" s="249"/>
      <c r="G104" s="249"/>
      <c r="H104" s="249"/>
    </row>
    <row r="105" spans="1:8" x14ac:dyDescent="0.2">
      <c r="A105" s="264"/>
      <c r="B105" s="276"/>
      <c r="C105" s="249"/>
      <c r="D105" s="276"/>
      <c r="E105" s="249"/>
      <c r="F105" s="249"/>
      <c r="G105" s="249"/>
      <c r="H105" s="249"/>
    </row>
    <row r="106" spans="1:8" x14ac:dyDescent="0.2">
      <c r="A106" s="264"/>
      <c r="B106" s="276"/>
      <c r="C106" s="249"/>
      <c r="D106" s="276"/>
      <c r="E106" s="249"/>
      <c r="F106" s="249"/>
      <c r="G106" s="249"/>
      <c r="H106" s="249"/>
    </row>
    <row r="107" spans="1:8" x14ac:dyDescent="0.2">
      <c r="A107" s="264"/>
      <c r="B107" s="276"/>
      <c r="C107" s="249"/>
      <c r="D107" s="276"/>
      <c r="E107" s="249"/>
      <c r="F107" s="249"/>
      <c r="G107" s="249"/>
      <c r="H107" s="249"/>
    </row>
    <row r="108" spans="1:8" x14ac:dyDescent="0.2">
      <c r="A108" s="264"/>
      <c r="B108" s="276"/>
      <c r="C108" s="249"/>
      <c r="D108" s="276"/>
      <c r="E108" s="249"/>
      <c r="F108" s="249"/>
      <c r="G108" s="249"/>
      <c r="H108" s="249"/>
    </row>
    <row r="109" spans="1:8" x14ac:dyDescent="0.2">
      <c r="A109" s="264"/>
      <c r="B109" s="276"/>
      <c r="C109" s="249"/>
      <c r="D109" s="276"/>
      <c r="E109" s="249"/>
      <c r="F109" s="249"/>
      <c r="G109" s="249"/>
      <c r="H109" s="249"/>
    </row>
    <row r="110" spans="1:8" x14ac:dyDescent="0.2">
      <c r="A110" s="264"/>
      <c r="B110" s="276"/>
      <c r="C110" s="249"/>
      <c r="D110" s="276"/>
      <c r="E110" s="249"/>
      <c r="F110" s="249"/>
      <c r="G110" s="249"/>
      <c r="H110" s="249"/>
    </row>
    <row r="111" spans="1:8" x14ac:dyDescent="0.2">
      <c r="A111" s="264"/>
      <c r="B111" s="276"/>
      <c r="C111" s="249"/>
      <c r="D111" s="276"/>
      <c r="E111" s="249"/>
      <c r="F111" s="249"/>
      <c r="G111" s="249"/>
      <c r="H111" s="249"/>
    </row>
    <row r="112" spans="1:8" x14ac:dyDescent="0.2">
      <c r="A112" s="284"/>
      <c r="B112" s="249"/>
      <c r="C112" s="249"/>
      <c r="D112" s="249"/>
      <c r="E112" s="249"/>
      <c r="F112" s="249"/>
      <c r="G112" s="249"/>
      <c r="H112" s="249"/>
    </row>
    <row r="113" spans="1:8" x14ac:dyDescent="0.2">
      <c r="A113" s="284"/>
      <c r="B113" s="249"/>
      <c r="C113" s="249"/>
      <c r="D113" s="249"/>
      <c r="E113" s="249"/>
      <c r="F113" s="249"/>
      <c r="G113" s="249"/>
      <c r="H113" s="249"/>
    </row>
    <row r="114" spans="1:8" x14ac:dyDescent="0.2">
      <c r="A114" s="284"/>
      <c r="B114" s="249"/>
      <c r="C114" s="249"/>
      <c r="D114" s="249"/>
      <c r="E114" s="249"/>
      <c r="F114" s="249"/>
      <c r="G114" s="249"/>
      <c r="H114" s="249"/>
    </row>
    <row r="115" spans="1:8" x14ac:dyDescent="0.2">
      <c r="A115" s="284"/>
      <c r="B115" s="249"/>
      <c r="C115" s="249"/>
      <c r="D115" s="249"/>
      <c r="E115" s="249"/>
      <c r="F115" s="249"/>
      <c r="G115" s="249"/>
      <c r="H115" s="249"/>
    </row>
    <row r="116" spans="1:8" x14ac:dyDescent="0.2">
      <c r="A116" s="284"/>
      <c r="B116" s="249"/>
      <c r="C116" s="249"/>
      <c r="D116" s="249"/>
      <c r="E116" s="249"/>
      <c r="F116" s="249"/>
      <c r="G116" s="249"/>
      <c r="H116" s="249"/>
    </row>
    <row r="117" spans="1:8" x14ac:dyDescent="0.2">
      <c r="A117" s="284"/>
      <c r="B117" s="249"/>
      <c r="C117" s="249"/>
      <c r="D117" s="249"/>
      <c r="E117" s="249"/>
      <c r="F117" s="249"/>
      <c r="G117" s="249"/>
      <c r="H117" s="249"/>
    </row>
    <row r="118" spans="1:8" x14ac:dyDescent="0.2">
      <c r="A118" s="284"/>
      <c r="B118" s="249"/>
      <c r="C118" s="249"/>
      <c r="D118" s="249"/>
      <c r="E118" s="249"/>
      <c r="F118" s="249"/>
      <c r="G118" s="249"/>
      <c r="H118" s="249"/>
    </row>
    <row r="119" spans="1:8" x14ac:dyDescent="0.2">
      <c r="A119" s="284"/>
      <c r="B119" s="249"/>
      <c r="C119" s="249"/>
      <c r="D119" s="249"/>
      <c r="E119" s="249"/>
      <c r="F119" s="249"/>
      <c r="G119" s="249"/>
      <c r="H119" s="249"/>
    </row>
    <row r="120" spans="1:8" x14ac:dyDescent="0.2">
      <c r="A120" s="284"/>
      <c r="B120" s="249"/>
      <c r="C120" s="249"/>
      <c r="D120" s="249"/>
      <c r="E120" s="249"/>
      <c r="F120" s="249"/>
      <c r="G120" s="249"/>
      <c r="H120" s="249"/>
    </row>
    <row r="121" spans="1:8" x14ac:dyDescent="0.2">
      <c r="A121" s="284"/>
      <c r="B121" s="249"/>
      <c r="C121" s="249"/>
      <c r="D121" s="249"/>
      <c r="E121" s="249"/>
      <c r="F121" s="249"/>
      <c r="G121" s="249"/>
      <c r="H121" s="249"/>
    </row>
    <row r="122" spans="1:8" x14ac:dyDescent="0.2">
      <c r="A122" s="284"/>
      <c r="B122" s="249"/>
      <c r="C122" s="249"/>
      <c r="D122" s="249"/>
      <c r="E122" s="249"/>
      <c r="F122" s="249"/>
      <c r="G122" s="249"/>
      <c r="H122" s="249"/>
    </row>
    <row r="123" spans="1:8" x14ac:dyDescent="0.2">
      <c r="A123" s="284"/>
      <c r="B123" s="249"/>
      <c r="C123" s="249"/>
      <c r="D123" s="249"/>
      <c r="E123" s="249"/>
      <c r="F123" s="249"/>
      <c r="G123" s="249"/>
      <c r="H123" s="249"/>
    </row>
    <row r="124" spans="1:8" x14ac:dyDescent="0.2">
      <c r="A124" s="284"/>
      <c r="B124" s="249"/>
      <c r="C124" s="249"/>
      <c r="D124" s="249"/>
      <c r="E124" s="249"/>
      <c r="F124" s="249"/>
      <c r="G124" s="249"/>
      <c r="H124" s="249"/>
    </row>
    <row r="125" spans="1:8" x14ac:dyDescent="0.2">
      <c r="A125" s="265"/>
    </row>
    <row r="126" spans="1:8" x14ac:dyDescent="0.2">
      <c r="A126" s="265"/>
    </row>
    <row r="127" spans="1:8" x14ac:dyDescent="0.2">
      <c r="A127" s="265"/>
    </row>
    <row r="128" spans="1:8" x14ac:dyDescent="0.2">
      <c r="A128" s="265"/>
    </row>
    <row r="129" spans="1:2" x14ac:dyDescent="0.2">
      <c r="A129" s="265"/>
    </row>
    <row r="130" spans="1:2" x14ac:dyDescent="0.2">
      <c r="A130" s="265"/>
    </row>
    <row r="131" spans="1:2" x14ac:dyDescent="0.2">
      <c r="A131" s="265"/>
    </row>
    <row r="132" spans="1:2" x14ac:dyDescent="0.2">
      <c r="A132" s="265"/>
    </row>
    <row r="133" spans="1:2" x14ac:dyDescent="0.2">
      <c r="A133" s="265"/>
    </row>
    <row r="134" spans="1:2" x14ac:dyDescent="0.2">
      <c r="A134" s="265"/>
    </row>
    <row r="135" spans="1:2" x14ac:dyDescent="0.2">
      <c r="A135" s="265"/>
    </row>
    <row r="136" spans="1:2" x14ac:dyDescent="0.2">
      <c r="A136" s="265"/>
    </row>
    <row r="137" spans="1:2" x14ac:dyDescent="0.2">
      <c r="A137" s="265"/>
    </row>
    <row r="138" spans="1:2" x14ac:dyDescent="0.2">
      <c r="A138" s="265"/>
    </row>
    <row r="139" spans="1:2" x14ac:dyDescent="0.2">
      <c r="A139" s="265"/>
    </row>
    <row r="140" spans="1:2" x14ac:dyDescent="0.2">
      <c r="B140" s="265"/>
    </row>
    <row r="141" spans="1:2" x14ac:dyDescent="0.2">
      <c r="B141" s="265"/>
    </row>
    <row r="142" spans="1:2" x14ac:dyDescent="0.2">
      <c r="B142" s="265"/>
    </row>
    <row r="143" spans="1:2" x14ac:dyDescent="0.2">
      <c r="B143" s="265"/>
    </row>
    <row r="144" spans="1:2" x14ac:dyDescent="0.2">
      <c r="B144" s="265"/>
    </row>
    <row r="145" spans="2:2" x14ac:dyDescent="0.2">
      <c r="B145" s="265"/>
    </row>
    <row r="146" spans="2:2" x14ac:dyDescent="0.2">
      <c r="B146" s="265"/>
    </row>
    <row r="147" spans="2:2" x14ac:dyDescent="0.2">
      <c r="B147" s="265"/>
    </row>
    <row r="148" spans="2:2" x14ac:dyDescent="0.2">
      <c r="B148" s="265"/>
    </row>
    <row r="149" spans="2:2" x14ac:dyDescent="0.2">
      <c r="B149" s="265"/>
    </row>
    <row r="150" spans="2:2" x14ac:dyDescent="0.2">
      <c r="B150" s="265"/>
    </row>
    <row r="151" spans="2:2" x14ac:dyDescent="0.2">
      <c r="B151" s="265"/>
    </row>
    <row r="152" spans="2:2" x14ac:dyDescent="0.2">
      <c r="B152" s="265"/>
    </row>
    <row r="153" spans="2:2" x14ac:dyDescent="0.2">
      <c r="B153" s="265"/>
    </row>
    <row r="154" spans="2:2" x14ac:dyDescent="0.2">
      <c r="B154" s="265"/>
    </row>
    <row r="155" spans="2:2" x14ac:dyDescent="0.2">
      <c r="B155" s="265"/>
    </row>
    <row r="156" spans="2:2" x14ac:dyDescent="0.2">
      <c r="B156" s="265"/>
    </row>
    <row r="157" spans="2:2" x14ac:dyDescent="0.2">
      <c r="B157" s="265"/>
    </row>
    <row r="158" spans="2:2" x14ac:dyDescent="0.2">
      <c r="B158" s="265"/>
    </row>
    <row r="159" spans="2:2" x14ac:dyDescent="0.2">
      <c r="B159" s="265"/>
    </row>
    <row r="160" spans="2:2" x14ac:dyDescent="0.2">
      <c r="B160" s="265"/>
    </row>
    <row r="161" spans="2:2" x14ac:dyDescent="0.2">
      <c r="B161" s="265"/>
    </row>
    <row r="162" spans="2:2" x14ac:dyDescent="0.2">
      <c r="B162" s="265"/>
    </row>
    <row r="163" spans="2:2" x14ac:dyDescent="0.2">
      <c r="B163" s="265"/>
    </row>
    <row r="164" spans="2:2" x14ac:dyDescent="0.2">
      <c r="B164" s="265"/>
    </row>
    <row r="165" spans="2:2" x14ac:dyDescent="0.2">
      <c r="B165" s="265"/>
    </row>
    <row r="166" spans="2:2" x14ac:dyDescent="0.2">
      <c r="B166" s="265"/>
    </row>
    <row r="167" spans="2:2" x14ac:dyDescent="0.2">
      <c r="B167" s="265"/>
    </row>
  </sheetData>
  <mergeCells count="3">
    <mergeCell ref="A33:K34"/>
    <mergeCell ref="B36:F36"/>
    <mergeCell ref="B23:E23"/>
  </mergeCells>
  <hyperlinks>
    <hyperlink ref="B36" r:id="rId1"/>
    <hyperlink ref="A3" location="Contents!A1" display="Return to Contents"/>
  </hyperlinks>
  <pageMargins left="0.7" right="0.7" top="0.75" bottom="0.75" header="0.3" footer="0.3"/>
  <pageSetup orientation="landscape" r:id="rId2"/>
  <drawing r:id="rId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2:R102"/>
  <sheetViews>
    <sheetView workbookViewId="0"/>
  </sheetViews>
  <sheetFormatPr defaultRowHeight="12.75" x14ac:dyDescent="0.2"/>
  <sheetData>
    <row r="2" spans="1:18" ht="15.75" x14ac:dyDescent="0.25">
      <c r="A2" s="44" t="s">
        <v>550</v>
      </c>
      <c r="H2" s="117"/>
    </row>
    <row r="3" spans="1:18" x14ac:dyDescent="0.2">
      <c r="A3" s="22" t="s">
        <v>16</v>
      </c>
    </row>
    <row r="4" spans="1:18" x14ac:dyDescent="0.2">
      <c r="A4" s="19"/>
      <c r="B4" s="381"/>
      <c r="C4" s="381"/>
      <c r="D4" s="381"/>
      <c r="E4" s="381"/>
      <c r="F4" s="381"/>
      <c r="G4" s="381"/>
      <c r="H4" s="381"/>
      <c r="I4" s="381"/>
      <c r="J4" s="381"/>
      <c r="K4" s="381"/>
      <c r="L4" s="381"/>
      <c r="M4" s="381"/>
      <c r="N4" s="381"/>
      <c r="O4" s="381"/>
      <c r="P4" s="381"/>
      <c r="Q4" s="381"/>
      <c r="R4" s="381"/>
    </row>
    <row r="5" spans="1:18" x14ac:dyDescent="0.2">
      <c r="A5" s="19"/>
      <c r="B5" s="381"/>
      <c r="C5" s="381"/>
      <c r="D5" s="381"/>
      <c r="E5" s="381"/>
      <c r="F5" s="381"/>
      <c r="G5" s="381"/>
      <c r="H5" s="381"/>
      <c r="I5" s="381"/>
      <c r="J5" s="381"/>
      <c r="K5" s="381"/>
      <c r="L5" s="381"/>
      <c r="M5" s="381"/>
      <c r="N5" s="381"/>
      <c r="O5" s="381"/>
      <c r="P5" s="381"/>
      <c r="Q5" s="381"/>
      <c r="R5" s="381"/>
    </row>
    <row r="6" spans="1:18" x14ac:dyDescent="0.2">
      <c r="A6" s="19"/>
      <c r="B6" s="381"/>
      <c r="C6" s="381"/>
      <c r="D6" s="381"/>
      <c r="E6" s="381"/>
      <c r="F6" s="381"/>
      <c r="G6" s="381"/>
      <c r="H6" s="381"/>
      <c r="I6" s="381"/>
      <c r="J6" s="381"/>
      <c r="K6" s="381"/>
      <c r="L6" s="381"/>
      <c r="M6" s="381"/>
      <c r="N6" s="381"/>
      <c r="O6" s="381"/>
      <c r="P6" s="381"/>
      <c r="Q6" s="381"/>
      <c r="R6" s="381"/>
    </row>
    <row r="7" spans="1:18" x14ac:dyDescent="0.2">
      <c r="A7" s="19"/>
      <c r="B7" s="381"/>
      <c r="C7" s="381"/>
      <c r="D7" s="381"/>
      <c r="E7" s="381"/>
      <c r="F7" s="381"/>
      <c r="G7" s="381"/>
      <c r="H7" s="381"/>
      <c r="I7" s="381"/>
      <c r="J7" s="381"/>
      <c r="K7" s="381"/>
      <c r="L7" s="381"/>
      <c r="M7" s="381"/>
      <c r="N7" s="381"/>
      <c r="O7" s="381"/>
      <c r="P7" s="381"/>
      <c r="Q7" s="381"/>
      <c r="R7" s="381"/>
    </row>
    <row r="8" spans="1:18" x14ac:dyDescent="0.2">
      <c r="A8" s="19"/>
      <c r="B8" s="381"/>
      <c r="C8" s="381"/>
      <c r="D8" s="381"/>
      <c r="E8" s="381"/>
      <c r="F8" s="381"/>
      <c r="G8" s="381"/>
      <c r="H8" s="381"/>
      <c r="I8" s="381"/>
      <c r="J8" s="381"/>
      <c r="K8" s="381"/>
      <c r="L8" s="381"/>
      <c r="M8" s="381"/>
      <c r="N8" s="381"/>
      <c r="O8" s="381"/>
      <c r="P8" s="381"/>
      <c r="Q8" s="381"/>
      <c r="R8" s="381"/>
    </row>
    <row r="9" spans="1:18" x14ac:dyDescent="0.2">
      <c r="A9" s="19"/>
      <c r="B9" s="381"/>
      <c r="C9" s="381"/>
      <c r="D9" s="381"/>
      <c r="E9" s="381"/>
      <c r="F9" s="381"/>
      <c r="G9" s="381"/>
      <c r="H9" s="381"/>
      <c r="I9" s="381"/>
      <c r="J9" s="381"/>
      <c r="K9" s="381"/>
      <c r="L9" s="381"/>
      <c r="M9" s="381"/>
      <c r="N9" s="381"/>
      <c r="O9" s="381"/>
      <c r="P9" s="381"/>
      <c r="Q9" s="381"/>
      <c r="R9" s="381"/>
    </row>
    <row r="10" spans="1:18" x14ac:dyDescent="0.2">
      <c r="A10" s="19"/>
      <c r="B10" s="381"/>
      <c r="C10" s="381"/>
      <c r="D10" s="381"/>
      <c r="E10" s="381"/>
      <c r="F10" s="381"/>
      <c r="G10" s="381"/>
      <c r="H10" s="381"/>
      <c r="I10" s="381"/>
      <c r="J10" s="381"/>
      <c r="K10" s="381"/>
      <c r="L10" s="381"/>
      <c r="M10" s="381"/>
      <c r="N10" s="381"/>
      <c r="O10" s="381"/>
      <c r="P10" s="381"/>
      <c r="Q10" s="381"/>
      <c r="R10" s="381"/>
    </row>
    <row r="11" spans="1:18" x14ac:dyDescent="0.2">
      <c r="A11" s="19"/>
      <c r="B11" s="381"/>
      <c r="C11" s="381"/>
      <c r="D11" s="381"/>
      <c r="E11" s="381"/>
      <c r="F11" s="381"/>
      <c r="G11" s="381"/>
      <c r="H11" s="381"/>
      <c r="I11" s="381"/>
      <c r="J11" s="381"/>
      <c r="K11" s="381"/>
      <c r="L11" s="381"/>
      <c r="M11" s="381"/>
      <c r="N11" s="381"/>
      <c r="O11" s="381"/>
      <c r="P11" s="381"/>
      <c r="Q11" s="381"/>
      <c r="R11" s="381"/>
    </row>
    <row r="12" spans="1:18" x14ac:dyDescent="0.2">
      <c r="A12" s="19"/>
      <c r="B12" s="381"/>
      <c r="C12" s="381"/>
      <c r="D12" s="381"/>
      <c r="E12" s="381"/>
      <c r="F12" s="381"/>
      <c r="G12" s="381"/>
      <c r="H12" s="381"/>
      <c r="I12" s="381"/>
      <c r="J12" s="381"/>
      <c r="K12" s="381"/>
      <c r="L12" s="381"/>
      <c r="M12" s="381"/>
      <c r="N12" s="381"/>
      <c r="O12" s="381"/>
      <c r="P12" s="381"/>
      <c r="Q12" s="381"/>
      <c r="R12" s="381"/>
    </row>
    <row r="13" spans="1:18" x14ac:dyDescent="0.2">
      <c r="A13" s="19"/>
      <c r="B13" s="381"/>
      <c r="C13" s="381"/>
      <c r="D13" s="381"/>
      <c r="E13" s="381"/>
      <c r="F13" s="381"/>
      <c r="G13" s="381"/>
      <c r="H13" s="381"/>
      <c r="I13" s="381"/>
      <c r="J13" s="381"/>
      <c r="K13" s="381"/>
      <c r="L13" s="381"/>
      <c r="M13" s="381"/>
      <c r="N13" s="381"/>
      <c r="O13" s="381"/>
      <c r="P13" s="381"/>
      <c r="Q13" s="381"/>
      <c r="R13" s="381"/>
    </row>
    <row r="14" spans="1:18" x14ac:dyDescent="0.2">
      <c r="A14" s="19"/>
      <c r="B14" s="381"/>
      <c r="C14" s="381"/>
      <c r="D14" s="381"/>
      <c r="E14" s="381"/>
      <c r="F14" s="381"/>
      <c r="G14" s="381"/>
      <c r="H14" s="381"/>
      <c r="I14" s="381"/>
      <c r="J14" s="381"/>
      <c r="K14" s="381"/>
      <c r="L14" s="381"/>
      <c r="M14" s="381"/>
      <c r="N14" s="381"/>
      <c r="O14" s="381"/>
      <c r="P14" s="381"/>
      <c r="Q14" s="381"/>
      <c r="R14" s="381"/>
    </row>
    <row r="15" spans="1:18" x14ac:dyDescent="0.2">
      <c r="A15" s="19"/>
      <c r="B15" s="381"/>
      <c r="C15" s="381"/>
      <c r="D15" s="381"/>
      <c r="E15" s="381"/>
      <c r="F15" s="381"/>
      <c r="G15" s="381"/>
      <c r="H15" s="381"/>
      <c r="I15" s="381"/>
      <c r="J15" s="381"/>
      <c r="K15" s="381"/>
      <c r="L15" s="381"/>
      <c r="M15" s="381"/>
      <c r="N15" s="381"/>
      <c r="O15" s="381"/>
      <c r="P15" s="381"/>
      <c r="Q15" s="381"/>
      <c r="R15" s="381"/>
    </row>
    <row r="16" spans="1:18" x14ac:dyDescent="0.2">
      <c r="A16" s="19"/>
      <c r="B16" s="381"/>
      <c r="C16" s="381"/>
      <c r="D16" s="381"/>
      <c r="E16" s="381"/>
      <c r="F16" s="381"/>
      <c r="G16" s="381"/>
      <c r="H16" s="381"/>
      <c r="I16" s="381"/>
      <c r="J16" s="381"/>
      <c r="K16" s="381"/>
      <c r="L16" s="381"/>
      <c r="M16" s="381"/>
      <c r="N16" s="381"/>
      <c r="O16" s="381"/>
      <c r="P16" s="381"/>
      <c r="Q16" s="381"/>
      <c r="R16" s="381"/>
    </row>
    <row r="17" spans="1:18" x14ac:dyDescent="0.2">
      <c r="A17" s="19"/>
      <c r="B17" s="381"/>
      <c r="C17" s="381"/>
      <c r="D17" s="381"/>
      <c r="E17" s="381"/>
      <c r="F17" s="381"/>
      <c r="G17" s="381"/>
      <c r="H17" s="381"/>
      <c r="I17" s="381"/>
      <c r="J17" s="381"/>
      <c r="K17" s="381"/>
      <c r="L17" s="381"/>
      <c r="M17" s="381"/>
      <c r="N17" s="381"/>
      <c r="O17" s="381"/>
      <c r="P17" s="381"/>
      <c r="Q17" s="381"/>
      <c r="R17" s="381"/>
    </row>
    <row r="18" spans="1:18" x14ac:dyDescent="0.2">
      <c r="A18" s="19"/>
      <c r="B18" s="381"/>
      <c r="C18" s="381"/>
      <c r="D18" s="381"/>
      <c r="E18" s="381"/>
      <c r="F18" s="381"/>
      <c r="G18" s="381"/>
      <c r="H18" s="381"/>
      <c r="I18" s="381"/>
      <c r="J18" s="381"/>
      <c r="K18" s="381"/>
      <c r="L18" s="381"/>
      <c r="M18" s="381"/>
      <c r="N18" s="381"/>
      <c r="O18" s="381"/>
      <c r="P18" s="381"/>
      <c r="Q18" s="381"/>
      <c r="R18" s="381"/>
    </row>
    <row r="19" spans="1:18" x14ac:dyDescent="0.2">
      <c r="A19" s="19"/>
      <c r="B19" s="381"/>
      <c r="C19" s="381"/>
      <c r="D19" s="381"/>
      <c r="E19" s="381"/>
      <c r="F19" s="381"/>
      <c r="G19" s="381"/>
      <c r="H19" s="381"/>
      <c r="I19" s="381"/>
      <c r="J19" s="381"/>
      <c r="K19" s="381"/>
      <c r="L19" s="381"/>
      <c r="M19" s="381"/>
      <c r="N19" s="381"/>
      <c r="O19" s="381"/>
      <c r="P19" s="381"/>
      <c r="Q19" s="381"/>
      <c r="R19" s="381"/>
    </row>
    <row r="20" spans="1:18" x14ac:dyDescent="0.2">
      <c r="A20" s="19"/>
      <c r="B20" s="381"/>
      <c r="C20" s="381"/>
      <c r="D20" s="381"/>
      <c r="E20" s="381"/>
      <c r="F20" s="381"/>
      <c r="G20" s="381"/>
      <c r="H20" s="381"/>
      <c r="I20" s="381"/>
      <c r="J20" s="381"/>
      <c r="K20" s="381"/>
      <c r="L20" s="381"/>
      <c r="M20" s="381"/>
      <c r="N20" s="381"/>
      <c r="O20" s="381"/>
      <c r="P20" s="381"/>
      <c r="Q20" s="381"/>
      <c r="R20" s="381"/>
    </row>
    <row r="21" spans="1:18" x14ac:dyDescent="0.2">
      <c r="A21" s="19"/>
      <c r="B21" s="381"/>
      <c r="C21" s="381"/>
      <c r="D21" s="381"/>
      <c r="E21" s="381"/>
      <c r="F21" s="381"/>
      <c r="G21" s="381"/>
      <c r="H21" s="381"/>
      <c r="I21" s="381"/>
      <c r="J21" s="381"/>
      <c r="K21" s="381"/>
      <c r="L21" s="381"/>
      <c r="M21" s="381"/>
      <c r="N21" s="381"/>
      <c r="O21" s="381"/>
      <c r="P21" s="381"/>
      <c r="Q21" s="381"/>
      <c r="R21" s="381"/>
    </row>
    <row r="22" spans="1:18" x14ac:dyDescent="0.2">
      <c r="A22" s="19"/>
      <c r="B22" s="381"/>
      <c r="C22" s="381"/>
      <c r="D22" s="381"/>
      <c r="E22" s="381"/>
      <c r="F22" s="381"/>
      <c r="G22" s="381"/>
      <c r="H22" s="381"/>
      <c r="I22" s="381"/>
      <c r="J22" s="381"/>
      <c r="K22" s="381"/>
      <c r="L22" s="381"/>
      <c r="M22" s="381"/>
      <c r="N22" s="381"/>
      <c r="O22" s="381"/>
      <c r="P22" s="381"/>
      <c r="Q22" s="381"/>
      <c r="R22" s="381"/>
    </row>
    <row r="23" spans="1:18" x14ac:dyDescent="0.2">
      <c r="A23" s="19"/>
      <c r="B23" s="381"/>
      <c r="C23" s="381"/>
      <c r="D23" s="381"/>
      <c r="E23" s="381"/>
      <c r="F23" s="381"/>
      <c r="G23" s="381"/>
      <c r="H23" s="381"/>
      <c r="I23" s="381"/>
      <c r="J23" s="381"/>
      <c r="K23" s="381"/>
      <c r="L23" s="381"/>
      <c r="M23" s="381"/>
      <c r="N23" s="381"/>
      <c r="O23" s="381"/>
      <c r="P23" s="381"/>
      <c r="Q23" s="381"/>
      <c r="R23" s="381"/>
    </row>
    <row r="24" spans="1:18" x14ac:dyDescent="0.2">
      <c r="A24" s="19"/>
      <c r="B24" s="381"/>
      <c r="C24" s="381"/>
      <c r="D24" s="381"/>
      <c r="E24" s="381"/>
      <c r="F24" s="381"/>
      <c r="G24" s="381"/>
      <c r="H24" s="381"/>
      <c r="I24" s="381"/>
      <c r="J24" s="381"/>
      <c r="K24" s="381"/>
      <c r="L24" s="381"/>
      <c r="M24" s="381"/>
      <c r="N24" s="381"/>
      <c r="O24" s="381"/>
      <c r="P24" s="381"/>
      <c r="Q24" s="381"/>
      <c r="R24" s="381"/>
    </row>
    <row r="25" spans="1:18" x14ac:dyDescent="0.2">
      <c r="A25" s="19"/>
      <c r="B25" s="381"/>
      <c r="C25" s="381"/>
      <c r="D25" s="381"/>
      <c r="E25" s="381"/>
      <c r="F25" s="381"/>
      <c r="G25" s="381"/>
      <c r="H25" s="381"/>
      <c r="I25" s="381"/>
      <c r="J25" s="381"/>
      <c r="K25" s="381"/>
      <c r="L25" s="381"/>
      <c r="M25" s="381"/>
      <c r="N25" s="381"/>
      <c r="O25" s="381"/>
      <c r="P25" s="381"/>
      <c r="Q25" s="381"/>
      <c r="R25" s="381"/>
    </row>
    <row r="26" spans="1:18" x14ac:dyDescent="0.2">
      <c r="A26" s="19"/>
      <c r="B26" s="381"/>
      <c r="C26" s="381"/>
      <c r="D26" s="381"/>
      <c r="E26" s="381"/>
      <c r="F26" s="381"/>
      <c r="G26" s="381"/>
      <c r="H26" s="381"/>
      <c r="I26" s="381"/>
      <c r="J26" s="381"/>
      <c r="K26" s="381"/>
      <c r="L26" s="381"/>
      <c r="M26" s="381"/>
      <c r="N26" s="381"/>
      <c r="O26" s="381"/>
      <c r="P26" s="381"/>
      <c r="Q26" s="381"/>
      <c r="R26" s="381"/>
    </row>
    <row r="27" spans="1:18" x14ac:dyDescent="0.2">
      <c r="A27" s="19"/>
      <c r="B27" s="381"/>
      <c r="C27" s="381"/>
      <c r="D27" s="381"/>
      <c r="E27" s="381"/>
      <c r="F27" s="381"/>
      <c r="G27" s="381"/>
      <c r="H27" s="381"/>
      <c r="I27" s="381"/>
      <c r="J27" s="381"/>
      <c r="K27" s="381"/>
      <c r="L27" s="381"/>
      <c r="M27" s="381"/>
      <c r="N27" s="381"/>
      <c r="O27" s="381"/>
      <c r="P27" s="381"/>
      <c r="Q27" s="381"/>
      <c r="R27" s="381"/>
    </row>
    <row r="28" spans="1:18" x14ac:dyDescent="0.2">
      <c r="A28" s="19"/>
      <c r="B28" s="381"/>
      <c r="C28" s="381"/>
      <c r="D28" s="381"/>
      <c r="E28" s="381"/>
      <c r="F28" s="381"/>
      <c r="G28" s="381"/>
      <c r="H28" s="381"/>
      <c r="I28" s="381"/>
      <c r="J28" s="381"/>
      <c r="K28" s="381"/>
      <c r="L28" s="381"/>
      <c r="M28" s="381"/>
      <c r="N28" s="381"/>
      <c r="O28" s="381"/>
      <c r="P28" s="381"/>
      <c r="Q28" s="381"/>
      <c r="R28" s="381"/>
    </row>
    <row r="29" spans="1:18" x14ac:dyDescent="0.2">
      <c r="A29" s="19"/>
      <c r="B29" s="381"/>
      <c r="C29" s="381"/>
      <c r="D29" s="381"/>
      <c r="E29" s="381"/>
      <c r="F29" s="381"/>
      <c r="G29" s="381"/>
      <c r="H29" s="381"/>
      <c r="I29" s="381"/>
      <c r="J29" s="381"/>
      <c r="K29" s="381"/>
      <c r="L29" s="381"/>
      <c r="M29" s="381"/>
      <c r="N29" s="381"/>
      <c r="O29" s="381"/>
      <c r="P29" s="381"/>
      <c r="Q29" s="381"/>
      <c r="R29" s="381"/>
    </row>
    <row r="30" spans="1:18" x14ac:dyDescent="0.2">
      <c r="A30" s="19"/>
      <c r="B30" s="381"/>
      <c r="C30" s="381"/>
      <c r="D30" s="381"/>
      <c r="E30" s="381"/>
      <c r="F30" s="381"/>
      <c r="G30" s="381"/>
      <c r="H30" s="381"/>
      <c r="I30" s="381"/>
      <c r="J30" s="381"/>
      <c r="K30" s="381"/>
      <c r="L30" s="381"/>
      <c r="M30" s="381"/>
      <c r="N30" s="381"/>
      <c r="O30" s="381"/>
      <c r="P30" s="381"/>
      <c r="Q30" s="381"/>
      <c r="R30" s="381"/>
    </row>
    <row r="31" spans="1:18" x14ac:dyDescent="0.2">
      <c r="A31" s="19"/>
      <c r="B31" s="381"/>
      <c r="C31" s="381"/>
      <c r="D31" s="381"/>
      <c r="E31" s="381"/>
      <c r="F31" s="381"/>
      <c r="G31" s="381"/>
      <c r="H31" s="381"/>
      <c r="I31" s="381"/>
      <c r="J31" s="381"/>
      <c r="K31" s="381"/>
      <c r="L31" s="381"/>
      <c r="M31" s="381"/>
      <c r="N31" s="381"/>
      <c r="O31" s="381"/>
      <c r="P31" s="381"/>
      <c r="Q31" s="381"/>
      <c r="R31" s="381"/>
    </row>
    <row r="32" spans="1:18" x14ac:dyDescent="0.2">
      <c r="A32" s="19"/>
      <c r="B32" s="381"/>
      <c r="C32" s="381"/>
      <c r="D32" s="381"/>
      <c r="E32" s="381"/>
      <c r="F32" s="381"/>
      <c r="G32" s="381"/>
      <c r="H32" s="381"/>
      <c r="I32" s="381"/>
      <c r="J32" s="381"/>
      <c r="K32" s="381"/>
      <c r="L32" s="381"/>
      <c r="M32" s="381"/>
      <c r="N32" s="381"/>
      <c r="O32" s="381"/>
      <c r="P32" s="381"/>
      <c r="Q32" s="381"/>
      <c r="R32" s="381"/>
    </row>
    <row r="33" spans="1:18" x14ac:dyDescent="0.2">
      <c r="A33" s="19"/>
      <c r="B33" s="381"/>
      <c r="C33" s="381"/>
      <c r="D33" s="381"/>
      <c r="E33" s="381"/>
      <c r="F33" s="381"/>
      <c r="G33" s="381"/>
      <c r="H33" s="381"/>
      <c r="I33" s="381"/>
      <c r="J33" s="381"/>
      <c r="K33" s="381"/>
      <c r="L33" s="381"/>
      <c r="M33" s="381"/>
      <c r="N33" s="381"/>
      <c r="O33" s="381"/>
      <c r="P33" s="381"/>
      <c r="Q33" s="381"/>
      <c r="R33" s="381"/>
    </row>
    <row r="34" spans="1:18" x14ac:dyDescent="0.2">
      <c r="A34" s="19"/>
      <c r="B34" s="381"/>
      <c r="C34" s="381"/>
      <c r="D34" s="381"/>
      <c r="E34" s="381"/>
      <c r="F34" s="381"/>
      <c r="G34" s="381"/>
      <c r="H34" s="381"/>
      <c r="I34" s="381"/>
      <c r="J34" s="381"/>
      <c r="K34" s="381"/>
      <c r="L34" s="381"/>
      <c r="M34" s="381"/>
      <c r="N34" s="381"/>
      <c r="O34" s="381"/>
      <c r="P34" s="381"/>
      <c r="Q34" s="381"/>
      <c r="R34" s="381"/>
    </row>
    <row r="35" spans="1:18" x14ac:dyDescent="0.2">
      <c r="A35" s="19"/>
      <c r="B35" s="381"/>
      <c r="C35" s="381"/>
      <c r="D35" s="381"/>
      <c r="E35" s="381"/>
      <c r="F35" s="381"/>
      <c r="G35" s="381"/>
      <c r="H35" s="381"/>
      <c r="I35" s="381"/>
      <c r="J35" s="381"/>
      <c r="K35" s="381"/>
      <c r="L35" s="381"/>
      <c r="M35" s="381"/>
      <c r="N35" s="381"/>
      <c r="O35" s="381"/>
      <c r="P35" s="381"/>
      <c r="Q35" s="381"/>
      <c r="R35" s="381"/>
    </row>
    <row r="36" spans="1:18" x14ac:dyDescent="0.2">
      <c r="A36" s="19"/>
      <c r="B36" s="381"/>
      <c r="C36" s="381"/>
      <c r="D36" s="381"/>
      <c r="E36" s="381"/>
      <c r="F36" s="381"/>
      <c r="G36" s="381"/>
      <c r="H36" s="381"/>
      <c r="I36" s="381"/>
      <c r="J36" s="381"/>
      <c r="K36" s="381"/>
      <c r="L36" s="381"/>
      <c r="M36" s="381"/>
      <c r="N36" s="381"/>
      <c r="O36" s="381"/>
      <c r="P36" s="381"/>
      <c r="Q36" s="381"/>
      <c r="R36" s="381"/>
    </row>
    <row r="37" spans="1:18" x14ac:dyDescent="0.2">
      <c r="A37" s="19"/>
      <c r="B37" s="381"/>
      <c r="C37" s="381"/>
      <c r="D37" s="381"/>
      <c r="E37" s="381"/>
      <c r="F37" s="381"/>
      <c r="G37" s="381"/>
      <c r="H37" s="381"/>
      <c r="I37" s="381"/>
      <c r="J37" s="381"/>
      <c r="K37" s="381"/>
      <c r="L37" s="381"/>
      <c r="M37" s="381"/>
      <c r="N37" s="381"/>
      <c r="O37" s="381"/>
      <c r="P37" s="381"/>
      <c r="Q37" s="381"/>
      <c r="R37" s="381"/>
    </row>
    <row r="38" spans="1:18" x14ac:dyDescent="0.2">
      <c r="A38" s="19"/>
      <c r="B38" s="381"/>
      <c r="C38" s="381"/>
      <c r="D38" s="381"/>
      <c r="E38" s="381"/>
      <c r="F38" s="381"/>
      <c r="G38" s="381"/>
      <c r="H38" s="381"/>
      <c r="I38" s="381"/>
      <c r="J38" s="381"/>
      <c r="K38" s="381"/>
      <c r="L38" s="381"/>
      <c r="M38" s="381"/>
      <c r="N38" s="381"/>
      <c r="O38" s="381"/>
      <c r="P38" s="381"/>
      <c r="Q38" s="381"/>
      <c r="R38" s="381"/>
    </row>
    <row r="39" spans="1:18" x14ac:dyDescent="0.2">
      <c r="A39" s="19"/>
      <c r="B39" s="381"/>
      <c r="C39" s="381"/>
      <c r="D39" s="381"/>
      <c r="E39" s="381"/>
      <c r="F39" s="381"/>
      <c r="G39" s="381"/>
      <c r="H39" s="381"/>
      <c r="I39" s="381"/>
      <c r="J39" s="381"/>
      <c r="K39" s="381"/>
      <c r="L39" s="381"/>
      <c r="M39" s="381"/>
      <c r="N39" s="381"/>
      <c r="O39" s="381"/>
      <c r="P39" s="381"/>
      <c r="Q39" s="381"/>
      <c r="R39" s="381"/>
    </row>
    <row r="40" spans="1:18" x14ac:dyDescent="0.2">
      <c r="A40" s="19"/>
      <c r="B40" s="381"/>
      <c r="C40" s="381"/>
      <c r="D40" s="381"/>
      <c r="E40" s="381"/>
      <c r="F40" s="381"/>
      <c r="G40" s="381"/>
      <c r="H40" s="381"/>
      <c r="I40" s="381"/>
      <c r="J40" s="381"/>
      <c r="K40" s="381"/>
      <c r="L40" s="381"/>
      <c r="M40" s="381"/>
      <c r="N40" s="381"/>
      <c r="O40" s="381"/>
      <c r="P40" s="381"/>
      <c r="Q40" s="381"/>
      <c r="R40" s="381"/>
    </row>
    <row r="41" spans="1:18" x14ac:dyDescent="0.2">
      <c r="A41" s="19"/>
      <c r="B41" s="381"/>
      <c r="C41" s="381"/>
      <c r="D41" s="381"/>
      <c r="E41" s="381"/>
      <c r="F41" s="381"/>
      <c r="G41" s="381"/>
      <c r="H41" s="381"/>
      <c r="I41" s="381"/>
      <c r="J41" s="381"/>
      <c r="K41" s="381"/>
      <c r="L41" s="381"/>
      <c r="M41" s="381"/>
      <c r="N41" s="381"/>
      <c r="O41" s="381"/>
      <c r="P41" s="381"/>
      <c r="Q41" s="381"/>
      <c r="R41" s="381"/>
    </row>
    <row r="42" spans="1:18" x14ac:dyDescent="0.2">
      <c r="A42" s="19"/>
      <c r="B42" s="381"/>
      <c r="C42" s="381"/>
      <c r="D42" s="381"/>
      <c r="E42" s="381"/>
      <c r="F42" s="381"/>
      <c r="G42" s="381"/>
      <c r="H42" s="381"/>
      <c r="I42" s="381"/>
      <c r="J42" s="381"/>
      <c r="K42" s="381"/>
      <c r="L42" s="381"/>
      <c r="M42" s="381"/>
      <c r="N42" s="381"/>
      <c r="O42" s="381"/>
      <c r="P42" s="381"/>
      <c r="Q42" s="381"/>
      <c r="R42" s="381"/>
    </row>
    <row r="43" spans="1:18" x14ac:dyDescent="0.2">
      <c r="A43" s="19"/>
      <c r="B43" s="381"/>
      <c r="C43" s="381"/>
      <c r="D43" s="381"/>
      <c r="E43" s="381"/>
      <c r="F43" s="381"/>
      <c r="G43" s="381"/>
      <c r="H43" s="381"/>
      <c r="I43" s="381"/>
      <c r="J43" s="381"/>
      <c r="K43" s="381"/>
      <c r="L43" s="381"/>
      <c r="M43" s="381"/>
      <c r="N43" s="381"/>
      <c r="O43" s="381"/>
      <c r="P43" s="381"/>
      <c r="Q43" s="381"/>
      <c r="R43" s="381"/>
    </row>
    <row r="44" spans="1:18" x14ac:dyDescent="0.2">
      <c r="A44" s="19"/>
      <c r="B44" s="381"/>
      <c r="C44" s="381"/>
      <c r="D44" s="381"/>
      <c r="E44" s="381"/>
      <c r="F44" s="381"/>
      <c r="G44" s="381"/>
      <c r="H44" s="381"/>
      <c r="I44" s="381"/>
      <c r="J44" s="381"/>
      <c r="K44" s="381"/>
      <c r="L44" s="381"/>
      <c r="M44" s="381"/>
      <c r="N44" s="381"/>
      <c r="O44" s="381"/>
      <c r="P44" s="381"/>
      <c r="Q44" s="381"/>
      <c r="R44" s="381"/>
    </row>
    <row r="45" spans="1:18" x14ac:dyDescent="0.2">
      <c r="A45" s="19"/>
      <c r="B45" s="381"/>
      <c r="C45" s="381"/>
      <c r="D45" s="381"/>
      <c r="E45" s="381"/>
      <c r="F45" s="381"/>
      <c r="G45" s="381"/>
      <c r="H45" s="381"/>
      <c r="I45" s="381"/>
      <c r="J45" s="381"/>
      <c r="K45" s="381"/>
      <c r="L45" s="381"/>
      <c r="M45" s="381"/>
      <c r="N45" s="381"/>
      <c r="O45" s="381"/>
      <c r="P45" s="381"/>
      <c r="Q45" s="381"/>
      <c r="R45" s="381"/>
    </row>
    <row r="46" spans="1:18" x14ac:dyDescent="0.2">
      <c r="A46" s="19"/>
      <c r="B46" s="381"/>
      <c r="C46" s="381"/>
      <c r="D46" s="381"/>
      <c r="E46" s="381"/>
      <c r="F46" s="381"/>
      <c r="G46" s="381"/>
      <c r="H46" s="381"/>
      <c r="I46" s="381"/>
      <c r="J46" s="381"/>
      <c r="K46" s="381"/>
      <c r="L46" s="381"/>
      <c r="M46" s="381"/>
      <c r="N46" s="381"/>
      <c r="O46" s="381"/>
      <c r="P46" s="381"/>
      <c r="Q46" s="381"/>
      <c r="R46" s="381"/>
    </row>
    <row r="47" spans="1:18" x14ac:dyDescent="0.2">
      <c r="A47" s="19"/>
      <c r="B47" s="381"/>
      <c r="C47" s="381"/>
      <c r="D47" s="381"/>
      <c r="E47" s="381"/>
      <c r="F47" s="381"/>
      <c r="G47" s="381"/>
      <c r="H47" s="381"/>
      <c r="I47" s="381"/>
      <c r="J47" s="381"/>
      <c r="K47" s="381"/>
      <c r="L47" s="381"/>
      <c r="M47" s="381"/>
      <c r="N47" s="381"/>
      <c r="O47" s="381"/>
      <c r="P47" s="381"/>
      <c r="Q47" s="381"/>
      <c r="R47" s="381"/>
    </row>
    <row r="48" spans="1:18" x14ac:dyDescent="0.2">
      <c r="A48" s="19"/>
      <c r="B48" s="381"/>
      <c r="C48" s="381"/>
      <c r="D48" s="381"/>
      <c r="E48" s="381"/>
      <c r="F48" s="381"/>
      <c r="G48" s="381"/>
      <c r="H48" s="381"/>
      <c r="I48" s="381"/>
      <c r="J48" s="381"/>
      <c r="K48" s="381"/>
      <c r="L48" s="381"/>
      <c r="M48" s="381"/>
      <c r="N48" s="381"/>
      <c r="O48" s="381"/>
      <c r="P48" s="381"/>
      <c r="Q48" s="381"/>
      <c r="R48" s="381"/>
    </row>
    <row r="49" spans="1:18" x14ac:dyDescent="0.2">
      <c r="A49" s="19"/>
      <c r="B49" s="381"/>
      <c r="C49" s="381"/>
      <c r="D49" s="381"/>
      <c r="E49" s="381"/>
      <c r="F49" s="381"/>
      <c r="G49" s="381"/>
      <c r="H49" s="381"/>
      <c r="I49" s="381"/>
      <c r="J49" s="381"/>
      <c r="K49" s="381"/>
      <c r="L49" s="381"/>
      <c r="M49" s="381"/>
      <c r="N49" s="381"/>
      <c r="O49" s="381"/>
      <c r="P49" s="381"/>
      <c r="Q49" s="381"/>
      <c r="R49" s="381"/>
    </row>
    <row r="50" spans="1:18" x14ac:dyDescent="0.2">
      <c r="A50" s="9" t="s">
        <v>115</v>
      </c>
      <c r="B50" s="9" t="s">
        <v>117</v>
      </c>
      <c r="C50" s="9"/>
      <c r="D50" s="9" t="s">
        <v>116</v>
      </c>
    </row>
    <row r="51" spans="1:18" x14ac:dyDescent="0.2">
      <c r="A51" t="s">
        <v>118</v>
      </c>
      <c r="B51" t="s">
        <v>120</v>
      </c>
      <c r="C51" s="15"/>
      <c r="D51" t="s">
        <v>119</v>
      </c>
    </row>
    <row r="52" spans="1:18" x14ac:dyDescent="0.2">
      <c r="A52" s="15" t="s">
        <v>121</v>
      </c>
      <c r="B52" s="15" t="s">
        <v>123</v>
      </c>
      <c r="D52" s="15" t="s">
        <v>122</v>
      </c>
    </row>
    <row r="53" spans="1:18" x14ac:dyDescent="0.2">
      <c r="A53" t="s">
        <v>124</v>
      </c>
      <c r="B53" t="s">
        <v>125</v>
      </c>
      <c r="D53" t="s">
        <v>122</v>
      </c>
    </row>
    <row r="54" spans="1:18" x14ac:dyDescent="0.2">
      <c r="A54" t="s">
        <v>126</v>
      </c>
      <c r="B54" t="s">
        <v>127</v>
      </c>
      <c r="D54" t="s">
        <v>119</v>
      </c>
    </row>
    <row r="55" spans="1:18" x14ac:dyDescent="0.2">
      <c r="A55" t="s">
        <v>128</v>
      </c>
      <c r="B55" t="s">
        <v>120</v>
      </c>
      <c r="D55" t="s">
        <v>119</v>
      </c>
    </row>
    <row r="56" spans="1:18" x14ac:dyDescent="0.2">
      <c r="A56" t="s">
        <v>129</v>
      </c>
      <c r="B56" t="s">
        <v>127</v>
      </c>
      <c r="D56" t="s">
        <v>119</v>
      </c>
    </row>
    <row r="57" spans="1:18" x14ac:dyDescent="0.2">
      <c r="A57" t="s">
        <v>130</v>
      </c>
      <c r="B57" t="s">
        <v>132</v>
      </c>
      <c r="D57" t="s">
        <v>131</v>
      </c>
    </row>
    <row r="58" spans="1:18" x14ac:dyDescent="0.2">
      <c r="A58" t="s">
        <v>133</v>
      </c>
      <c r="B58" t="s">
        <v>134</v>
      </c>
      <c r="D58" t="s">
        <v>122</v>
      </c>
    </row>
    <row r="59" spans="1:18" x14ac:dyDescent="0.2">
      <c r="A59" t="s">
        <v>135</v>
      </c>
      <c r="B59" t="s">
        <v>134</v>
      </c>
      <c r="D59" t="s">
        <v>122</v>
      </c>
    </row>
    <row r="60" spans="1:18" x14ac:dyDescent="0.2">
      <c r="A60" t="s">
        <v>136</v>
      </c>
      <c r="B60" t="s">
        <v>134</v>
      </c>
      <c r="D60" t="s">
        <v>122</v>
      </c>
    </row>
    <row r="61" spans="1:18" x14ac:dyDescent="0.2">
      <c r="A61" t="s">
        <v>137</v>
      </c>
      <c r="B61" t="s">
        <v>134</v>
      </c>
      <c r="D61" t="s">
        <v>122</v>
      </c>
    </row>
    <row r="62" spans="1:18" x14ac:dyDescent="0.2">
      <c r="A62" t="s">
        <v>138</v>
      </c>
      <c r="B62" t="s">
        <v>120</v>
      </c>
      <c r="D62" t="s">
        <v>119</v>
      </c>
    </row>
    <row r="63" spans="1:18" x14ac:dyDescent="0.2">
      <c r="A63" t="s">
        <v>139</v>
      </c>
      <c r="B63" t="s">
        <v>141</v>
      </c>
      <c r="D63" t="s">
        <v>140</v>
      </c>
    </row>
    <row r="64" spans="1:18" x14ac:dyDescent="0.2">
      <c r="A64" t="s">
        <v>142</v>
      </c>
      <c r="B64" t="s">
        <v>127</v>
      </c>
      <c r="D64" t="s">
        <v>119</v>
      </c>
    </row>
    <row r="65" spans="1:4" x14ac:dyDescent="0.2">
      <c r="A65" t="s">
        <v>143</v>
      </c>
      <c r="B65" t="s">
        <v>144</v>
      </c>
      <c r="D65" t="s">
        <v>140</v>
      </c>
    </row>
    <row r="66" spans="1:4" x14ac:dyDescent="0.2">
      <c r="A66" t="s">
        <v>145</v>
      </c>
      <c r="B66" t="s">
        <v>144</v>
      </c>
      <c r="D66" t="s">
        <v>140</v>
      </c>
    </row>
    <row r="67" spans="1:4" x14ac:dyDescent="0.2">
      <c r="A67" t="s">
        <v>146</v>
      </c>
      <c r="B67" t="s">
        <v>141</v>
      </c>
      <c r="D67" t="s">
        <v>140</v>
      </c>
    </row>
    <row r="68" spans="1:4" x14ac:dyDescent="0.2">
      <c r="A68" t="s">
        <v>147</v>
      </c>
      <c r="B68" t="s">
        <v>123</v>
      </c>
      <c r="D68" t="s">
        <v>122</v>
      </c>
    </row>
    <row r="69" spans="1:4" x14ac:dyDescent="0.2">
      <c r="A69" t="s">
        <v>148</v>
      </c>
      <c r="B69" t="s">
        <v>125</v>
      </c>
      <c r="D69" t="s">
        <v>122</v>
      </c>
    </row>
    <row r="70" spans="1:4" x14ac:dyDescent="0.2">
      <c r="A70" t="s">
        <v>149</v>
      </c>
      <c r="B70" t="s">
        <v>132</v>
      </c>
      <c r="D70" t="s">
        <v>131</v>
      </c>
    </row>
    <row r="71" spans="1:4" x14ac:dyDescent="0.2">
      <c r="A71" t="s">
        <v>150</v>
      </c>
      <c r="B71" t="s">
        <v>134</v>
      </c>
      <c r="D71" t="s">
        <v>122</v>
      </c>
    </row>
    <row r="72" spans="1:4" x14ac:dyDescent="0.2">
      <c r="A72" t="s">
        <v>151</v>
      </c>
      <c r="B72" t="s">
        <v>132</v>
      </c>
      <c r="D72" t="s">
        <v>131</v>
      </c>
    </row>
    <row r="73" spans="1:4" x14ac:dyDescent="0.2">
      <c r="A73" t="s">
        <v>152</v>
      </c>
      <c r="B73" t="s">
        <v>144</v>
      </c>
      <c r="D73" t="s">
        <v>140</v>
      </c>
    </row>
    <row r="74" spans="1:4" x14ac:dyDescent="0.2">
      <c r="A74" t="s">
        <v>153</v>
      </c>
      <c r="B74" t="s">
        <v>141</v>
      </c>
      <c r="D74" t="s">
        <v>140</v>
      </c>
    </row>
    <row r="75" spans="1:4" x14ac:dyDescent="0.2">
      <c r="A75" t="s">
        <v>154</v>
      </c>
      <c r="B75" t="s">
        <v>141</v>
      </c>
      <c r="D75" t="s">
        <v>140</v>
      </c>
    </row>
    <row r="76" spans="1:4" x14ac:dyDescent="0.2">
      <c r="A76" t="s">
        <v>155</v>
      </c>
      <c r="B76" t="s">
        <v>123</v>
      </c>
      <c r="D76" t="s">
        <v>122</v>
      </c>
    </row>
    <row r="77" spans="1:4" x14ac:dyDescent="0.2">
      <c r="A77" t="s">
        <v>156</v>
      </c>
      <c r="B77" t="s">
        <v>127</v>
      </c>
      <c r="D77" t="s">
        <v>119</v>
      </c>
    </row>
    <row r="78" spans="1:4" x14ac:dyDescent="0.2">
      <c r="A78" t="s">
        <v>157</v>
      </c>
      <c r="B78" t="s">
        <v>134</v>
      </c>
      <c r="D78" t="s">
        <v>122</v>
      </c>
    </row>
    <row r="79" spans="1:4" x14ac:dyDescent="0.2">
      <c r="A79" t="s">
        <v>158</v>
      </c>
      <c r="B79" t="s">
        <v>141</v>
      </c>
      <c r="D79" t="s">
        <v>140</v>
      </c>
    </row>
    <row r="80" spans="1:4" x14ac:dyDescent="0.2">
      <c r="A80" t="s">
        <v>159</v>
      </c>
      <c r="B80" t="s">
        <v>141</v>
      </c>
      <c r="D80" t="s">
        <v>140</v>
      </c>
    </row>
    <row r="81" spans="1:4" x14ac:dyDescent="0.2">
      <c r="A81" t="s">
        <v>160</v>
      </c>
      <c r="B81" t="s">
        <v>132</v>
      </c>
      <c r="D81" t="s">
        <v>131</v>
      </c>
    </row>
    <row r="82" spans="1:4" x14ac:dyDescent="0.2">
      <c r="A82" t="s">
        <v>161</v>
      </c>
      <c r="B82" t="s">
        <v>162</v>
      </c>
      <c r="D82" t="s">
        <v>131</v>
      </c>
    </row>
    <row r="83" spans="1:4" x14ac:dyDescent="0.2">
      <c r="A83" t="s">
        <v>163</v>
      </c>
      <c r="B83" t="s">
        <v>127</v>
      </c>
      <c r="D83" t="s">
        <v>119</v>
      </c>
    </row>
    <row r="84" spans="1:4" x14ac:dyDescent="0.2">
      <c r="A84" t="s">
        <v>164</v>
      </c>
      <c r="B84" t="s">
        <v>127</v>
      </c>
      <c r="D84" t="s">
        <v>119</v>
      </c>
    </row>
    <row r="85" spans="1:4" x14ac:dyDescent="0.2">
      <c r="A85" t="s">
        <v>165</v>
      </c>
      <c r="B85" t="s">
        <v>162</v>
      </c>
      <c r="D85" t="s">
        <v>131</v>
      </c>
    </row>
    <row r="86" spans="1:4" x14ac:dyDescent="0.2">
      <c r="A86" t="s">
        <v>166</v>
      </c>
      <c r="B86" t="s">
        <v>144</v>
      </c>
      <c r="D86" t="s">
        <v>140</v>
      </c>
    </row>
    <row r="87" spans="1:4" x14ac:dyDescent="0.2">
      <c r="A87" t="s">
        <v>167</v>
      </c>
      <c r="B87" t="s">
        <v>125</v>
      </c>
      <c r="D87" t="s">
        <v>122</v>
      </c>
    </row>
    <row r="88" spans="1:4" x14ac:dyDescent="0.2">
      <c r="A88" t="s">
        <v>168</v>
      </c>
      <c r="B88" t="s">
        <v>120</v>
      </c>
      <c r="D88" t="s">
        <v>119</v>
      </c>
    </row>
    <row r="89" spans="1:4" x14ac:dyDescent="0.2">
      <c r="A89" t="s">
        <v>169</v>
      </c>
      <c r="B89" t="s">
        <v>162</v>
      </c>
      <c r="D89" t="s">
        <v>131</v>
      </c>
    </row>
    <row r="90" spans="1:4" x14ac:dyDescent="0.2">
      <c r="A90" t="s">
        <v>170</v>
      </c>
      <c r="B90" t="s">
        <v>132</v>
      </c>
      <c r="D90" t="s">
        <v>131</v>
      </c>
    </row>
    <row r="91" spans="1:4" x14ac:dyDescent="0.2">
      <c r="A91" t="s">
        <v>171</v>
      </c>
      <c r="B91" t="s">
        <v>134</v>
      </c>
      <c r="D91" t="s">
        <v>122</v>
      </c>
    </row>
    <row r="92" spans="1:4" x14ac:dyDescent="0.2">
      <c r="A92" t="s">
        <v>172</v>
      </c>
      <c r="B92" t="s">
        <v>141</v>
      </c>
      <c r="D92" t="s">
        <v>140</v>
      </c>
    </row>
    <row r="93" spans="1:4" x14ac:dyDescent="0.2">
      <c r="A93" t="s">
        <v>173</v>
      </c>
      <c r="B93" t="s">
        <v>123</v>
      </c>
      <c r="D93" t="s">
        <v>122</v>
      </c>
    </row>
    <row r="94" spans="1:4" x14ac:dyDescent="0.2">
      <c r="A94" t="s">
        <v>174</v>
      </c>
      <c r="B94" t="s">
        <v>125</v>
      </c>
      <c r="D94" t="s">
        <v>122</v>
      </c>
    </row>
    <row r="95" spans="1:4" x14ac:dyDescent="0.2">
      <c r="A95" t="s">
        <v>175</v>
      </c>
      <c r="B95" t="s">
        <v>127</v>
      </c>
      <c r="D95" t="s">
        <v>119</v>
      </c>
    </row>
    <row r="96" spans="1:4" x14ac:dyDescent="0.2">
      <c r="A96" t="s">
        <v>176</v>
      </c>
      <c r="B96" t="s">
        <v>134</v>
      </c>
      <c r="D96" t="s">
        <v>122</v>
      </c>
    </row>
    <row r="97" spans="1:4" x14ac:dyDescent="0.2">
      <c r="A97" t="s">
        <v>177</v>
      </c>
      <c r="B97" t="s">
        <v>132</v>
      </c>
      <c r="D97" t="s">
        <v>131</v>
      </c>
    </row>
    <row r="98" spans="1:4" x14ac:dyDescent="0.2">
      <c r="A98" t="s">
        <v>178</v>
      </c>
      <c r="B98" t="s">
        <v>120</v>
      </c>
      <c r="D98" t="s">
        <v>119</v>
      </c>
    </row>
    <row r="99" spans="1:4" x14ac:dyDescent="0.2">
      <c r="A99" t="s">
        <v>179</v>
      </c>
      <c r="B99" t="s">
        <v>144</v>
      </c>
      <c r="D99" t="s">
        <v>140</v>
      </c>
    </row>
    <row r="100" spans="1:4" x14ac:dyDescent="0.2">
      <c r="A100" t="s">
        <v>180</v>
      </c>
      <c r="B100" t="s">
        <v>134</v>
      </c>
      <c r="D100" t="s">
        <v>122</v>
      </c>
    </row>
    <row r="101" spans="1:4" x14ac:dyDescent="0.2">
      <c r="A101" s="9" t="s">
        <v>181</v>
      </c>
      <c r="B101" s="9" t="s">
        <v>127</v>
      </c>
      <c r="C101" s="9"/>
      <c r="D101" s="9" t="s">
        <v>119</v>
      </c>
    </row>
    <row r="102" spans="1:4" x14ac:dyDescent="0.2">
      <c r="A102" t="s">
        <v>597</v>
      </c>
    </row>
  </sheetData>
  <hyperlinks>
    <hyperlink ref="A3" location="Contents!A1" display="Return to Contents"/>
  </hyperlinks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41</vt:i4>
      </vt:variant>
      <vt:variant>
        <vt:lpstr>Named Ranges</vt:lpstr>
      </vt:variant>
      <vt:variant>
        <vt:i4>17</vt:i4>
      </vt:variant>
    </vt:vector>
  </HeadingPairs>
  <TitlesOfParts>
    <vt:vector size="58" baseType="lpstr">
      <vt:lpstr>Contents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'1'!Print_Area</vt:lpstr>
      <vt:lpstr>'10'!Print_Area</vt:lpstr>
      <vt:lpstr>'12'!Print_Area</vt:lpstr>
      <vt:lpstr>'13'!Print_Area</vt:lpstr>
      <vt:lpstr>'15'!Print_Area</vt:lpstr>
      <vt:lpstr>'18'!Print_Area</vt:lpstr>
      <vt:lpstr>'19'!Print_Area</vt:lpstr>
      <vt:lpstr>'23'!Print_Area</vt:lpstr>
      <vt:lpstr>'28'!Print_Area</vt:lpstr>
      <vt:lpstr>'31'!Print_Area</vt:lpstr>
      <vt:lpstr>'33'!Print_Area</vt:lpstr>
      <vt:lpstr>'34'!Print_Area</vt:lpstr>
      <vt:lpstr>'35'!Print_Area</vt:lpstr>
      <vt:lpstr>'36'!Print_Area</vt:lpstr>
      <vt:lpstr>'37'!Print_Area</vt:lpstr>
      <vt:lpstr>'4'!Print_Area</vt:lpstr>
      <vt:lpstr>'9'!Print_Area</vt:lpstr>
    </vt:vector>
  </TitlesOfParts>
  <Company>DOE/EIA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Short-Term Energy Outlook Figures</dc:title>
  <dc:creator>U.S. Energy Information Administration</dc:creator>
  <cp:lastModifiedBy>Pathan, Abdullah (CONTR)</cp:lastModifiedBy>
  <cp:lastPrinted>2019-04-08T18:37:44Z</cp:lastPrinted>
  <dcterms:created xsi:type="dcterms:W3CDTF">2007-07-17T17:37:22Z</dcterms:created>
  <dcterms:modified xsi:type="dcterms:W3CDTF">2019-10-07T21:49:05Z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{A44787D4-0540-4523-9961-78E4036D8C6D}">
    <vt:lpwstr>{B31EB674-74B6-4F6C-BE8C-25BD3F8B7F27}</vt:lpwstr>
  </property>
</Properties>
</file>